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checkCompatibility="1" defaultThemeVersion="124226"/>
  <xr:revisionPtr revIDLastSave="0" documentId="13_ncr:1_{33B649C2-54E0-4E6D-B079-1FEFCB841254}" xr6:coauthVersionLast="45" xr6:coauthVersionMax="45" xr10:uidLastSave="{00000000-0000-0000-0000-000000000000}"/>
  <bookViews>
    <workbookView xWindow="-110" yWindow="-110" windowWidth="19420" windowHeight="10420" tabRatio="850" xr2:uid="{00000000-000D-0000-FFFF-FFFF00000000}"/>
  </bookViews>
  <sheets>
    <sheet name="INDEX" sheetId="56" r:id="rId1"/>
    <sheet name="Introduction" sheetId="99" r:id="rId2"/>
    <sheet name="Useful links" sheetId="108" r:id="rId3"/>
    <sheet name="Abbreviations" sheetId="109" r:id="rId4"/>
    <sheet name="Introduction - Hierarchies" sheetId="93" r:id="rId5"/>
    <sheet name="H 1 and A" sheetId="46" r:id="rId6"/>
    <sheet name="H 2 and 3" sheetId="103" r:id="rId7"/>
    <sheet name="H 4a-5a and 9 (sent)" sheetId="105" r:id="rId8"/>
    <sheet name="H 4a-5a (received)" sheetId="45" r:id="rId9"/>
    <sheet name="H 4b and 5b" sheetId="55" r:id="rId10"/>
    <sheet name="H 6" sheetId="94" r:id="rId11"/>
    <sheet name="H 7,B, 8 and C" sheetId="54" r:id="rId12"/>
    <sheet name="H D" sheetId="95" r:id="rId13"/>
    <sheet name="Concepts" sheetId="100" r:id="rId14"/>
    <sheet name="FAQ" sheetId="101" r:id="rId15"/>
    <sheet name="Introduction - Tables" sheetId="98" r:id="rId16"/>
    <sheet name="T 1 and A" sheetId="4" r:id="rId17"/>
    <sheet name="T 2 and 3" sheetId="5" r:id="rId18"/>
    <sheet name="T 4a and 5a" sheetId="6" r:id="rId19"/>
    <sheet name="T 4b and 5b" sheetId="43" r:id="rId20"/>
    <sheet name="T 6" sheetId="10" r:id="rId21"/>
    <sheet name="T 7, B, 8 and C " sheetId="12" r:id="rId22"/>
    <sheet name="T 9" sheetId="28" r:id="rId23"/>
    <sheet name="T D" sheetId="15" r:id="rId24"/>
    <sheet name="Introduction - Validation check" sheetId="107" r:id="rId25"/>
    <sheet name="Validation checks" sheetId="39" r:id="rId26"/>
  </sheets>
  <definedNames>
    <definedName name="_xlnm._FilterDatabase" localSheetId="3" hidden="1">Abbreviations!$A$3:$B$3</definedName>
    <definedName name="_xlnm._FilterDatabase" localSheetId="13" hidden="1">Concepts!$A$2:$F$321</definedName>
    <definedName name="_xlnm._FilterDatabase" localSheetId="14" hidden="1">FAQ!$A$2:$F$266</definedName>
    <definedName name="_xlnm._FilterDatabase" localSheetId="18" hidden="1">'T 4a and 5a'!$A$9:$L$712</definedName>
    <definedName name="_xlnm._FilterDatabase" localSheetId="2" hidden="1">'Useful links'!$A$3:$B$3</definedName>
    <definedName name="_xlnm._FilterDatabase" localSheetId="25" hidden="1">'Validation checks'!$A$2:$E$213</definedName>
    <definedName name="_ftn1" localSheetId="19">'T 4b and 5b'!#REF!</definedName>
    <definedName name="_ftn2" localSheetId="1">Introduction!$A$15</definedName>
    <definedName name="_ftnref1" localSheetId="19">'T 4b and 5b'!#REF!</definedName>
    <definedName name="_ftnref2" localSheetId="1">Introduction!$A$8</definedName>
    <definedName name="_Hlt33246799" localSheetId="1">Introduction!$A$10</definedName>
    <definedName name="_Ref23343236" localSheetId="19">'T 4b and 5b'!#REF!</definedName>
    <definedName name="annex1">#N/A</definedName>
    <definedName name="annex2">#N/A</definedName>
    <definedName name="checkMFI" localSheetId="7">#REF!</definedName>
    <definedName name="checkMFI">#REF!</definedName>
    <definedName name="checkNCB" localSheetId="7">#REF!</definedName>
    <definedName name="checkNCB">#REF!</definedName>
    <definedName name="Te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6" i="101" l="1"/>
  <c r="F270" i="101" l="1"/>
  <c r="F269" i="101"/>
  <c r="F268" i="101"/>
  <c r="F271" i="101" l="1"/>
  <c r="F272" i="101" l="1"/>
  <c r="A5" i="94" l="1"/>
  <c r="A19" i="94"/>
  <c r="A12" i="94"/>
  <c r="F264" i="101" l="1"/>
  <c r="F231" i="101"/>
  <c r="F228" i="101"/>
  <c r="F226" i="101"/>
  <c r="F223" i="101"/>
  <c r="F221" i="101"/>
  <c r="F218" i="101"/>
  <c r="F199" i="101"/>
  <c r="F197" i="101"/>
  <c r="F192" i="101"/>
  <c r="F189" i="101"/>
  <c r="F185" i="101"/>
  <c r="F176" i="101"/>
  <c r="F172" i="101"/>
  <c r="F168" i="101"/>
  <c r="F167" i="101"/>
  <c r="F166" i="101"/>
  <c r="F163" i="101"/>
  <c r="F153" i="101"/>
  <c r="F148" i="101"/>
  <c r="F140" i="101"/>
  <c r="F130" i="101"/>
  <c r="F125" i="101"/>
  <c r="F42" i="101"/>
  <c r="F12" i="101"/>
  <c r="F10" i="101"/>
  <c r="F114" i="101"/>
  <c r="F113" i="101"/>
  <c r="F111" i="101"/>
  <c r="F112" i="101"/>
  <c r="F107" i="101"/>
  <c r="F105" i="101"/>
  <c r="F103" i="101"/>
  <c r="F101" i="101"/>
  <c r="F95" i="101"/>
  <c r="F94" i="101"/>
  <c r="F90" i="101"/>
  <c r="F81" i="101"/>
  <c r="F80" i="101"/>
  <c r="F79" i="101"/>
  <c r="F78" i="101"/>
  <c r="F77" i="101"/>
  <c r="F76" i="101"/>
  <c r="F74" i="101"/>
  <c r="F48" i="101"/>
  <c r="F47" i="101"/>
  <c r="F45" i="101"/>
  <c r="F44" i="101"/>
  <c r="F43" i="101"/>
  <c r="F6" i="101"/>
  <c r="F5" i="101"/>
  <c r="A17" i="95" l="1"/>
  <c r="A11" i="95"/>
  <c r="A5" i="95"/>
  <c r="G37" i="54"/>
  <c r="C41" i="54"/>
  <c r="C40" i="54"/>
  <c r="C39" i="54"/>
  <c r="C38" i="54"/>
  <c r="C36" i="54"/>
  <c r="C29" i="54"/>
  <c r="C28" i="54"/>
  <c r="C27" i="54"/>
  <c r="C26" i="54"/>
  <c r="C24" i="54"/>
  <c r="C20" i="94"/>
  <c r="C19" i="94"/>
  <c r="C13" i="94"/>
  <c r="C12" i="94"/>
  <c r="C6" i="94"/>
  <c r="C5" i="94"/>
  <c r="C223" i="55"/>
  <c r="C173" i="55"/>
  <c r="C11" i="55"/>
  <c r="E11" i="55"/>
  <c r="C45" i="55"/>
  <c r="E76" i="55"/>
  <c r="C109" i="55"/>
  <c r="E129" i="55"/>
  <c r="C225" i="55"/>
  <c r="A223" i="55"/>
  <c r="A107" i="55"/>
  <c r="A53" i="55"/>
  <c r="A45" i="55"/>
  <c r="A10" i="55"/>
  <c r="G12" i="45"/>
  <c r="E13" i="45"/>
  <c r="C11" i="45"/>
  <c r="C10" i="45"/>
  <c r="C9" i="45"/>
  <c r="M65" i="105"/>
  <c r="I64" i="105"/>
  <c r="I63" i="105"/>
  <c r="I30" i="105"/>
  <c r="I29" i="105"/>
  <c r="G17" i="105"/>
  <c r="G60" i="105"/>
  <c r="E151" i="105"/>
  <c r="E128" i="105"/>
  <c r="E50" i="105"/>
  <c r="E58" i="105"/>
  <c r="E57" i="105"/>
  <c r="E47" i="105"/>
  <c r="E46" i="105"/>
  <c r="C10" i="105"/>
  <c r="C46" i="105"/>
  <c r="C57" i="105"/>
  <c r="C182" i="105"/>
  <c r="A186" i="105"/>
  <c r="A180" i="105"/>
  <c r="E11" i="105"/>
  <c r="E10" i="105"/>
  <c r="C27" i="103"/>
  <c r="F267" i="101" l="1"/>
  <c r="F265" i="101" l="1"/>
  <c r="F263" i="101"/>
  <c r="F262" i="101" l="1"/>
  <c r="F261" i="101"/>
  <c r="F260" i="101"/>
  <c r="F259" i="101"/>
  <c r="F258" i="101" l="1"/>
  <c r="F257" i="101"/>
  <c r="F256" i="101"/>
  <c r="F255" i="101"/>
  <c r="F245" i="101" l="1"/>
  <c r="F230" i="101"/>
  <c r="F225" i="101"/>
  <c r="F220" i="101"/>
  <c r="F165" i="101"/>
  <c r="F66" i="101"/>
  <c r="F61" i="101"/>
  <c r="F58" i="101"/>
  <c r="A30" i="94"/>
  <c r="I207" i="55"/>
  <c r="I200" i="55"/>
  <c r="I185" i="55"/>
  <c r="I177" i="55"/>
  <c r="G193" i="55"/>
  <c r="I149" i="55"/>
  <c r="I19" i="55"/>
  <c r="E45" i="55"/>
  <c r="I43" i="45"/>
  <c r="K14" i="105"/>
  <c r="I50" i="105"/>
  <c r="K162" i="105"/>
  <c r="K155" i="105"/>
  <c r="K140" i="105"/>
  <c r="K132" i="105"/>
  <c r="I148" i="105"/>
  <c r="I102" i="105"/>
  <c r="I28" i="105"/>
  <c r="C6" i="103"/>
  <c r="F254" i="101" l="1"/>
  <c r="F253" i="101"/>
  <c r="F252" i="101"/>
  <c r="F251" i="101"/>
  <c r="F250" i="101"/>
  <c r="F249" i="101"/>
  <c r="F248" i="101"/>
  <c r="F196" i="101"/>
  <c r="C183" i="105" l="1"/>
  <c r="C55" i="55" l="1"/>
  <c r="E13" i="105"/>
  <c r="G62" i="105" l="1"/>
  <c r="G61" i="105"/>
  <c r="E61" i="105"/>
  <c r="I78" i="105"/>
  <c r="E112" i="105" l="1"/>
  <c r="E6" i="101" l="1"/>
  <c r="D43" i="46"/>
  <c r="A5" i="103" l="1"/>
  <c r="C18" i="103"/>
  <c r="F171" i="101"/>
  <c r="F67" i="101"/>
  <c r="F62" i="101"/>
  <c r="F242" i="101"/>
  <c r="F179" i="101"/>
  <c r="F213" i="101"/>
  <c r="F210" i="101"/>
  <c r="F160" i="101"/>
  <c r="F155" i="101"/>
  <c r="F150" i="101"/>
  <c r="F145" i="101"/>
  <c r="F142" i="101"/>
  <c r="F137" i="101"/>
  <c r="F132" i="101"/>
  <c r="F127" i="101"/>
  <c r="F122" i="101"/>
  <c r="F119" i="101"/>
  <c r="F56" i="101"/>
  <c r="F53" i="101"/>
  <c r="F229" i="101"/>
  <c r="F224" i="101"/>
  <c r="F219" i="101"/>
  <c r="F193" i="101"/>
  <c r="F175" i="101"/>
  <c r="F159" i="101"/>
  <c r="F136" i="101"/>
  <c r="F75" i="101"/>
  <c r="F46" i="101"/>
  <c r="F208" i="101"/>
  <c r="F207" i="101"/>
  <c r="F186" i="101"/>
  <c r="F115" i="101"/>
  <c r="F109" i="101"/>
  <c r="F86" i="101"/>
  <c r="F82" i="101"/>
  <c r="F55" i="101"/>
  <c r="F52" i="101"/>
  <c r="F204" i="101"/>
  <c r="F237" i="101"/>
  <c r="F232" i="101"/>
  <c r="F240" i="101"/>
  <c r="F238" i="101"/>
  <c r="F235" i="101"/>
  <c r="F233" i="101"/>
  <c r="F241" i="101"/>
  <c r="F239" i="101"/>
  <c r="F236" i="101"/>
  <c r="F234" i="101"/>
  <c r="F206" i="101"/>
  <c r="F184" i="101"/>
  <c r="F183" i="101"/>
  <c r="F182" i="101"/>
  <c r="F181" i="101"/>
  <c r="F108" i="101"/>
  <c r="F106" i="101"/>
  <c r="F104" i="101"/>
  <c r="F102" i="101"/>
  <c r="F205" i="101"/>
  <c r="F99" i="101"/>
  <c r="F200" i="101"/>
  <c r="F198" i="101"/>
  <c r="F201" i="101"/>
  <c r="F203" i="101"/>
  <c r="F191" i="101"/>
  <c r="F190" i="101"/>
  <c r="F173" i="101"/>
  <c r="F209" i="101"/>
  <c r="F180" i="101"/>
  <c r="F158" i="101"/>
  <c r="F135" i="101"/>
  <c r="F215" i="101"/>
  <c r="F212" i="101"/>
  <c r="F164" i="101"/>
  <c r="F154" i="101"/>
  <c r="F149" i="101"/>
  <c r="F141" i="101"/>
  <c r="F131" i="101"/>
  <c r="F126" i="101"/>
  <c r="F246" i="101"/>
  <c r="F117" i="101"/>
  <c r="F116" i="101"/>
  <c r="F57" i="101"/>
  <c r="F51" i="101"/>
  <c r="F161" i="101"/>
  <c r="F156" i="101"/>
  <c r="F151" i="101"/>
  <c r="F146" i="101"/>
  <c r="F143" i="101"/>
  <c r="F138" i="101"/>
  <c r="F133" i="101"/>
  <c r="F128" i="101"/>
  <c r="F123" i="101"/>
  <c r="F120" i="101"/>
  <c r="F118" i="101"/>
  <c r="F68" i="101"/>
  <c r="F63" i="101"/>
  <c r="F59" i="101"/>
  <c r="F50" i="101"/>
  <c r="F170" i="101"/>
  <c r="F69" i="101"/>
  <c r="F64" i="101"/>
  <c r="F247" i="101"/>
  <c r="F227" i="101"/>
  <c r="F222" i="101"/>
  <c r="F217" i="101"/>
  <c r="F214" i="101"/>
  <c r="F211" i="101"/>
  <c r="F169" i="101"/>
  <c r="F65" i="101"/>
  <c r="F60" i="101"/>
  <c r="F162" i="101"/>
  <c r="F157" i="101"/>
  <c r="F152" i="101"/>
  <c r="F147" i="101"/>
  <c r="F144" i="101"/>
  <c r="F139" i="101"/>
  <c r="F134" i="101"/>
  <c r="F129" i="101"/>
  <c r="F124" i="101"/>
  <c r="F121" i="101"/>
  <c r="F54" i="101"/>
  <c r="F174" i="101"/>
  <c r="F73" i="101"/>
  <c r="F72" i="101"/>
  <c r="G12" i="103"/>
  <c r="G9" i="103"/>
  <c r="G6" i="103"/>
  <c r="G15" i="103"/>
  <c r="E16" i="103"/>
  <c r="E15" i="103"/>
  <c r="E12" i="103"/>
  <c r="E9" i="103"/>
  <c r="E6" i="103"/>
  <c r="C17" i="103"/>
  <c r="C15" i="103"/>
  <c r="C5" i="103"/>
  <c r="F36" i="101" l="1"/>
  <c r="F41" i="101"/>
  <c r="F40" i="101"/>
  <c r="F39" i="101"/>
  <c r="F38" i="101"/>
  <c r="F31" i="101"/>
  <c r="F34" i="101"/>
  <c r="F30" i="101"/>
  <c r="F35" i="101"/>
  <c r="F33" i="101"/>
  <c r="F32" i="101"/>
  <c r="F29" i="101"/>
  <c r="F28" i="101"/>
  <c r="F26" i="101"/>
  <c r="F22" i="101"/>
  <c r="F7" i="101"/>
  <c r="F20" i="101"/>
  <c r="F11" i="101"/>
  <c r="F9" i="101"/>
  <c r="F8" i="101"/>
  <c r="D6" i="46" l="1"/>
  <c r="I100" i="55"/>
  <c r="I128" i="55"/>
  <c r="I151" i="55"/>
  <c r="K144" i="55"/>
  <c r="K136" i="55"/>
  <c r="K122" i="55"/>
  <c r="K115" i="55"/>
  <c r="K91" i="55"/>
  <c r="K83" i="55"/>
  <c r="K68" i="55"/>
  <c r="K61" i="55"/>
  <c r="I75" i="55"/>
  <c r="C37" i="55"/>
  <c r="E165" i="55"/>
  <c r="A221" i="55"/>
  <c r="G214" i="55"/>
  <c r="G195" i="55"/>
  <c r="C218" i="55"/>
  <c r="C170" i="55"/>
  <c r="C155" i="55"/>
  <c r="C104" i="55"/>
  <c r="C50" i="55"/>
  <c r="C49" i="55"/>
  <c r="C42" i="55"/>
  <c r="O37" i="45"/>
  <c r="O22" i="45"/>
  <c r="I15" i="45"/>
  <c r="G127" i="105"/>
  <c r="C188" i="105"/>
  <c r="I116" i="105"/>
  <c r="I86" i="105"/>
  <c r="I67" i="105"/>
  <c r="I82" i="105"/>
  <c r="I104" i="105"/>
  <c r="I150" i="105"/>
  <c r="I169" i="105"/>
  <c r="I29" i="45"/>
  <c r="I45" i="45"/>
  <c r="E49" i="45"/>
  <c r="E173" i="105"/>
  <c r="E121" i="105"/>
  <c r="E108" i="105"/>
  <c r="E56" i="105"/>
  <c r="E49" i="105"/>
  <c r="E45" i="105"/>
  <c r="E40" i="105"/>
  <c r="D26" i="46"/>
  <c r="G11" i="54"/>
  <c r="A21" i="54"/>
  <c r="C33" i="95" l="1"/>
  <c r="C28" i="95"/>
  <c r="C23" i="95"/>
  <c r="A158" i="55"/>
  <c r="A173" i="55"/>
  <c r="C224" i="55"/>
  <c r="C107" i="55"/>
  <c r="G213" i="55"/>
  <c r="I98" i="55"/>
  <c r="I99" i="55"/>
  <c r="G212" i="55"/>
  <c r="G211" i="55"/>
  <c r="G210" i="55"/>
  <c r="G192" i="55"/>
  <c r="G191" i="55"/>
  <c r="G190" i="55"/>
  <c r="G189" i="55"/>
  <c r="G188" i="55"/>
  <c r="I206" i="55"/>
  <c r="I205" i="55"/>
  <c r="I204" i="55"/>
  <c r="I199" i="55"/>
  <c r="I198" i="55"/>
  <c r="I197" i="55"/>
  <c r="I184" i="55"/>
  <c r="I183" i="55"/>
  <c r="I182" i="55"/>
  <c r="I181" i="55"/>
  <c r="I176" i="55"/>
  <c r="I175" i="55"/>
  <c r="I174" i="55"/>
  <c r="I173" i="55"/>
  <c r="E164" i="55"/>
  <c r="E163" i="55"/>
  <c r="E162" i="55"/>
  <c r="I147" i="55"/>
  <c r="I148" i="55"/>
  <c r="I127" i="55"/>
  <c r="I126" i="55"/>
  <c r="I125" i="55"/>
  <c r="C166" i="55"/>
  <c r="G209" i="55"/>
  <c r="G202" i="55"/>
  <c r="G179" i="55"/>
  <c r="G187" i="55"/>
  <c r="I146" i="55"/>
  <c r="I138" i="55"/>
  <c r="I124" i="55"/>
  <c r="I117" i="55"/>
  <c r="K143" i="55"/>
  <c r="K142" i="55"/>
  <c r="K141" i="55"/>
  <c r="K140" i="55"/>
  <c r="K135" i="55"/>
  <c r="K134" i="55"/>
  <c r="K133" i="55"/>
  <c r="K132" i="55"/>
  <c r="K90" i="55"/>
  <c r="K82" i="55"/>
  <c r="K121" i="55"/>
  <c r="K120" i="55"/>
  <c r="K119" i="55"/>
  <c r="K114" i="55"/>
  <c r="K113" i="55"/>
  <c r="K112" i="55"/>
  <c r="K89" i="55"/>
  <c r="K88" i="55"/>
  <c r="K87" i="55"/>
  <c r="K81" i="55"/>
  <c r="K80" i="55"/>
  <c r="K79" i="55"/>
  <c r="K67" i="55"/>
  <c r="K66" i="55"/>
  <c r="K65" i="55"/>
  <c r="K60" i="55"/>
  <c r="K59" i="55"/>
  <c r="K58" i="55"/>
  <c r="I94" i="55"/>
  <c r="G194" i="55"/>
  <c r="I150" i="55"/>
  <c r="G208" i="55"/>
  <c r="G201" i="55"/>
  <c r="G186" i="55"/>
  <c r="G178" i="55"/>
  <c r="I145" i="55"/>
  <c r="I137" i="55"/>
  <c r="I123" i="55"/>
  <c r="I116" i="55"/>
  <c r="I92" i="55"/>
  <c r="I84" i="55"/>
  <c r="I69" i="55"/>
  <c r="I70" i="55"/>
  <c r="I85" i="55"/>
  <c r="I93" i="55"/>
  <c r="I63" i="55"/>
  <c r="I62" i="55"/>
  <c r="G204" i="55"/>
  <c r="G197" i="55"/>
  <c r="G181" i="55"/>
  <c r="G173" i="55"/>
  <c r="C162" i="55"/>
  <c r="I140" i="55"/>
  <c r="I132" i="55"/>
  <c r="I112" i="55"/>
  <c r="I119" i="55"/>
  <c r="I87" i="55"/>
  <c r="I79" i="55"/>
  <c r="I65" i="55"/>
  <c r="I58" i="55"/>
  <c r="C160" i="55"/>
  <c r="C159" i="55"/>
  <c r="C158" i="55"/>
  <c r="G131" i="55"/>
  <c r="G130" i="55"/>
  <c r="G129" i="55"/>
  <c r="G111" i="55"/>
  <c r="G110" i="55"/>
  <c r="G109" i="55"/>
  <c r="G78" i="55"/>
  <c r="G77" i="55"/>
  <c r="G76" i="55"/>
  <c r="G57" i="55"/>
  <c r="G56" i="55"/>
  <c r="G55" i="55"/>
  <c r="C53" i="55"/>
  <c r="E46" i="55"/>
  <c r="C46" i="55"/>
  <c r="C217" i="55"/>
  <c r="C216" i="55"/>
  <c r="C169" i="55"/>
  <c r="C168" i="55"/>
  <c r="C154" i="55"/>
  <c r="C153" i="55"/>
  <c r="C103" i="55"/>
  <c r="C102" i="55"/>
  <c r="C48" i="55"/>
  <c r="C41" i="55"/>
  <c r="C40" i="55"/>
  <c r="I97" i="55"/>
  <c r="I96" i="55"/>
  <c r="I95" i="55"/>
  <c r="I74" i="55"/>
  <c r="I73" i="55"/>
  <c r="I72" i="55"/>
  <c r="I71" i="55"/>
  <c r="I32" i="55"/>
  <c r="I31" i="55"/>
  <c r="I30" i="55"/>
  <c r="I29" i="55"/>
  <c r="I28" i="55"/>
  <c r="I18" i="55"/>
  <c r="I17" i="55"/>
  <c r="I16" i="55"/>
  <c r="I15" i="55"/>
  <c r="I14" i="55"/>
  <c r="I36" i="55"/>
  <c r="I35" i="55"/>
  <c r="I34" i="55"/>
  <c r="I27" i="55"/>
  <c r="I26" i="55"/>
  <c r="I25" i="55"/>
  <c r="I23" i="55"/>
  <c r="I22" i="55"/>
  <c r="I21" i="55"/>
  <c r="I13" i="55"/>
  <c r="I12" i="55"/>
  <c r="I11" i="55"/>
  <c r="E224" i="55"/>
  <c r="E223" i="55"/>
  <c r="E196" i="55"/>
  <c r="E173" i="55"/>
  <c r="G132" i="55"/>
  <c r="G112" i="55"/>
  <c r="G79" i="55"/>
  <c r="G58" i="55"/>
  <c r="G24" i="55"/>
  <c r="G11" i="55"/>
  <c r="E203" i="55"/>
  <c r="E180" i="55"/>
  <c r="G139" i="55"/>
  <c r="G118" i="55"/>
  <c r="G86" i="55"/>
  <c r="G64" i="55"/>
  <c r="G28" i="55"/>
  <c r="G14" i="55"/>
  <c r="C196" i="55"/>
  <c r="E109" i="55"/>
  <c r="E55" i="55"/>
  <c r="E24" i="55"/>
  <c r="C38" i="55"/>
  <c r="C10" i="55"/>
  <c r="C54" i="95"/>
  <c r="C52" i="95"/>
  <c r="C51" i="95"/>
  <c r="C48" i="95"/>
  <c r="C46" i="95"/>
  <c r="C45" i="95"/>
  <c r="C42" i="95"/>
  <c r="C40" i="95"/>
  <c r="C39" i="95"/>
  <c r="E36" i="95"/>
  <c r="E34" i="95"/>
  <c r="E33" i="95"/>
  <c r="E31" i="95"/>
  <c r="E29" i="95"/>
  <c r="E28" i="95"/>
  <c r="E26" i="95"/>
  <c r="E24" i="95"/>
  <c r="E23" i="95"/>
  <c r="C20" i="95"/>
  <c r="C18" i="95"/>
  <c r="C17" i="95"/>
  <c r="C14" i="95"/>
  <c r="C12" i="95"/>
  <c r="C11" i="95"/>
  <c r="C8" i="95"/>
  <c r="C6" i="95"/>
  <c r="C5" i="95"/>
  <c r="A51" i="95"/>
  <c r="A45" i="95"/>
  <c r="A39" i="95"/>
  <c r="A23" i="95"/>
  <c r="E37" i="54"/>
  <c r="E36" i="54"/>
  <c r="E25" i="54"/>
  <c r="E24" i="54"/>
  <c r="C44" i="54"/>
  <c r="C43" i="54"/>
  <c r="C42" i="54"/>
  <c r="C32" i="54"/>
  <c r="C31" i="54"/>
  <c r="C30" i="54"/>
  <c r="A33" i="54"/>
  <c r="A45" i="54"/>
  <c r="A35" i="54"/>
  <c r="A23" i="54"/>
  <c r="G10" i="54"/>
  <c r="G9" i="54"/>
  <c r="G8" i="54"/>
  <c r="E8" i="54"/>
  <c r="E7" i="54"/>
  <c r="E6" i="54"/>
  <c r="C12" i="54"/>
  <c r="A28" i="94" l="1"/>
  <c r="A26" i="94"/>
  <c r="C24" i="94"/>
  <c r="C23" i="94"/>
  <c r="C22" i="94"/>
  <c r="C21" i="94"/>
  <c r="C17" i="94"/>
  <c r="C16" i="94"/>
  <c r="C15" i="94"/>
  <c r="C14" i="94"/>
  <c r="C10" i="94"/>
  <c r="C9" i="94"/>
  <c r="C8" i="94"/>
  <c r="C7" i="94"/>
  <c r="I36" i="45"/>
  <c r="I33" i="45"/>
  <c r="I44" i="45"/>
  <c r="I42" i="45"/>
  <c r="I28" i="45"/>
  <c r="I41" i="45"/>
  <c r="I27" i="45"/>
  <c r="I26" i="45"/>
  <c r="K37" i="45"/>
  <c r="K33" i="45"/>
  <c r="O36" i="45"/>
  <c r="O35" i="45"/>
  <c r="O21" i="45"/>
  <c r="O34" i="45"/>
  <c r="O20" i="45"/>
  <c r="O33" i="45"/>
  <c r="O19" i="45"/>
  <c r="M39" i="45"/>
  <c r="M38" i="45"/>
  <c r="M24" i="45"/>
  <c r="M23" i="45"/>
  <c r="M33" i="45"/>
  <c r="M19" i="45"/>
  <c r="I30" i="45"/>
  <c r="K22" i="45"/>
  <c r="K19" i="45"/>
  <c r="K32" i="45"/>
  <c r="K31" i="45"/>
  <c r="K30" i="45"/>
  <c r="K16" i="45"/>
  <c r="K18" i="45"/>
  <c r="K17" i="45"/>
  <c r="I16" i="45"/>
  <c r="I22" i="45"/>
  <c r="I19" i="45"/>
  <c r="I14" i="45"/>
  <c r="I13" i="45"/>
  <c r="G30" i="45"/>
  <c r="G13" i="45"/>
  <c r="G11" i="45"/>
  <c r="E48" i="45"/>
  <c r="E47" i="45"/>
  <c r="E11" i="45"/>
  <c r="C53" i="45"/>
  <c r="C52" i="45"/>
  <c r="C51" i="45"/>
  <c r="C50" i="45"/>
  <c r="A9" i="45"/>
  <c r="F32" i="46"/>
  <c r="F31" i="46"/>
  <c r="D42" i="46"/>
  <c r="D41" i="46"/>
  <c r="D40" i="46"/>
  <c r="F39" i="46"/>
  <c r="F38" i="46"/>
  <c r="D38" i="46"/>
  <c r="D37" i="46"/>
  <c r="D34" i="46"/>
  <c r="D30" i="46"/>
  <c r="D28" i="46"/>
  <c r="D29" i="46"/>
  <c r="H32" i="46"/>
  <c r="F26" i="46"/>
  <c r="H19" i="46"/>
  <c r="H22" i="46"/>
  <c r="H25" i="46"/>
  <c r="H16" i="46"/>
  <c r="H8" i="46"/>
  <c r="F8" i="46"/>
  <c r="F7" i="46"/>
  <c r="D11" i="46"/>
  <c r="D10" i="46"/>
  <c r="D9" i="46"/>
  <c r="D7" i="46"/>
  <c r="B43" i="46"/>
  <c r="B35" i="46"/>
  <c r="B31" i="46"/>
  <c r="B27" i="46"/>
  <c r="C187" i="105"/>
  <c r="C186" i="105"/>
  <c r="E181" i="105"/>
  <c r="E180" i="105"/>
  <c r="C181" i="105"/>
  <c r="C180" i="105"/>
  <c r="C177" i="105"/>
  <c r="C176" i="105"/>
  <c r="E172" i="105"/>
  <c r="E171" i="105"/>
  <c r="E175" i="105"/>
  <c r="E174" i="105"/>
  <c r="C174" i="105"/>
  <c r="G158" i="105"/>
  <c r="G151" i="105"/>
  <c r="I168" i="105"/>
  <c r="I167" i="105"/>
  <c r="I149" i="105"/>
  <c r="I147" i="105"/>
  <c r="I146" i="105"/>
  <c r="I143" i="105"/>
  <c r="I166" i="105"/>
  <c r="I165" i="105"/>
  <c r="I145" i="105"/>
  <c r="I144" i="105"/>
  <c r="I159" i="105"/>
  <c r="I152" i="105"/>
  <c r="I136" i="105"/>
  <c r="I164" i="105"/>
  <c r="I163" i="105"/>
  <c r="I157" i="105"/>
  <c r="I156" i="105"/>
  <c r="I142" i="105"/>
  <c r="I141" i="105"/>
  <c r="K161" i="105"/>
  <c r="K160" i="105"/>
  <c r="K159" i="105"/>
  <c r="K154" i="105"/>
  <c r="K153" i="105"/>
  <c r="K152" i="105"/>
  <c r="K139" i="105"/>
  <c r="K138" i="105"/>
  <c r="K137" i="105"/>
  <c r="K136" i="105"/>
  <c r="K131" i="105"/>
  <c r="K130" i="105"/>
  <c r="K129" i="105"/>
  <c r="K128" i="105"/>
  <c r="I134" i="105"/>
  <c r="I133" i="105"/>
  <c r="I128" i="105"/>
  <c r="I126" i="105"/>
  <c r="G135" i="105"/>
  <c r="G128" i="105"/>
  <c r="G126" i="105"/>
  <c r="G125" i="105"/>
  <c r="E125" i="105"/>
  <c r="E124" i="105"/>
  <c r="E123" i="105"/>
  <c r="E122" i="105"/>
  <c r="E120" i="105"/>
  <c r="E119" i="105"/>
  <c r="E107" i="105"/>
  <c r="E106" i="105"/>
  <c r="C122" i="105"/>
  <c r="C109" i="105"/>
  <c r="I115" i="105"/>
  <c r="I114" i="105"/>
  <c r="I113" i="105"/>
  <c r="G117" i="105"/>
  <c r="G113" i="105"/>
  <c r="G111" i="105"/>
  <c r="G110" i="105"/>
  <c r="G109" i="105"/>
  <c r="E115" i="105"/>
  <c r="E109" i="105"/>
  <c r="I103" i="105"/>
  <c r="I101" i="105"/>
  <c r="I100" i="105"/>
  <c r="I99" i="105"/>
  <c r="I98" i="105"/>
  <c r="O93" i="105"/>
  <c r="O92" i="105"/>
  <c r="O91" i="105"/>
  <c r="O90" i="105"/>
  <c r="M96" i="105"/>
  <c r="M95" i="105"/>
  <c r="M90" i="105"/>
  <c r="M71" i="105"/>
  <c r="K90" i="105"/>
  <c r="K94" i="105"/>
  <c r="K89" i="105"/>
  <c r="K88" i="105"/>
  <c r="K87" i="105"/>
  <c r="I93" i="105"/>
  <c r="I90" i="105"/>
  <c r="I87" i="105"/>
  <c r="K85" i="105"/>
  <c r="I85" i="105"/>
  <c r="K84" i="105"/>
  <c r="K83" i="105"/>
  <c r="I84" i="105"/>
  <c r="I83" i="105"/>
  <c r="I81" i="105"/>
  <c r="I80" i="105"/>
  <c r="I79" i="105"/>
  <c r="O73" i="105" l="1"/>
  <c r="O72" i="105"/>
  <c r="O71" i="105"/>
  <c r="M76" i="105"/>
  <c r="M75" i="105"/>
  <c r="K70" i="105"/>
  <c r="K74" i="105"/>
  <c r="K71" i="105"/>
  <c r="K68" i="105"/>
  <c r="K69" i="105"/>
  <c r="I74" i="105"/>
  <c r="I71" i="105"/>
  <c r="I68" i="105"/>
  <c r="K65" i="105"/>
  <c r="K64" i="105"/>
  <c r="K63" i="105"/>
  <c r="I66" i="105"/>
  <c r="I65" i="105"/>
  <c r="G59" i="105"/>
  <c r="G63" i="105"/>
  <c r="G83" i="105"/>
  <c r="E59" i="105"/>
  <c r="E55" i="105"/>
  <c r="E54" i="105"/>
  <c r="I51" i="105"/>
  <c r="G52" i="105"/>
  <c r="G51" i="105"/>
  <c r="G50" i="105"/>
  <c r="E51" i="105"/>
  <c r="E48" i="105"/>
  <c r="E12" i="105"/>
  <c r="E44" i="105"/>
  <c r="E43" i="105"/>
  <c r="E41" i="105"/>
  <c r="I39" i="105"/>
  <c r="I38" i="105"/>
  <c r="I37" i="105"/>
  <c r="I36" i="105"/>
  <c r="I35" i="105"/>
  <c r="I27" i="105"/>
  <c r="I26" i="105"/>
  <c r="I25" i="105"/>
  <c r="I24" i="105"/>
  <c r="I23" i="105"/>
  <c r="I33" i="105"/>
  <c r="I32" i="105"/>
  <c r="I31" i="105"/>
  <c r="M33" i="105"/>
  <c r="M32" i="105"/>
  <c r="M31" i="105"/>
  <c r="M21" i="105"/>
  <c r="M20" i="105"/>
  <c r="M19" i="105"/>
  <c r="K19" i="105"/>
  <c r="K20" i="105"/>
  <c r="I21" i="105"/>
  <c r="I20" i="105"/>
  <c r="I19" i="105"/>
  <c r="K16" i="105"/>
  <c r="I16" i="105"/>
  <c r="I15" i="105"/>
  <c r="I14" i="105"/>
  <c r="I18" i="105"/>
  <c r="I17" i="105"/>
  <c r="G29" i="105"/>
  <c r="G14" i="105"/>
  <c r="G13" i="105"/>
  <c r="A10" i="105"/>
  <c r="A24" i="103"/>
  <c r="G28" i="103"/>
  <c r="G27" i="103"/>
  <c r="C29" i="103"/>
  <c r="E30" i="103"/>
  <c r="E29" i="103"/>
  <c r="E27" i="103"/>
  <c r="E26" i="103"/>
  <c r="E25" i="103"/>
  <c r="E24" i="103"/>
  <c r="C24" i="103"/>
  <c r="H24" i="46" l="1"/>
  <c r="H21" i="46"/>
  <c r="H18" i="46"/>
  <c r="F24" i="46"/>
  <c r="F21" i="46"/>
  <c r="F18" i="46"/>
  <c r="H15" i="46"/>
  <c r="F15" i="46"/>
  <c r="B7" i="46"/>
  <c r="B5" i="46"/>
</calcChain>
</file>

<file path=xl/sharedStrings.xml><?xml version="1.0" encoding="utf-8"?>
<sst xmlns="http://schemas.openxmlformats.org/spreadsheetml/2006/main" count="11494" uniqueCount="2791">
  <si>
    <t>POS terminals</t>
  </si>
  <si>
    <t>Credit transfers</t>
  </si>
  <si>
    <t>Initiated electronically</t>
  </si>
  <si>
    <t>Cheques</t>
  </si>
  <si>
    <t>Institutions offering payment services to non-MFIs</t>
  </si>
  <si>
    <t>Total number of cards (irrespective of the number of functions on the card)</t>
  </si>
  <si>
    <t>of which:</t>
  </si>
  <si>
    <t>Terminals provided by resident PSPs</t>
  </si>
  <si>
    <t xml:space="preserve">ATMs </t>
  </si>
  <si>
    <t xml:space="preserve">ATMs with a cash withdrawal function </t>
  </si>
  <si>
    <t xml:space="preserve">ATMs with a credit transfer function </t>
  </si>
  <si>
    <t>Credit transfers and direct debits</t>
  </si>
  <si>
    <t>within the same TARGET2 component system</t>
  </si>
  <si>
    <t>to another TARGET2 component system</t>
  </si>
  <si>
    <t>to a euro area TARGET2 component system</t>
  </si>
  <si>
    <t>TIPS</t>
  </si>
  <si>
    <t>Concentration ratio</t>
  </si>
  <si>
    <t>Total transactions</t>
  </si>
  <si>
    <t>Initiated in paper-based form</t>
  </si>
  <si>
    <t xml:space="preserve">   of which: </t>
  </si>
  <si>
    <t>Credit transfers [sent]</t>
  </si>
  <si>
    <t>of which broken down by payment initiation channel:</t>
  </si>
  <si>
    <t>of which broken down by the channel used to give consent:</t>
  </si>
  <si>
    <t>Direct debits [received]</t>
  </si>
  <si>
    <t>Initiated at a physical EFTPOS</t>
  </si>
  <si>
    <t>E-money payment transactions with e-money issued by resident PSPs [sent]</t>
  </si>
  <si>
    <t>With cards on which e-money can be stored directly</t>
  </si>
  <si>
    <t>With e-money accounts</t>
  </si>
  <si>
    <t xml:space="preserve">of which: </t>
  </si>
  <si>
    <t>Others</t>
  </si>
  <si>
    <t>E-money payment transactions [received]</t>
  </si>
  <si>
    <t xml:space="preserve">Total payment transactions involving non-MFIs [received] </t>
  </si>
  <si>
    <t>OTC cash withdrawals</t>
  </si>
  <si>
    <t>OTC cash deposits</t>
  </si>
  <si>
    <t>Cash advances at POS terminals</t>
  </si>
  <si>
    <t>Payment initiation services</t>
  </si>
  <si>
    <t>Credits to the accounts by simple book entry</t>
  </si>
  <si>
    <t>ATM cash withdrawals (except e-money transactions)</t>
  </si>
  <si>
    <t>ATM cash deposits (except e-money transactions)</t>
  </si>
  <si>
    <t>E-money card loading and unloading transactions</t>
  </si>
  <si>
    <t>E-money payment transactions with cards with an e-money function</t>
  </si>
  <si>
    <t>Credit transfers [received]</t>
  </si>
  <si>
    <t>Direct debits [sent]</t>
  </si>
  <si>
    <t>Initiated in a file/batch</t>
  </si>
  <si>
    <t xml:space="preserve">Initiated on a single payment basis </t>
  </si>
  <si>
    <t>Geo 3</t>
  </si>
  <si>
    <t>Geo 4</t>
  </si>
  <si>
    <t>Geo 1</t>
  </si>
  <si>
    <t>Geo 2</t>
  </si>
  <si>
    <t>Geo 0</t>
  </si>
  <si>
    <t>Geo 6</t>
  </si>
  <si>
    <t>Direct debits</t>
  </si>
  <si>
    <t>Timeliness</t>
  </si>
  <si>
    <t>initiated non-electronically</t>
  </si>
  <si>
    <t>initiated electronically</t>
  </si>
  <si>
    <t xml:space="preserve">   of which broken down by payment initiation sub-channel:</t>
  </si>
  <si>
    <t xml:space="preserve">Cheques [received] </t>
  </si>
  <si>
    <t>Money remittances [received]</t>
  </si>
  <si>
    <t>Other</t>
  </si>
  <si>
    <t>Cards issued by resident PSPs</t>
  </si>
  <si>
    <t>Cards with a cash function</t>
  </si>
  <si>
    <t>Cards with a payment function (except cards with an e-money function only)</t>
  </si>
  <si>
    <t>Cards with an e-money function</t>
  </si>
  <si>
    <t xml:space="preserve">Cards on which e-money can be stored directly </t>
  </si>
  <si>
    <t>Cards which give access to e-money stored on e-money accounts</t>
  </si>
  <si>
    <t>Cards with a combined debit, cash and e-money function</t>
  </si>
  <si>
    <t>EFTPOS terminals</t>
  </si>
  <si>
    <t>E-money card terminals</t>
  </si>
  <si>
    <t xml:space="preserve">E-money card loading and unloading terminals </t>
  </si>
  <si>
    <t xml:space="preserve">E-money card accepting terminals </t>
  </si>
  <si>
    <t xml:space="preserve">Payment transactions involving non-MFIs </t>
  </si>
  <si>
    <t>via SEPA CT scheme</t>
  </si>
  <si>
    <t>Item</t>
  </si>
  <si>
    <t xml:space="preserve">Geographical
breakdown </t>
  </si>
  <si>
    <t>Central bank</t>
  </si>
  <si>
    <t>Number of offices</t>
  </si>
  <si>
    <t>Number of overnight deposits</t>
  </si>
  <si>
    <t>Credit institutions</t>
  </si>
  <si>
    <t>Number of internet/PC-linked overnight deposits</t>
  </si>
  <si>
    <t>Number of transferable overnight deposits</t>
  </si>
  <si>
    <t>Number of internet/PC-linked transferable overnight deposits</t>
  </si>
  <si>
    <t>Number of payment accounts</t>
  </si>
  <si>
    <t>Number of e-money accounts</t>
  </si>
  <si>
    <t>Credit institutions legally incorporated in the reporting country</t>
  </si>
  <si>
    <t>Number of institutions</t>
  </si>
  <si>
    <t xml:space="preserve">Value of overnight deposits held by non-MFIs </t>
  </si>
  <si>
    <t>Branches of euro area-based credit institutions</t>
  </si>
  <si>
    <t>Branches of EEA-based credit institutions outside the euro area</t>
  </si>
  <si>
    <t>Branches of non-EEA-based credit institutions</t>
  </si>
  <si>
    <t>Electronic money institutions</t>
  </si>
  <si>
    <t>Value of overnight deposits held by non-MFIs</t>
  </si>
  <si>
    <t>Payment institutions</t>
  </si>
  <si>
    <t>Other PSPs and e-money issuers</t>
  </si>
  <si>
    <t>Total number of payment institutions operating in the country on a cross-border basis</t>
  </si>
  <si>
    <t>Number of payment institutions providing services through an established branch</t>
  </si>
  <si>
    <t>Number of payment institutions providing services through an agent</t>
  </si>
  <si>
    <t>Number of payment institutions providing services neither establishing a branch nor through an agent</t>
  </si>
  <si>
    <t>of which broken down by reason for authentication via non-SCA:</t>
  </si>
  <si>
    <t>Initiated on a single payment basis</t>
  </si>
  <si>
    <t>Online banking based credit transfers</t>
  </si>
  <si>
    <t>ATM or other PSP terminal</t>
  </si>
  <si>
    <t>Initiated by PISP</t>
  </si>
  <si>
    <t>Instant</t>
  </si>
  <si>
    <t>of which broken down by payment scheme:</t>
  </si>
  <si>
    <t>of which fraudulent credit transfers by origin:</t>
  </si>
  <si>
    <t xml:space="preserve">Issuance of a payment order by the fraudster </t>
  </si>
  <si>
    <t>Modification of a payment order by the fraudster</t>
  </si>
  <si>
    <t>Manipulation of the payer by the fraudster to issue a payment order</t>
  </si>
  <si>
    <t>via SEPA CT inst scheme</t>
  </si>
  <si>
    <t xml:space="preserve">    </t>
  </si>
  <si>
    <t>Debits from the accounts by simple book entry</t>
  </si>
  <si>
    <t>Geographical
breakdown</t>
  </si>
  <si>
    <t>Intraday borrowing in euro from the central bank (average for last reserve maintenance period)</t>
  </si>
  <si>
    <t>Number of participants</t>
  </si>
  <si>
    <t>Direct participants</t>
  </si>
  <si>
    <t>Other direct participants</t>
  </si>
  <si>
    <t>Clearing and settlement organisations</t>
  </si>
  <si>
    <t>Other financial institutions</t>
  </si>
  <si>
    <t>Indirect participants</t>
  </si>
  <si>
    <t>Card payments</t>
  </si>
  <si>
    <t>E-money payment transactions</t>
  </si>
  <si>
    <t>Other payment services</t>
  </si>
  <si>
    <t>Reporting
frequency</t>
  </si>
  <si>
    <t xml:space="preserve">Money remittances </t>
  </si>
  <si>
    <t>E-money institutions</t>
  </si>
  <si>
    <t>Post office giro institutions</t>
  </si>
  <si>
    <t>Money remittance</t>
  </si>
  <si>
    <t>H</t>
  </si>
  <si>
    <t>Accessed through a card</t>
  </si>
  <si>
    <t>Lost or Stolen card</t>
  </si>
  <si>
    <t xml:space="preserve">Card Not Received </t>
  </si>
  <si>
    <t xml:space="preserve">Counterfeit card </t>
  </si>
  <si>
    <t>Manipulation of the payer to make a card payment</t>
  </si>
  <si>
    <t>Q</t>
  </si>
  <si>
    <t>2-monthly</t>
  </si>
  <si>
    <t>E-commerce payments</t>
  </si>
  <si>
    <t>Payment Initiation Services Providers (PISP)</t>
  </si>
  <si>
    <t>Account Information Services Providers (AISP)</t>
  </si>
  <si>
    <t>Number of clients</t>
  </si>
  <si>
    <t>Account Servicing Payment Services Providers</t>
  </si>
  <si>
    <t>ATMs accepting contactless transactions</t>
  </si>
  <si>
    <t>Mobile payment solution</t>
  </si>
  <si>
    <t>initiated via remote payment channel</t>
  </si>
  <si>
    <t>Low value</t>
  </si>
  <si>
    <t>Payment to self</t>
  </si>
  <si>
    <t>Trusted beneficiaries</t>
  </si>
  <si>
    <t xml:space="preserve">Recurring transaction </t>
  </si>
  <si>
    <t>Secure corporate payment processes and protocols</t>
  </si>
  <si>
    <t>Transaction Risk Analysis</t>
  </si>
  <si>
    <t>initiated via non-remote payment channel</t>
  </si>
  <si>
    <t>Recurring transaction</t>
  </si>
  <si>
    <t>Unattended terminal for transport fares or parking fees</t>
  </si>
  <si>
    <t>Contactless low value</t>
  </si>
  <si>
    <t>Consent given via an electronic mandate</t>
  </si>
  <si>
    <t>via SEPA Direct Debit Core scheme</t>
  </si>
  <si>
    <t>via SEPA Direct Debit B2B scheme</t>
  </si>
  <si>
    <t>Consent given in other forms</t>
  </si>
  <si>
    <t>Contactless payments</t>
  </si>
  <si>
    <t>Near Field Communication (NFC) payments</t>
  </si>
  <si>
    <t>Initiated at an ATM</t>
  </si>
  <si>
    <t>of which broken down by card function:</t>
  </si>
  <si>
    <t>of which broken down by payment card scheme:</t>
  </si>
  <si>
    <t>Transaction risk analysis</t>
  </si>
  <si>
    <t>Other payment services [received]</t>
  </si>
  <si>
    <t>of which broken down by payment instrument:</t>
  </si>
  <si>
    <t>of which fraudulent direct debits by origin:</t>
  </si>
  <si>
    <t>Manipulation of the payer</t>
  </si>
  <si>
    <t>Card details theft</t>
  </si>
  <si>
    <t>Lost or stolen card</t>
  </si>
  <si>
    <t>Card Not Received</t>
  </si>
  <si>
    <t>Counterfeit card</t>
  </si>
  <si>
    <t>Manipulation of the payer to make a cash withdrawal</t>
  </si>
  <si>
    <t>of which fraudulent e-money payments by fraud type:</t>
  </si>
  <si>
    <t>Lost or stolen e-money card</t>
  </si>
  <si>
    <t>E-money card not received</t>
  </si>
  <si>
    <t>Counterfeit e-money card</t>
  </si>
  <si>
    <t>Unauthorized e-money account transaction</t>
  </si>
  <si>
    <t>Manipulation of the payer to make an e-money payment</t>
  </si>
  <si>
    <t>of which losses due to fraud per liability bearer:</t>
  </si>
  <si>
    <t>The reporting PSP</t>
  </si>
  <si>
    <t>The PSU of the reporting PSP</t>
  </si>
  <si>
    <t xml:space="preserve">a) Transactions at terminals at which transactions are acquired by resident PSPs with cards issued by resident PSPs </t>
  </si>
  <si>
    <t xml:space="preserve">b) Transactions at terminals at which transactions are acquired by resident PSPs with cards issued by non-resident PSPs </t>
  </si>
  <si>
    <t xml:space="preserve">c) Transactions at terminals at which transactions are acquired by non-resident PSPs with cards issued by resident PSPs </t>
  </si>
  <si>
    <t>TARGET2 component system</t>
  </si>
  <si>
    <t>Payment system (other than TARGET2)  - Large Value Payment System (LVPS)</t>
  </si>
  <si>
    <t>Payment system (other than TARGET2)  - Retail Payments Systems</t>
  </si>
  <si>
    <t>P2P mobile payment solution</t>
  </si>
  <si>
    <t>P2P payment solution</t>
  </si>
  <si>
    <t>of which</t>
  </si>
  <si>
    <t>MCC</t>
  </si>
  <si>
    <t>Merchant initiated transaction (MIT)</t>
  </si>
  <si>
    <t>5-monthly</t>
  </si>
  <si>
    <t>Issuance of a payment order by the fraudster</t>
  </si>
  <si>
    <t>Issuance of a payment order (cash withdrawal) by the fraudster</t>
  </si>
  <si>
    <t>POS transactions (except e-money transactions)</t>
  </si>
  <si>
    <t>Cheques [sent]</t>
  </si>
  <si>
    <t xml:space="preserve">Of which broken down by payment card scheme: </t>
  </si>
  <si>
    <t>Of which</t>
  </si>
  <si>
    <t xml:space="preserve">of which broken down by reason for authentication via non-SCA: </t>
  </si>
  <si>
    <t xml:space="preserve">Other </t>
  </si>
  <si>
    <t>A</t>
  </si>
  <si>
    <t>Money remittances [sent]</t>
  </si>
  <si>
    <t>E-money payment transactions [sent]</t>
  </si>
  <si>
    <t>of which broken down by payment initiation sub-channel:</t>
  </si>
  <si>
    <t>of which fraudulent card payments by fraud origin:</t>
  </si>
  <si>
    <t>Card not received</t>
  </si>
  <si>
    <t xml:space="preserve">Total payment transactions involving non-MFIs [sent] </t>
  </si>
  <si>
    <t>of which fraudulent card payments by origin:</t>
  </si>
  <si>
    <t>of which fraudulent e-money payments by origin:</t>
  </si>
  <si>
    <t>Number of overnight deposits held by non-MFIs</t>
  </si>
  <si>
    <t>accepting e-money card transactions</t>
  </si>
  <si>
    <t>with cards with a debit function</t>
  </si>
  <si>
    <t>of which fraudulent cash withdrawals by origin:</t>
  </si>
  <si>
    <t>ATM cash withdrawal</t>
  </si>
  <si>
    <t>ATM cash deposit</t>
  </si>
  <si>
    <t>with cards with a delayed debit function</t>
  </si>
  <si>
    <t>with cards with a credit function</t>
  </si>
  <si>
    <t xml:space="preserve">of which fraudulent cash withdrawalsby origin: </t>
  </si>
  <si>
    <t>Authenticated via Strong Customer Authentication (SCA)</t>
  </si>
  <si>
    <t>Authenticated via non-Strong Customer Authentication (non-SCA)</t>
  </si>
  <si>
    <t>Settlement media used by credit institutions</t>
  </si>
  <si>
    <t xml:space="preserve">Overnight depostis in euro held at other credit institutions </t>
  </si>
  <si>
    <t xml:space="preserve">     accepting contactless transactions  </t>
  </si>
  <si>
    <t>Table 6</t>
  </si>
  <si>
    <t>of which broken down by file/batch or single payment basis:</t>
  </si>
  <si>
    <t>Cards with a contactless payment function</t>
  </si>
  <si>
    <t>Table 9</t>
  </si>
  <si>
    <t>issued by Electronic money institutions which are MFIs</t>
  </si>
  <si>
    <t xml:space="preserve">of which </t>
  </si>
  <si>
    <t>Of which losses due to fraud per liability bearer:</t>
  </si>
  <si>
    <t>Cards with an e-money function which have been loaded at least once</t>
  </si>
  <si>
    <r>
      <t>[1]</t>
    </r>
    <r>
      <rPr>
        <sz val="10"/>
        <rFont val="Arial"/>
        <family val="2"/>
      </rPr>
      <t xml:space="preserve"> Outstanding value on e-money storages issued by e-money issuers.</t>
    </r>
  </si>
  <si>
    <t>E-money payment transactions with e-money issued by resident PSPs</t>
  </si>
  <si>
    <t>With e-money accounts (transactions initiated through a card)</t>
  </si>
  <si>
    <t>With e-money accounts (account-to-account transactions)</t>
  </si>
  <si>
    <t>General government</t>
  </si>
  <si>
    <t xml:space="preserve">Geo 4 </t>
  </si>
  <si>
    <t>ID</t>
  </si>
  <si>
    <t>sum</t>
  </si>
  <si>
    <t>Table 5a: Fraud origin</t>
  </si>
  <si>
    <t>with a debit card</t>
  </si>
  <si>
    <t>with a delayed debit card</t>
  </si>
  <si>
    <t>with a credit card</t>
  </si>
  <si>
    <t>with cards on which e-money can be stored directly</t>
  </si>
  <si>
    <t>with e-money accounts</t>
  </si>
  <si>
    <t>Money remittances</t>
  </si>
  <si>
    <t>Table 1 and Table A: Institutions offering payment services to non-MFIs</t>
  </si>
  <si>
    <t>ATMs</t>
  </si>
  <si>
    <t>Table 4a,5a: Reason for non-SCA</t>
  </si>
  <si>
    <t>Unattended terminals for transport fares or parking fees</t>
  </si>
  <si>
    <t xml:space="preserve">Contents </t>
  </si>
  <si>
    <t>Payment Scheme</t>
  </si>
  <si>
    <t>Fraud type</t>
  </si>
  <si>
    <t>Liability bearer</t>
  </si>
  <si>
    <t>Unauthorised payment transaction</t>
  </si>
  <si>
    <t>Card-based payment transactions with card-based payment instruments issued by resident PSP (except cards with an e-money function only) [sent]</t>
  </si>
  <si>
    <t>Merchant initiated transactions (MIT)</t>
  </si>
  <si>
    <t>PSU of the reporting PSP</t>
  </si>
  <si>
    <t>Other ATM transactions (except e-money transactions)</t>
  </si>
  <si>
    <t>Debit card</t>
  </si>
  <si>
    <t>Delayed debit card</t>
  </si>
  <si>
    <t>Credit card</t>
  </si>
  <si>
    <t>Cards on which e-money can be stored directly</t>
  </si>
  <si>
    <t>A transaction whereby the holder of a card with an e-money function transfers e-money value from its balance stored on the card to the balance of the beneficiary.</t>
  </si>
  <si>
    <t>A transaction whereby funds are transferred from the e-money account of a payer, to the account of a payee. See the definition of ‘e-money accounts’.</t>
  </si>
  <si>
    <t>Strong customer authentication</t>
  </si>
  <si>
    <t>SEPA Direct Debit Core scheme</t>
  </si>
  <si>
    <t>SEPA Direct Debit B2B scheme</t>
  </si>
  <si>
    <t>Table 5b Fraud origin</t>
  </si>
  <si>
    <t xml:space="preserve">Authenticated via non-Strong Customer Authentication (non-SCA) </t>
  </si>
  <si>
    <t>of which broken down by card function</t>
  </si>
  <si>
    <t xml:space="preserve">(End of period; number in actualunits unless otherwise stated, value in EUR million) </t>
  </si>
  <si>
    <r>
      <t>Outstanding value on e-money storages issued</t>
    </r>
    <r>
      <rPr>
        <vertAlign val="superscript"/>
        <sz val="10"/>
        <color theme="1"/>
        <rFont val="Arial"/>
        <family val="2"/>
      </rPr>
      <t>1</t>
    </r>
  </si>
  <si>
    <t>(End of period, number in actual units)</t>
  </si>
  <si>
    <t xml:space="preserve">     issued under PCS VISA</t>
  </si>
  <si>
    <t xml:space="preserve">     issued under PCS MASTERCARD</t>
  </si>
  <si>
    <r>
      <t>issued under other PCS</t>
    </r>
    <r>
      <rPr>
        <vertAlign val="superscript"/>
        <sz val="10"/>
        <color theme="1"/>
        <rFont val="Arial"/>
        <family val="2"/>
      </rPr>
      <t>2</t>
    </r>
    <r>
      <rPr>
        <sz val="10"/>
        <color theme="1"/>
        <rFont val="Arial"/>
        <family val="2"/>
      </rPr>
      <t xml:space="preserve"> </t>
    </r>
  </si>
  <si>
    <r>
      <rPr>
        <vertAlign val="superscript"/>
        <sz val="10"/>
        <color theme="1"/>
        <rFont val="Arial"/>
        <family val="2"/>
      </rPr>
      <t>2</t>
    </r>
    <r>
      <rPr>
        <sz val="10"/>
        <color theme="1"/>
        <rFont val="Arial"/>
        <family val="2"/>
      </rPr>
      <t xml:space="preserve"> Cards issued under each other PCS should be reported separately in the manner required by the NCB</t>
    </r>
  </si>
  <si>
    <r>
      <t xml:space="preserve">     </t>
    </r>
    <r>
      <rPr>
        <i/>
        <sz val="10"/>
        <color theme="1"/>
        <rFont val="Arial"/>
        <family val="2"/>
      </rPr>
      <t>of which:</t>
    </r>
    <r>
      <rPr>
        <sz val="10"/>
        <color theme="1"/>
        <rFont val="Arial"/>
        <family val="2"/>
      </rPr>
      <t xml:space="preserve"> </t>
    </r>
  </si>
  <si>
    <r>
      <t>Unauthorised payment transaction</t>
    </r>
    <r>
      <rPr>
        <strike/>
        <sz val="10"/>
        <color rgb="FFFF0000"/>
        <rFont val="Arial"/>
        <family val="2"/>
      </rPr>
      <t/>
    </r>
  </si>
  <si>
    <r>
      <rPr>
        <vertAlign val="superscript"/>
        <sz val="10"/>
        <color theme="1"/>
        <rFont val="Arial"/>
        <family val="2"/>
      </rPr>
      <t>4</t>
    </r>
    <r>
      <rPr>
        <sz val="10"/>
        <color theme="1"/>
        <rFont val="Arial"/>
        <family val="2"/>
      </rPr>
      <t xml:space="preserve"> Reported for each scheme separately</t>
    </r>
  </si>
  <si>
    <r>
      <rPr>
        <vertAlign val="superscript"/>
        <sz val="10"/>
        <color theme="1"/>
        <rFont val="Arial"/>
        <family val="2"/>
      </rPr>
      <t>5</t>
    </r>
    <r>
      <rPr>
        <sz val="10"/>
        <color theme="1"/>
        <rFont val="Arial"/>
        <family val="2"/>
      </rPr>
      <t xml:space="preserve"> The reason for authentication via non-SCA is only reported for those transactions authenticated via non-SCA but are not broken down by scheme. </t>
    </r>
  </si>
  <si>
    <t>of which broken down by authentication channel:</t>
  </si>
  <si>
    <r>
      <t>via non-SEPA scheme</t>
    </r>
    <r>
      <rPr>
        <vertAlign val="superscript"/>
        <sz val="10"/>
        <color theme="1"/>
        <rFont val="Arial"/>
        <family val="2"/>
      </rPr>
      <t xml:space="preserve">4  </t>
    </r>
  </si>
  <si>
    <r>
      <t>of which broken down by reason for authentication via non-SCA:</t>
    </r>
    <r>
      <rPr>
        <i/>
        <vertAlign val="superscript"/>
        <sz val="10"/>
        <color theme="1"/>
        <rFont val="Arial"/>
        <family val="2"/>
      </rPr>
      <t>5</t>
    </r>
  </si>
  <si>
    <r>
      <t>via non-SEPA scheme</t>
    </r>
    <r>
      <rPr>
        <vertAlign val="superscript"/>
        <sz val="10"/>
        <color theme="1"/>
        <rFont val="Arial"/>
        <family val="2"/>
      </rPr>
      <t>4</t>
    </r>
  </si>
  <si>
    <r>
      <t>Card-based payment transactions with card-based payment instruments issued by resident PSP (except cards with an e-money function only) [sent]</t>
    </r>
    <r>
      <rPr>
        <b/>
        <vertAlign val="superscript"/>
        <sz val="10"/>
        <color theme="1"/>
        <rFont val="Arial"/>
        <family val="2"/>
      </rPr>
      <t>3</t>
    </r>
  </si>
  <si>
    <t>Card-based payment instruments issued under PCS VISA</t>
  </si>
  <si>
    <t>Card-based payment instruments issued under PCS MASTERCARD</t>
  </si>
  <si>
    <t>Card-based payment instruments issued under other PCS</t>
  </si>
  <si>
    <t>of which broken down by authentication channel</t>
  </si>
  <si>
    <r>
      <t>Card-based payment transactions acquired by resident PSPs (except cards with an e-money function only) [received]</t>
    </r>
    <r>
      <rPr>
        <b/>
        <vertAlign val="superscript"/>
        <sz val="10"/>
        <color theme="1"/>
        <rFont val="Arial"/>
        <family val="2"/>
      </rPr>
      <t>3</t>
    </r>
  </si>
  <si>
    <r>
      <t>with a credit card</t>
    </r>
    <r>
      <rPr>
        <strike/>
        <sz val="10"/>
        <color rgb="FFFF0000"/>
        <rFont val="Arial"/>
        <family val="2"/>
      </rPr>
      <t/>
    </r>
  </si>
  <si>
    <t>Cash withdrawals using card-based payment instruments (except e-money transactions)</t>
  </si>
  <si>
    <r>
      <t>with a delayed debit card</t>
    </r>
    <r>
      <rPr>
        <strike/>
        <sz val="10"/>
        <color rgb="FFFF0000"/>
        <rFont val="Arial"/>
        <family val="2"/>
      </rPr>
      <t/>
    </r>
  </si>
  <si>
    <t>(End of period, number of transactions in millions, value of transactions in EUR millions, total for the period)</t>
  </si>
  <si>
    <t>Table 4b and 5b: Number and value of (fraudulent) payment transactions</t>
  </si>
  <si>
    <t xml:space="preserve">(End of period, number of transactions in millions, value of transactions in EUR millions, total for the period), only reported by reporting agents granted a derogation pursuant to Article 4(2) and (3) </t>
  </si>
  <si>
    <t xml:space="preserve">with a debit card </t>
  </si>
  <si>
    <t xml:space="preserve">(number of transactions ins millions, value of transactions in EUR millions, total for the period) </t>
  </si>
  <si>
    <r>
      <t>Transactions per type of terminal</t>
    </r>
    <r>
      <rPr>
        <b/>
        <vertAlign val="superscript"/>
        <sz val="14"/>
        <color theme="1"/>
        <rFont val="Arial"/>
        <family val="2"/>
      </rPr>
      <t>7</t>
    </r>
  </si>
  <si>
    <r>
      <t>7</t>
    </r>
    <r>
      <rPr>
        <sz val="10"/>
        <rFont val="Arial"/>
        <family val="2"/>
      </rPr>
      <t>The geographical (Geo) breakdowns are based on the location of the terminal.</t>
    </r>
  </si>
  <si>
    <t>(number of transactions in millions, value of transactions in EUR millions, total for the period)</t>
  </si>
  <si>
    <t>(End of period, number of transactions in millions, value in transactions in EUR millions)</t>
  </si>
  <si>
    <t>(Total for the period; number of transactions sent in millions, value of transactions sent in EUR millions)</t>
  </si>
  <si>
    <t>Public authorities i)ECB and NCBs and ii) Members States or local authorities</t>
  </si>
  <si>
    <t xml:space="preserve">Payment system (other than TARGET2) </t>
  </si>
  <si>
    <t>Other services (not included in Directive (EU) 2015/2366)</t>
  </si>
  <si>
    <t>Card-based payment transactions (except cards with an e-money function only)</t>
  </si>
  <si>
    <t>to a non-euro area TARGET2 component system</t>
  </si>
  <si>
    <t>Public authorities i) ECB and NCBs and ii) Member States or local authorities</t>
  </si>
  <si>
    <t>Table 4a and 5a</t>
  </si>
  <si>
    <t>Credit transfers [sent] - Initiated electronically - Initiated in a file/batch</t>
  </si>
  <si>
    <t>Credit transfers [sent] - Initiated electronically - Initiated on a single payment basis - Online banking based credit transfers</t>
  </si>
  <si>
    <t>Credit transfers [sent] - Initiated electronically - Initiated on a single payment basis - ATM or other PSP terminal</t>
  </si>
  <si>
    <t>Credit transfers [sent] - Initiated electronically - Initiated on a single payment basis - Mobile payment solution</t>
  </si>
  <si>
    <t>Credit transfers [sent] - Other</t>
  </si>
  <si>
    <t>Credit transfers [sent] - Initiated electronically - initiated via non-remote payment channel -  Unattended terminals for transport fares or parking fees</t>
  </si>
  <si>
    <t>Direct debits [sent] - Initiated in a file/batch</t>
  </si>
  <si>
    <t xml:space="preserve">Direct debits [sent] - Initiated on a single payment basis </t>
  </si>
  <si>
    <t>Direct debits [sent] -  Consent given via an electronic mandate - via non-SEPA scheme - Unauthorised payment transaction</t>
  </si>
  <si>
    <t>Direct debits [sent] -  Consent given via an electronic mandate - via non-SEPA scheme - Manipulation of the payer</t>
  </si>
  <si>
    <t>Card-based payment transactions with card-based payment instruments issued by resident PSP (except cards with an e-money function only) [sent] - initiated non-electronically - initiated via non-remote payment channel</t>
  </si>
  <si>
    <t>Card-based payment transactions with card-based payment instruments issued by resident PSP (except cards with an e-money function only) [sent] - initiated non-electronically - initiated via remote payment channel</t>
  </si>
  <si>
    <t>Card-based payment transactions with card-based payment instruments issued by resident PSP (except cards with an e-money function only) [sent] - initiated electronically - initiated via remote payment channel - Mobile payment solution</t>
  </si>
  <si>
    <t>Card-based payment transactions with card-based payment instruments issued by resident PSP (except cards with an e-money function only) [sent] - initiated electronically - initiated via remote payment channel - Mobile payment solution - P2P mobile payment solution</t>
  </si>
  <si>
    <t>Card-based payment transactions with card-based payment instruments issued by resident PSP (except cards with an e-money function only) [sent] - initiated electronically - initiated via remote payment channel - Other</t>
  </si>
  <si>
    <t>Cash withdrawals using card-based payment instruments (except e-money transactions) - Card-based payment instruments issued under PCS VISA - with a debit card</t>
  </si>
  <si>
    <t>Cash withdrawals using card-based payment instruments (except e-money transactions) - Card-based payment instruments issued under PCS VISA - with a delayed debit card</t>
  </si>
  <si>
    <t>Cash withdrawals using card-based payment instruments (except e-money transactions) - Card-based payment instruments issued under PCS VISA - with a credit card</t>
  </si>
  <si>
    <t>Cash withdrawals using card-based payment instruments (except e-money transactions) - Card-based payment instruments issued under PCS MASTERCARD - with a debit card</t>
  </si>
  <si>
    <t>Cash withdrawals using card-based payment instruments (except e-money transactions) - Card-based payment instruments issued under PCS MASTERCARD - with a delayed debit card</t>
  </si>
  <si>
    <t>Cash withdrawals using card-based payment instruments (except e-money transactions) - Card-based payment instruments issued under PCS MASTERCARD - with a credit card</t>
  </si>
  <si>
    <t>Cash withdrawals using card-based payment instruments (except e-money transactions) - Card-based payment instruments issued under other PCS - with a debit card</t>
  </si>
  <si>
    <t>Cash withdrawals using card-based payment instruments (except e-money transactions) - Card-based payment instruments issued under other PCS - with a delayed debit card</t>
  </si>
  <si>
    <t>Cash withdrawals using card-based payment instruments (except e-money transactions) - Card-based payment instruments issued under other PCS - with a credit card</t>
  </si>
  <si>
    <t>Cash withdrawals using card-based payment instruments (except e-money transactions) - Card-based payment instruments issued under PCS VISA - Issuance of a payment order (cash withdrawal) by the fraudster - Lost or stolen card</t>
  </si>
  <si>
    <t>Cash withdrawals using card-based payment instruments (except e-money transactions) - Card-based payment instruments issued under PCS VISA - Issuance of a payment order (cash withdrawal) by the fraudster - Counterfeit card</t>
  </si>
  <si>
    <t>Cash withdrawals using card-based payment instruments (except e-money transactions) - Card-based payment instruments issued under PCS VISA - Issuance of a payment order (cash withdrawal) by the fraudster - Other</t>
  </si>
  <si>
    <t>Cash withdrawals using card-based payment instruments (except e-money transactions) - Card-based payment instruments issued under PCS VISA - Manipulation of the payer to make a cash withdrawal</t>
  </si>
  <si>
    <t>Cash withdrawals using card-based payment instruments (except e-money transactions) - Card-based payment instruments issued under PCS MASTERCARD - Issuance of a payment order (cash withdrawal) by the fraudster - Lost or stolen card</t>
  </si>
  <si>
    <t>Cash withdrawals using card-based payment instruments (except e-money transactions) - Card-based payment instruments issued under PCS MASTERCARD - Issuance of a payment order (cash withdrawal) by the fraudster - Other</t>
  </si>
  <si>
    <t>Cash withdrawals using card-based payment instruments (except e-money transactions) - Card-based payment instruments issued under PCS MASTERCARD - Manipulation of the payer to make a cash withdrawal</t>
  </si>
  <si>
    <t>Cash withdrawals using card-based payment instruments (except e-money transactions) - Card-based payment instruments issued under other PCS - Issuance of a payment order (cash withdrawal) by the fraudster - Lost or stolen card</t>
  </si>
  <si>
    <t>Cash withdrawals using card-based payment instruments (except e-money transactions) - Card-based payment instruments issued under other PCS - Issuance of a payment order (cash withdrawal) by the fraudster - Counterfeit card</t>
  </si>
  <si>
    <t>Cash withdrawals using card-based payment instruments (except e-money transactions) - Card-based payment instruments issued under other PCS - Issuance of a payment order (cash withdrawal) by the fraudster - Other</t>
  </si>
  <si>
    <t>Cash withdrawals using card-based payment instruments (except e-money transactions) - Card-based payment instruments issued under other PCS - Manipulation of the payer to make a cash withdrawal</t>
  </si>
  <si>
    <t>E-money payment transactions with e-money issued by resident PSPs [sent] - initiated via remote payment channel - Authenticated via Strong Customer Authentication (SCA)</t>
  </si>
  <si>
    <t>E-money payment transactions with e-money issued by resident PSPs [sent] - initiated via non-remote payment channel - Authenticated via Strong Customer Authentication (SCA)</t>
  </si>
  <si>
    <t>E-money payment transactions with e-money issued by resident PSPs [sent] - initiated via non-remote payment channel - Authenticated via non-Strong Customer Authentication (non-SCA) - Trusted beneficiaries</t>
  </si>
  <si>
    <t>E-money payment transactions with e-money issued by resident PSPs [sent] - initiated via non-remote payment channel - Authenticated via non-Strong Customer Authentication (non-SCA) - Recurring transaction</t>
  </si>
  <si>
    <t>E-money payment transactions with e-money issued by resident PSPs [sent] - initiated via non-remote payment channel - Authenticated via non-Strong Customer Authentication (non-SCA) - Contactless low value</t>
  </si>
  <si>
    <t>E-money payment transactions with e-money issued by resident PSPs [sent] - initiated via non-remote payment channel - Authenticated via non-Strong Customer Authentication (non-SCA) - Unattended terminals for transport fares or parking fees</t>
  </si>
  <si>
    <t>E-money payment transactions with e-money issued by resident PSPs [sent] - initiated via non-remote payment channel - Authenticated via non-Strong Customer Authentication (non-SCA) - Other</t>
  </si>
  <si>
    <t>E-money payment transactions with e-money issued by resident PSPs [sent] - initiated via remote payment channel - Authenticated via Strong Customer Authentication (SCA) - Issuance of a payment order by the fraudster - Lost or stolen e-money card</t>
  </si>
  <si>
    <t>E-money payment transactions with e-money issued by resident PSPs [sent] - initiated via remote payment channel - Authenticated via Strong Customer Authentication (SCA) - Issuance of a payment order by the fraudster - E-money card not received</t>
  </si>
  <si>
    <t>E-money payment transactions with e-money issued by resident PSPs [sent] - initiated via remote payment channel - Authenticated via Strong Customer Authentication (SCA) - Issuance of a payment order by the fraudster - Counterfeit e-money card</t>
  </si>
  <si>
    <t>E-money payment transactions with e-money issued by resident PSPs [sent] - initiated via remote payment channel - Authenticated via Strong Customer Authentication (SCA) - Issuance of a payment order by the fraudster - Card details theft</t>
  </si>
  <si>
    <t>E-money payment transactions with e-money issued by resident PSPs [sent] - initiated via remote payment channel - Authenticated via Strong Customer Authentication (SCA) - Issuance of a payment order by the fraudster - Unauthorized e-money account transaction</t>
  </si>
  <si>
    <t>E-money payment transactions with e-money issued by resident PSPs [sent] - initiated via remote payment channel - Authenticated via non-Strong Customer Authentication (non-SCA) - Issuance of a payment order by the fraudster - Lost or stolen e-money card</t>
  </si>
  <si>
    <t>E-money payment transactions with e-money issued by resident PSPs [sent] - initiated via remote payment channel - Authenticated via non-Strong Customer Authentication (non-SCA) - Issuance of a payment order by the fraudster - E-money card not received</t>
  </si>
  <si>
    <t>E-money payment transactions with e-money issued by resident PSPs [sent] - initiated via remote payment channel - Authenticated via non-Strong Customer Authentication (non-SCA) - Issuance of a payment order by the fraudster - Counterfeit e-money card</t>
  </si>
  <si>
    <t>E-money payment transactions with e-money issued by resident PSPs [sent] - initiated via remote payment channel - Authenticated via non-Strong Customer Authentication (non-SCA) - Issuance of a payment order by the fraudster - Unauthorized e-money account transaction</t>
  </si>
  <si>
    <t>E-money payment transactions with e-money issued by resident PSPs [sent] - initiated via non-remote payment channel - Authenticated via non-Strong Customer Authentication (non-SCA) - Issuance of a payment order by the fraudster - Lost or stolen e-money card</t>
  </si>
  <si>
    <t>E-money payment transactions with e-money issued by resident PSPs [sent] - initiated via non-remote payment channel - Authenticated via non-Strong Customer Authentication (non-SCA) - Issuance of a payment order by the fraudster - E-money card not received</t>
  </si>
  <si>
    <t>E-money payment transactions with e-money issued by resident PSPs [sent] - initiated via non-remote payment channel - Authenticated via non-Strong Customer Authentication (non-SCA) - Issuance of a payment order by the fraudster - Counterfeit e-money card</t>
  </si>
  <si>
    <t>E-money payment transactions with e-money issued by resident PSPs [sent] - initiated via non-remote payment channel - Authenticated via non-Strong Customer Authentication (non-SCA) - Issuance of a payment order by the fraudster - Unauthorized e-money account transaction</t>
  </si>
  <si>
    <t>E-money payment transactions with e-money issued by resident PSPs [sent] - initiated via non-remote payment channel - Authenticated via non-Strong Customer Authentication (non-SCA) - Modification of a payment order by the fraudster</t>
  </si>
  <si>
    <t>E-money payment transactions with e-money issued by resident PSPs [sent] - initiated via non-remote payment channel - Authenticated via non-Strong Customer Authentication (non-SCA) - Manipulation of the payer to make an e-money payment</t>
  </si>
  <si>
    <t>Payment initiation services - Credit transfers</t>
  </si>
  <si>
    <t>Payment initiation services - Other</t>
  </si>
  <si>
    <t>Payment initiation services - initiated via remote payment channel - Authenticated via Strong Customer Authentication (SCA)</t>
  </si>
  <si>
    <t>Payment initiation services - initiated via remote payment channel - Authenticated via non-Strong Customer Authentication (non-SCA)</t>
  </si>
  <si>
    <t>Payment initiation services - initiated via non-remote payment channel - Authenticated via Strong Customer Authentication (SCA)</t>
  </si>
  <si>
    <t>Payment initiation services - initiated via non-remote payment channel - Authenticated via non-Strong Customer Authentication (non-SCA)</t>
  </si>
  <si>
    <t>Table 4b and 5b</t>
  </si>
  <si>
    <t>Credit transfers [sent] - Initiated electronically - initiated via remote payment channel - Authenticated via Strong Customer Authentication (SCA) - Issuance of a payment order by the fraudster</t>
  </si>
  <si>
    <t>Credit transfers [sent] - Initiated electronically - initiated via non-remote payment channel - Authenticated via Strong Customer Authentication (SCA) - Issuance of a payment order by the fraudster</t>
  </si>
  <si>
    <t>Credit transfers [sent] - Initiated electronically - initiated via non-remote payment channel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</si>
  <si>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non-remote payment channel - with a delayed debit card</t>
  </si>
  <si>
    <t>Card-based payment transactions with card-based payment instruments issued by resident PSP (except cards with an e-money function only) [sent] - initiated electronically - initiated via non-remote payment channel - with a credit card</t>
  </si>
  <si>
    <t>Card-based payment transactions with card-based payment instruments issued by resident PSP (except cards with an e-money function only) [sent] - initiated electronically - initiated via non-remote payment channel - Authenticated via Strong Customer Authentication (SCA)</t>
  </si>
  <si>
    <t>Card-based payment transactions with card-based payment instruments issued by resident PSP (except cards with an e-money function only) [sent] - initiated electronically - initiated via non-remote payment channel - Authenticated via non-Strong Customer Authentication (non-SCA) - Trusted beneficiaries</t>
  </si>
  <si>
    <t>Card-based payment transactions with card-based payment instruments issued by resident PSP (except cards with an e-money function only) [sent] - initiated electronically - initiated via non-remote payment channel - Authenticated via non-Strong Customer Authentication (non-SCA) - Recurring transaction</t>
  </si>
  <si>
    <t>Card-based payment transactions with card-based payment instruments issued by resident PSP (except cards with an e-money function only) [sent] - initiated electronically - initiated via non-remote payment channel - Authenticated via non-Strong Customer Authentication (non-SCA) - Contactless low value</t>
  </si>
  <si>
    <t>Card-based payment transactions with card-based payment instruments issued by resident PSP (except cards with an e-money function only) [sent] - initiated electronically - initiated via non-remote payment channel - Authenticated via non-Strong Customer Authentication (non-SCA) - Other</t>
  </si>
  <si>
    <t>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Lost or stolen card</t>
  </si>
  <si>
    <t>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Card not received</t>
  </si>
  <si>
    <t>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Counterfeit card</t>
  </si>
  <si>
    <t>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</si>
  <si>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non-remote payment channel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</si>
  <si>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non-remote payment channel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</si>
  <si>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remote payment channel - Authenticated via Strong Customer Authentication (SCA)</t>
  </si>
  <si>
    <t>Card-based payment transactions with card-based payment instruments issued by resident PSP (except cards with an e-money function only) [sent] - initiated electronically - initiated via remote payment channel - Authenticated via non-Strong Customer Authentication (non-SCA) - Low value</t>
  </si>
  <si>
    <t>Card-based payment transactions with card-based payment instruments issued by resident PSP (except cards with an e-money function only) [sent] - initiated electronically - initiated via remote payment channel - Authenticated via non-Strong Customer Authentication (non-SCA) - Trusted beneficiaries</t>
  </si>
  <si>
    <t>Card-based payment transactions with card-based payment instruments issued by resident PSP (except cards with an e-money function only) [sent] - initiated electronically - initiated via remote payment channel - Authenticated via non-Strong Customer Authentication (non-SCA) - Recurring transaction</t>
  </si>
  <si>
    <t>Card-based payment transactions with card-based payment instruments issued by resident PSP (except cards with an e-money function only) [sent] - initiated electronically - initiated via remote payment channel - Authenticated via non-Strong Customer Authentication (non-SCA) - Transaction risk analysis</t>
  </si>
  <si>
    <t>Card-based payment transactions with card-based payment instruments issued by resident PSP (except cards with an e-money function only) [sent] - initiated electronically - initiated via remote payment channel - Authenticated via non-Strong Customer Authentication (non-SCA) - Merchant initiated transaction (MIT)</t>
  </si>
  <si>
    <t>Card-based payment transactions with card-based payment instruments issued by resident PSP (except cards with an e-money function only) [sent] - initiated electronically - initiated via remote payment channel - Authenticated via non-Strong Customer Authentication (non-SCA) - Other</t>
  </si>
  <si>
    <t>Card-based payment transactions with card-based payment instruments issued by resident PSP (except cards with an e-money function only) [sent] - initiated electronically - initiated via remote payment channel - Authenticated via Strong Customer Authentication (SCA) - Issuance of a payment order by the fraudster - Lost or stolen card</t>
  </si>
  <si>
    <t>Card-based payment transactions with card-based payment instruments issued by resident PSP (except cards with an e-money function only) [sent] - initiated electronically - initiated via remote payment channel - Authenticated via Strong Customer Authentication (SCA) - Issuance of a payment order by the fraudster - Card not received</t>
  </si>
  <si>
    <t>Card-based payment transactions with card-based payment instruments issued by resident PSP (except cards with an e-money function only) [sent] - initiated electronically - initiated via remote payment channel - Authenticated via Strong Customer Authentication (SCA) - Issuance of a payment order by the fraudster - Counterfeit card</t>
  </si>
  <si>
    <t>Card-based payment transactions with card-based payment instruments issued by resident PSP (except cards with an e-money function only) [sent] - initiated electronically - initiated via remote payment channel - Authenticated via Strong Customer Authentication (SCA) - Issuance of a payment order by the fraudster - Card details theft</t>
  </si>
  <si>
    <t>Card-based payment transactions with card-based payment instruments issued by resident PSP (except cards with an e-money function only) [sent] - initiated electronically - initiated via remote payment channel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</si>
  <si>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remote payment channel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</si>
  <si>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remote payment channel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</si>
  <si>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Lost or stolen card</t>
  </si>
  <si>
    <t>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Card not received</t>
  </si>
  <si>
    <t>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Counterfeit card</t>
  </si>
  <si>
    <t>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</si>
  <si>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non-remote payment channel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</si>
  <si>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non-remote payment channel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</si>
  <si>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Lost or stolen card</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</si>
  <si>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Card not received</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</si>
  <si>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Counterfeit card</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</si>
  <si>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Card details theft</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</si>
  <si>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</si>
  <si>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remote payment channel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</si>
  <si>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remote payment channel - Authenticated via non-Strong Customer Authentication (non-SCA) - Manipulation of the payer to make a card payment</t>
  </si>
  <si>
    <t>Card-based payment transactions acquired by resident PSPs (except cards with an e-money function only) [received] - initiated electronically - initiated via non-remote payment channel - with a debit card</t>
  </si>
  <si>
    <t>Card-based payment transactions acquired by resident PSPs (except cards with an e-money function only) [received] - initiated electronically - initiated via non-remote payment channel - with a delayed debit card</t>
  </si>
  <si>
    <t>Card-based payment transactions acquired by resident PSPs (except cards with an e-money function only) [received] - initiated electronically - initiated via non-remote payment channel - with a credit card</t>
  </si>
  <si>
    <t>Card-based payment transactions acquired by resident PSPs (except cards with an e-money function only) [received] - initiated electronically - initiated via non-remote payment channel - Authenticated via Strong Customer Authentication (SCA)</t>
  </si>
  <si>
    <t>Card-based payment transactions acquired by resident PSPs (except cards with an e-money function only) [received] - initiated electronically - initiated via non-remote payment channel - Authenticated via Strong Customer Authentication (SCA) - Issuance of a payment order by the fraudster - Lost or stolen card</t>
  </si>
  <si>
    <t>Card-based payment transactions acquired by resident PSPs (except cards with an e-money function only) [received] - initiated electronically - initiated via non-remote payment channel - Authenticated via Strong Customer Authentication (SCA) - Issuance of a payment order by the fraudster - Card Not Received</t>
  </si>
  <si>
    <t>Card-based payment transactions acquired by resident PSPs (except cards with an e-money function only) [received] - initiated electronically - initiated via non-remote payment channel - Authenticated via Strong Customer Authentication (SCA) - Issuance of a payment order by the fraudster - Counterfeit card</t>
  </si>
  <si>
    <t>Card-based payment transactions acquired by resident PSPs (except cards with an e-money function only) [received] - initiated electronically - initiated via non-remote payment channel - Authenticated via Strong Customer Authentication (SCA) - Issuance of a payment order by the fraudster - Other</t>
  </si>
  <si>
    <t>Card-based payment transactions acquired by resident PSPs (except cards with an e-money function only) [received] - initiated electronically - initiated via non-remote payment channel - Authenticated via Strong Customer Authentication (SCA) - Modification of a payment order by the fraudster</t>
  </si>
  <si>
    <t>Card-based payment transactions acquired by resident PSPs (except cards with an e-money function only) [received] - initiated electronically - initiated via non-remote payment channel - Authenticated via Strong Customer Authentication (SCA) - Manipulation of the payer to make a card payment</t>
  </si>
  <si>
    <t>Card-based payment transactions acquired by resident PSPs (except cards with an e-money function only) [received] - initiated electronically - initiated via remote payment channel - with a debit card</t>
  </si>
  <si>
    <t>Card-based payment transactions acquired by resident PSPs (except cards with an e-money function only) [received] - initiated electronically - initiated via remote payment channel - with a delayed debit card</t>
  </si>
  <si>
    <t>Card-based payment transactions acquired by resident PSPs (except cards with an e-money function only) [received] - initiated electronically - initiated via remote payment channel - with a credit card</t>
  </si>
  <si>
    <t>Card-based payment transactions acquired by resident PSPs (except cards with an e-money function only) [received] - initiated electronically - initiated via remote payment channel - Authenticated via Strong Customer Authentication (SCA)</t>
  </si>
  <si>
    <t>Card-based payment transactions acquired by resident PSPs (except cards with an e-money function only) [received] - initiated electronically - initiated via remote payment channel - Authenticated via Strong Customer Authentication (SCA) - Issuance of a payment order by the fraudster - Card details theft</t>
  </si>
  <si>
    <t>Card-based payment transactions acquired by resident PSPs (except cards with an e-money function only) [received] - initiated electronically - initiated via remote payment channel - Authenticated via Strong Customer Authentication (SCA) - Modification of a payment order by the fraudster</t>
  </si>
  <si>
    <t>Cash withdrawals using card-based payment instruments (except e-money transactions) - with a debit card</t>
  </si>
  <si>
    <t>Cash withdrawals using card-based payment instruments (except e-money transactions) - with a delayed debit card</t>
  </si>
  <si>
    <t>Cash withdrawals using card-based payment instruments (except e-money transactions) - with a credit card</t>
  </si>
  <si>
    <t>Cash withdrawals using card-based payment instruments (except e-money transactions) - Issuance of a payment order by the fraudster - Lost or stolen card</t>
  </si>
  <si>
    <t>Cash withdrawals using card-based payment instruments (except e-money transactions) - Issuance of a payment order by the fraudster - Card Not Received</t>
  </si>
  <si>
    <t>Cash withdrawals using card-based payment instruments (except e-money transactions) - Issuance of a payment order by the fraudster - Counterfeit card</t>
  </si>
  <si>
    <t>Cash withdrawals using card-based payment instruments (except e-money transactions) - Issuance of a payment order by the fraudster - Other</t>
  </si>
  <si>
    <t>Cash withdrawals using card-based payment instruments (except e-money transactions) - Manipulation of the payer to make a cash withdrawal</t>
  </si>
  <si>
    <t>E-money payment transactions [sent] - initiated via non-remote payment channel - Authenticated via non-Strong Customer Authentication (non-SCA) - Trusted beneficiaries</t>
  </si>
  <si>
    <t>E-money payment transactions [sent] - initiated via non-remote payment channel - Authenticated via non-Strong Customer Authentication (non-SCA) - Contactless low value</t>
  </si>
  <si>
    <t>E-money payment transactions [sent] - initiated via non-remote payment channel - Authenticated via non-Strong Customer Authentication (non-SCA) - Unattended terminals for transport fares or parking fees</t>
  </si>
  <si>
    <t>E-money payment transactions [sent] - initiated via non-remote payment channel - Authenticated via non-Strong Customer Authentication (non-SCA) - Other</t>
  </si>
  <si>
    <t>E-money payment transactions [sent] - initiated via non-remote payment channel - Authenticated via non-Strong Customer Authentication (non-SCA) - Issuance of a payment order by the fraudster - Lost or stolen e-money card</t>
  </si>
  <si>
    <t>E-money payment transactions [sent] - initiated via non-remote payment channel - Authenticated via non-Strong Customer Authentication (non-SCA) - Issuance of a payment order by the fraudster - E-money card not received</t>
  </si>
  <si>
    <t>E-money payment transactions [sent] - initiated via non-remote payment channel - Authenticated via non-Strong Customer Authentication (non-SCA) - Issuance of a payment order by the fraudster - Counterfeit e-money card</t>
  </si>
  <si>
    <t>E-money payment transactions [sent] - initiated via non-remote payment channel - Authenticated via non-Strong Customer Authentication (non-SCA) - Modification of a payment order by the fraudster</t>
  </si>
  <si>
    <t>Credit institutions - Number of overnight deposits - Number of internet/PC-linked overnight deposits</t>
  </si>
  <si>
    <t>Credit institutions - Number of overnight deposits</t>
  </si>
  <si>
    <t>Credit institutions - Number of overnight deposits - Number of transferable overnight deposits</t>
  </si>
  <si>
    <t>Credit institutions - Number of overnight deposits - Number of transferable overnight deposits - Number of internet/PC-linked transferable overnight deposits</t>
  </si>
  <si>
    <t>Other PSPs and e-money issuers - Number of institutions</t>
  </si>
  <si>
    <t>Other PSPs and e-money issuers - Number of offices</t>
  </si>
  <si>
    <t>Payment institutions - Number of institutions - Payment Initiation Services Providers (PISP)</t>
  </si>
  <si>
    <t>Payment institutions - Number of institutions</t>
  </si>
  <si>
    <t>Payment institutions - Number of institutions - Account Information Services Providers (AISP)</t>
  </si>
  <si>
    <t>Table 2 and 3</t>
  </si>
  <si>
    <t>a) Transactions at terminals at which transactions are acquired by resident PSPs with cards issued by resident PSPs - ATM cash withdrawals (except e-money transactions)</t>
  </si>
  <si>
    <t>a) Transactions at terminals at which transactions are acquired by resident PSPs with cards issued by resident PSPs - ATM cash deposits (except e-money transactions)</t>
  </si>
  <si>
    <t>a) Transactions at terminals at which transactions are acquired by resident PSPs with cards issued by resident PSPs - Other ATM transactions (except e-money transactions)</t>
  </si>
  <si>
    <t>a) Transactions at terminals at which transactions are acquired by resident PSPs with cards issued by resident PSPs - POS transactions (except e-money transactions)</t>
  </si>
  <si>
    <t>a) Transactions at terminals at which transactions are acquired by resident PSPs with cards issued by resident PSPs - E-money card loading and unloading transactions</t>
  </si>
  <si>
    <t>a) Transactions at terminals at which transactions are acquired by resident PSPs with cards issued by resident PSPs - E-money payment transactions with cards with an e-money function</t>
  </si>
  <si>
    <t>b) Transactions at terminals at which transactions are acquired by resident PSPs with cards issued by non-resident PSPs - ATM cash withdrawals (except e-money transactions)</t>
  </si>
  <si>
    <t>b) Transactions at terminals at which transactions are acquired by resident PSPs with cards issued by non-resident PSPs - ATM cash deposits (except e-money transactions)</t>
  </si>
  <si>
    <t>b) Transactions at terminals at which transactions are acquired by resident PSPs with cards issued by non-resident PSPs - Other ATM transactions (except e-money transactions)</t>
  </si>
  <si>
    <t>b) Transactions at terminals at which transactions are acquired by resident PSPs with cards issued by non-resident PSPs - POS transactions (except e-money transactions)</t>
  </si>
  <si>
    <t>b) Transactions at terminals at which transactions are acquired by resident PSPs with cards issued by non-resident PSPs - E-money card loading and unloading transactions</t>
  </si>
  <si>
    <t>b) Transactions at terminals at which transactions are acquired by resident PSPs with cards issued by non-resident PSPs - E-money payment transactions with cards with an e-money function</t>
  </si>
  <si>
    <t>c) Transactions at terminals at which transactions are acquired by non-resident PSPs with cards issued by resident PSPs - ATM cash withdrawals (except e-money transactions)</t>
  </si>
  <si>
    <t>c) Transactions at terminals at which transactions are acquired by non-resident PSPs with cards issued by resident PSPs - ATM cash deposits (except e-money transactions)</t>
  </si>
  <si>
    <t>c) Transactions at terminals at which transactions are acquired by non-resident PSPs with cards issued by resident PSPs - Other ATM transactions (except e-money transactions)</t>
  </si>
  <si>
    <t>c) Transactions at terminals at which transactions are acquired by non-resident PSPs with cards issued by resident PSPs - POS transactions (except e-money transactions)</t>
  </si>
  <si>
    <t>c) Transactions at terminals at which transactions are acquired by non-resident PSPs with cards issued by resident PSPs - E-money card loading and unloading transactions</t>
  </si>
  <si>
    <t>c) Transactions at terminals at which transactions are acquired by non-resident PSPs with cards issued by resident PSPs - E-money payment transactions with cards with an e-money function</t>
  </si>
  <si>
    <t>TARGET2 component system - Number of participants - Direct participants - Credit institutions</t>
  </si>
  <si>
    <t>TARGET2 component system - Number of participants - Direct participants - Central bank</t>
  </si>
  <si>
    <t>TARGET2 component system - Number of participants - Direct participants - Other direct participants - General government</t>
  </si>
  <si>
    <t>TARGET2 component system - Number of participants - Direct participants - Other direct participants - Clearing and settlement organisations</t>
  </si>
  <si>
    <t>TARGET2 component system - Number of participants - Direct participants - Other direct participants - Other financial institutions</t>
  </si>
  <si>
    <t>TARGET2 component system - Number of participants - Indirect participants</t>
  </si>
  <si>
    <t>TARGET2 component system - Credit transfers and direct debits - within the same TARGET2 component system</t>
  </si>
  <si>
    <t>TARGET2 component system - Credit transfers and direct debits - to another TARGET2 component system - to a euro area TARGET2 component system</t>
  </si>
  <si>
    <t>TARGET2 component system - Credit transfers and direct debits - to another TARGET2 component system - to a non-euro area TARGET2 component system</t>
  </si>
  <si>
    <t>Payment system (other than TARGET2) - Number of participants - Direct participants - Credit institutions</t>
  </si>
  <si>
    <t>Payment system (other than TARGET2) - Number of participants - Direct participants - Central bank</t>
  </si>
  <si>
    <t>Payment system (other than TARGET2) - Number of participants - Direct participants - Other direct participants - General government</t>
  </si>
  <si>
    <t>Payment system (other than TARGET2) - Number of participants - Direct participants - Other direct participants - Clearing and settlement organisations</t>
  </si>
  <si>
    <t>Payment system (other than TARGET2) - Number of participants - Direct participants - Other direct participants - Other financial institutions</t>
  </si>
  <si>
    <t>Payment system (other than TARGET2) - Number of participants - Direct participants - Other direct participants - Others</t>
  </si>
  <si>
    <t>Payment system (other than TARGET2) - Number of participants - Indirect participants</t>
  </si>
  <si>
    <t>Payment system (other than TARGET2)  - Large Value Payment System (LVPS) - Total transactions - Credit transfers - Initiated in paper-based form</t>
  </si>
  <si>
    <t>Payment system (other than TARGET2)  - Large Value Payment System (LVPS) - Total transactions - Credit transfers - Initiated electronically</t>
  </si>
  <si>
    <t>Payment system (other than TARGET2)  - Large Value Payment System (LVPS) - Total transactions - Direct debits</t>
  </si>
  <si>
    <t>Payment system (other than TARGET2)  - Large Value Payment System (LVPS) - Total transactions - Card payments</t>
  </si>
  <si>
    <t>Payment system (other than TARGET2)  - Large Value Payment System (LVPS) - Total transactions - E-money payment transactions</t>
  </si>
  <si>
    <t>Payment system (other than TARGET2)  - Large Value Payment System (LVPS) - Total transactions - Cheques</t>
  </si>
  <si>
    <t>Payment system (other than TARGET2)  - Large Value Payment System (LVPS) - Total transactions - Other payment services</t>
  </si>
  <si>
    <t>TARGET2 component system - Credit transfers and direct debits - TIPS</t>
  </si>
  <si>
    <t>TARGET2 component system - Concentration ratio</t>
  </si>
  <si>
    <t>Payment system (other than TARGET2)  - Large Value Payment System (LVPS) - Concentration ratio</t>
  </si>
  <si>
    <t>Payment system (other than TARGET2)  - Retail Payments Systems - Total transactions - Credit transfers - Initiated electronically - Instant</t>
  </si>
  <si>
    <t>Payment system (other than TARGET2)  - Retail Payments Systems - Total transactions - Credit transfers - Initiated electronically</t>
  </si>
  <si>
    <t>Other services (not included in Directive (EU) 2015/2366) - Credits to the accounts by simple book entry</t>
  </si>
  <si>
    <t>Other services (not included in Directive (EU) 2015/2366) - Debits from the accounts by simple book entry</t>
  </si>
  <si>
    <t>Credit transfers [sent] - Initiated electronically - Initiated on a single payment basis - Online banking based credit transfers - E-commerce payments</t>
  </si>
  <si>
    <t>Credit institutions - Number of e-money accounts</t>
  </si>
  <si>
    <t>Electronic money institutions - Number of e-money accounts</t>
  </si>
  <si>
    <t>Other PSPs and e-money issuers - Number of e-money accounts</t>
  </si>
  <si>
    <t>a) Transactions at terminals at which transactions are acquired by resident PSPs with cards issued by resident PSPs</t>
  </si>
  <si>
    <t>b) Transactions at terminals at which transactions are acquired by resident PSPs with cards issued by non-resident PSPs</t>
  </si>
  <si>
    <t>c) Transactions at terminals at which transactions are acquired by non-resident PSPs with cards issued by resident PSPs</t>
  </si>
  <si>
    <t>Table D</t>
  </si>
  <si>
    <t>OTC cash deposits - Credit institutions</t>
  </si>
  <si>
    <t>OTC cash deposits - E-money institutions</t>
  </si>
  <si>
    <t>OTC cash deposits - Post office giro institutions</t>
  </si>
  <si>
    <t>OTC cash withdrawals - Credit institutions</t>
  </si>
  <si>
    <t>OTC cash withdrawals - E-money institutions</t>
  </si>
  <si>
    <t>OTC cash withdrawals - Post office giro institutions</t>
  </si>
  <si>
    <t>E-money payment transactions with e-money issued by resident PSPs [sent] - With cards on which e-money can be stored directly</t>
  </si>
  <si>
    <t>E-money payment transactions with e-money issued by resident PSPs [sent] - With e-money accounts - Accessed through a card</t>
  </si>
  <si>
    <t>Credit transfers - Credit institutions</t>
  </si>
  <si>
    <t>Credit transfers - E-money institutions</t>
  </si>
  <si>
    <t>Credit transfers - Post office giro institutions</t>
  </si>
  <si>
    <t>Direct debits - Credit institutions</t>
  </si>
  <si>
    <t>Direct debits - E-money institutions</t>
  </si>
  <si>
    <t>Direct debits - Post office giro institutions</t>
  </si>
  <si>
    <t>E-money payment transactions with e-money issued by resident PSPs - With cards on which e-money can be stored directly - E-money institutions</t>
  </si>
  <si>
    <t>E-money payment transactions with e-money issued by resident PSPs - With cards on which e-money can be stored directly - Post office giro institutions</t>
  </si>
  <si>
    <t>E-money payment transactions with e-money issued by resident PSPs - With e-money accounts (transactions initiated through a card) - Credit institutions</t>
  </si>
  <si>
    <t>E-money payment transactions with e-money issued by resident PSPs - With e-money accounts (transactions initiated through a card) - E-money institutions</t>
  </si>
  <si>
    <t>E-money payment transactions with e-money issued by resident PSPs - With e-money accounts (transactions initiated through a card) - Post office giro institutions</t>
  </si>
  <si>
    <t>E-money payment transactions with e-money issued by resident PSPs [sent] - With e-money accounts</t>
  </si>
  <si>
    <t>E-money payment transactions with e-money issued by resident PSPs - With e-money accounts (account-to-account transactions) - Credit institutions</t>
  </si>
  <si>
    <t>E-money payment transactions with e-money issued by resident PSPs - With e-money accounts (account-to-account transactions) - E-money institutions</t>
  </si>
  <si>
    <t>E-money payment transactions with e-money issued by resident PSPs - With e-money accounts (account-to-account transactions) - Post office giro institutions</t>
  </si>
  <si>
    <t>Money remittance - Credit institutions</t>
  </si>
  <si>
    <t>Money remittance - E-money institutions</t>
  </si>
  <si>
    <t>Money remittance - Post office giro institutions</t>
  </si>
  <si>
    <t>Table 1 and Table A</t>
  </si>
  <si>
    <t xml:space="preserve">Table 7, B, 8 and C </t>
  </si>
  <si>
    <t xml:space="preserve">Table D </t>
  </si>
  <si>
    <t>Hierarchies</t>
  </si>
  <si>
    <t>Validation checks</t>
  </si>
  <si>
    <t>Series 2</t>
  </si>
  <si>
    <t>Series 1</t>
  </si>
  <si>
    <t>Legend:</t>
  </si>
  <si>
    <r>
      <t>Card-based payment instruments issued under PCS</t>
    </r>
    <r>
      <rPr>
        <sz val="10"/>
        <color theme="1"/>
        <rFont val="Arial"/>
        <family val="2"/>
      </rPr>
      <t xml:space="preserve"> MASTERCARD</t>
    </r>
  </si>
  <si>
    <r>
      <t xml:space="preserve">Geo </t>
    </r>
    <r>
      <rPr>
        <sz val="10"/>
        <color theme="1"/>
        <rFont val="Arial"/>
        <family val="2"/>
      </rPr>
      <t>1</t>
    </r>
  </si>
  <si>
    <t>Payment transactions involving non-MFIs (table 4b)</t>
  </si>
  <si>
    <t>Table 5b: Fraud origin</t>
  </si>
  <si>
    <t>Table 5b: Losses due to fraud</t>
  </si>
  <si>
    <t>Table 4a, 5a: Reason for authentication via non-SCA</t>
  </si>
  <si>
    <t>Cash advances at POS</t>
  </si>
  <si>
    <t>Table D: Activities of PSPs per type of payment service (sent)</t>
  </si>
  <si>
    <t>Overnight deposits in euro held at other credit institutions</t>
  </si>
  <si>
    <t>Intraday borrowing in euro from the central bank (average for the laste reserve maintenance period)</t>
  </si>
  <si>
    <t>ATMs with a cash withdrawal function</t>
  </si>
  <si>
    <t>ATMs with a credit transfer function</t>
  </si>
  <si>
    <t>E-money card loading and unloading terminals</t>
  </si>
  <si>
    <t>E-money card accepting terminals</t>
  </si>
  <si>
    <t>Table 4a</t>
  </si>
  <si>
    <t>Payment transactions involving non-MFIs (Table 4a)</t>
  </si>
  <si>
    <t>Aim of this Manual</t>
  </si>
  <si>
    <t>Scope and use of payments statistics</t>
  </si>
  <si>
    <t>Concept</t>
  </si>
  <si>
    <t>Definition in the Regulation or Annex II</t>
  </si>
  <si>
    <t>Additional explanation</t>
  </si>
  <si>
    <t>FAQ</t>
  </si>
  <si>
    <t>Question</t>
  </si>
  <si>
    <t>Answer</t>
  </si>
  <si>
    <t>Table</t>
  </si>
  <si>
    <t>Reporting population</t>
  </si>
  <si>
    <t>Reference in the Regulation</t>
  </si>
  <si>
    <t>Art. 1(a)</t>
  </si>
  <si>
    <t>Art. 2</t>
  </si>
  <si>
    <t>Payment service providers</t>
  </si>
  <si>
    <t>Annex II</t>
  </si>
  <si>
    <t>‘PSO’ means a legal entity that is legally responsible for operating a payment system.</t>
  </si>
  <si>
    <t>Art. 1(b)</t>
  </si>
  <si>
    <t>This means different breakdowns for domestic and single country breakdowns for all countries in the world according to the ISO 3166-1 standard.</t>
  </si>
  <si>
    <t>A card enabling the holder to withdraw cash from an ATM and/or to deposit cash to an ATM.</t>
  </si>
  <si>
    <t>A card which has at least one of the following functions: a debit function, delayed debit function or credit function. The card may also have other functions, such as an e-money function, but cards with only an e-money function are not counted in this category. Cards with only a cash withdrawals/deposits function are not included.</t>
  </si>
  <si>
    <t>‘Debit card’ means ‘debit card’ as defined in Article 2(33) of Regulation (EU) 2015/751.</t>
  </si>
  <si>
    <t>‘Credit card’ has the same meaning as ‘credit card’ as defined in Article 2(34) of Regulation (EU) 2015/751. For the purposes of this Regulation, delayed debit cards are excluded.</t>
  </si>
  <si>
    <t xml:space="preserve">A card on which e-money can be stored directly and/or gives access to e-money stored on e-money accounts, enabling e-money payment transactions. </t>
  </si>
  <si>
    <t>E-money held on a card in the e-money holder’s possession. Refer also to the definition of ‘electronic money’.</t>
  </si>
  <si>
    <t>Refer to definition of ‘e-money accounts’.</t>
  </si>
  <si>
    <t>A card with an e-money function which has been loaded at least once and can thus be considered activated. Loading may be interpreted as indicative of the intention to use the e-money function.</t>
  </si>
  <si>
    <t>Total number of cards in circulation. These may have one or more of the following functions: cash, debit, credit, delayed debit or e-money.</t>
  </si>
  <si>
    <t>A card that allows a card payment transaction to be initiated with a particular type of contactless technology and where both the payer and the payee of the payment transaction (and/or their equipment) are in the same physical location.</t>
  </si>
  <si>
    <t>Topic</t>
  </si>
  <si>
    <t>Table 2</t>
  </si>
  <si>
    <t>Prepaid cards</t>
  </si>
  <si>
    <t>Table 5a</t>
  </si>
  <si>
    <t>Table 3</t>
  </si>
  <si>
    <t>Concept type</t>
  </si>
  <si>
    <t>General</t>
  </si>
  <si>
    <t>Geographical area</t>
  </si>
  <si>
    <t>Remote / non-remote initiation</t>
  </si>
  <si>
    <t>Payment transaction type</t>
  </si>
  <si>
    <t>Initiation channel</t>
  </si>
  <si>
    <t>Channel used for giving consent</t>
  </si>
  <si>
    <t>Transaction sent</t>
  </si>
  <si>
    <t>Transaction received</t>
  </si>
  <si>
    <t>‘Remote payment transaction’ means ‘remote payment transaction’ as defined in Article 4(6) of Directive (EU) 2015/2366.</t>
  </si>
  <si>
    <t xml:space="preserve">Payment scheme' means a set of formal, standardised and common rules enabling the transfer of value between end-users by means of electronic payment instruments. It is managed by a governance body. </t>
  </si>
  <si>
    <t>Single Euro Payments Area (SEPA)</t>
  </si>
  <si>
    <t>SEPA is a European Union (EU) payments integration initiative aimed at harmonising electronic euro payments in Europe. It relates to a common set of specified technical and business requirements for payment transactions in euro as set out in the Regulation (EU) 260/2012.</t>
  </si>
  <si>
    <t>Credit transfer payment schemes</t>
  </si>
  <si>
    <t>Refer to the definition of ‘payment scheme’. International payment schemes include SEPA Credit Transfer scheme and SEPA Instant Credit Transfer scheme.</t>
  </si>
  <si>
    <t>Refer to definition of ‘payment scheme’. International direct debit schemes include SEPA Direct Debit Core scheme and SEPA Direct Debit Business to Business scheme.</t>
  </si>
  <si>
    <t>The payments scheme for making direct debits across SEPA, as set out in the SEPA Core Direct Debit Scheme Rulebook.</t>
  </si>
  <si>
    <t>‘Payment card scheme’ means ‘payment card scheme’ as defined in Article 2(16) of Regulation (EU) 2015/751.</t>
  </si>
  <si>
    <t>Authentication</t>
  </si>
  <si>
    <t>‘Authentication’ means ‘authentication’ as defined in Article 4(29) of Directive (EU) 2015/2366.</t>
  </si>
  <si>
    <t>Reason for non-SCA</t>
  </si>
  <si>
    <t xml:space="preserve">Payment transactions for which the exception in Article 13 of the Commission Delegated Regulation (EU) 2018/389 applies. </t>
  </si>
  <si>
    <t>Payment transactions for which the exception in Article 17 of the Commission Delegated Regulation (EU) 2018/389 applies.</t>
  </si>
  <si>
    <t>Payment transactions for which the exception in Article 18 of the Commission Delegated Regulation (EU) 2018/389 applies.</t>
  </si>
  <si>
    <t xml:space="preserve">Payment transactions for which the exception in Article 12 of the Commission Delegated Regulation (EU) 2018/389 applies. </t>
  </si>
  <si>
    <t>‘Merchant initiated transaction’ means ‘Merchant initiated transaction’ as defined in Annex II, Part C, footnote 4 of the EBA Guidelines amending the EBA Guidelines on reporting requirements for fraud data under Article 96(6) of Directive (EU) 2015/2366 (EBA/GL/2020/01).</t>
  </si>
  <si>
    <t>‘Credit transfer’ means ‘credit transfer’ as defined in Article 4(24) of Directive (EU) 2015/2366.</t>
  </si>
  <si>
    <t>The sale or purchase of goods or services, whether between businesses, households, individuals or private organizations, through electronic transactions conducted via the internet or other computer-mediated (online communication) networks. The term covers the ordering of goods and services which are sent over computer networks, but the payment and the ultimate delivery of the goods or service may be conducted either on- or off-line.</t>
  </si>
  <si>
    <t>A solution used to initiate payments for which the payments data and the payment instructions are transmitted and/or confirmed via mobile communication and data transmission technology through a mobile device. This category includes digital wallets and other mobile payment solutions used to initiate P2P (person-to-person) and/or C2B (consumer-to-business) transactions, i.e. credit transfers, card payments and/or e-money transactions.</t>
  </si>
  <si>
    <t>Digital wallet</t>
  </si>
  <si>
    <t>A solution where payments are initiated, confirmed and/or received by an individual to another individual (P2P), via a mobile device. The payment instruction and other payment data are transmitted and/or confirmed with a mobile device. A distinctive mobile payment identifier, such as mobile telephone number or e-mail address, can be used as a proxy to identify the payer and/or payee. P2P mobile payment solutions can be used to initiate credit transfers, card payments and/or e-money transactions.</t>
  </si>
  <si>
    <t>Card-based payment instrument</t>
  </si>
  <si>
    <t>Issuer</t>
  </si>
  <si>
    <t xml:space="preserve">‘Card issuer’ means ‘issuer’ as defined in Article 2(2) of Regulation (EU) 2015/751. </t>
  </si>
  <si>
    <t>Acquirer</t>
  </si>
  <si>
    <t xml:space="preserve"> ‘Acquirer’ means ‘acquirer’ as defined in Article 2(1) of Regulation (EU) 2015/751.</t>
  </si>
  <si>
    <t>Acquiring of payment transactions</t>
  </si>
  <si>
    <t>‘Acquiring of payment transactions’ means ‘acquiring of payment transactions’ as defined in Article 4(44) of Directive (EU) 2015/2366.</t>
  </si>
  <si>
    <t>A four-digit number (listed in ISO 18245) for retail financial services. MCC is used to classify the business by the type of goods or services it provides.</t>
  </si>
  <si>
    <t xml:space="preserve">Electronically initiated card-based payment transaction at a physical POS allowing electronic fund transfers. This item typically includes card-based payment transactions through an electronic funds transfer at point of sale (EFTPOS) terminal at a merchant’s location. It does not include e-money payment transactions.   </t>
  </si>
  <si>
    <t>A payment transaction using a card or other means where the payer and the merchant (and/or their equipment) are at the same physical location and where the communication between the portable device and the point of sale (POS) takes place through contactless technology.</t>
  </si>
  <si>
    <t>A written and signed order from one party, i.e. the drawer, to another, i.e. the drawee, which is  in principle a credit institution, requiring the drawee to pay a specified sum unconditionally and on demand to the drawer or to a third party specified by the drawer.</t>
  </si>
  <si>
    <t xml:space="preserve">‘Money remittance’ means ‘money remittance’ as defined in Article 4(22) of Directive (EU) 2015/2366. </t>
  </si>
  <si>
    <t>Any payment service within the scope of Directive (EU) 2015/2366 but which cannot be included in any of the other categories of payment service in Annex III.</t>
  </si>
  <si>
    <t xml:space="preserve">‘Payment initiation service’ means ‘payment initiation service’ as defined in Article 4 of Directive (EU) 2015/2366 </t>
  </si>
  <si>
    <t xml:space="preserve">Any service outside the scope of Directive (EU) 2015/2366 and which cannot be included in any of the other categories of payment service in Annex III. </t>
  </si>
  <si>
    <t>Debit transaction initiated by a PSP (including electronic money issuer) without a specific transaction order and executed by simple book entry (debit entry) to the account of a customer, i.e. without the use of a traditional payment instrument. The following transactions are reported for this item: (a) charge of interest by the bank; (b) deduction of banking fees; (c) payment of  taxes linked to financial assets, if they are a separate transaction but not separately authorised by the customer; (d) repayments of the amount of a loan; and (e) other debits to the account by simple book entry. These data are excluded from direct debits.</t>
  </si>
  <si>
    <t>Fraudulent payment transaction</t>
  </si>
  <si>
    <t>‘Fraudulent payment transaction’ includes all instances of payment fraud referred to in Guideline 1.1 of the EBA Guidelines on reporting requirements for fraud data under Article 96(6) PSD2 (EBA/GL/2018/05).</t>
  </si>
  <si>
    <t>A fraud type that occurs with the use of a lost or stolen card-based payment instrument (debit, delayed debit or credit card) without the actual, implied, or apparent authority of the cardholder.</t>
  </si>
  <si>
    <t xml:space="preserve">A card-based payment instrument that the payer claimed was not received, although the payer’s PSP (issuer) confirms it was sent to the payer (by any delivery method). </t>
  </si>
  <si>
    <t>An e-money card that the payer claimed was not received, although the payer’s PSP (issuer) confirms it was sent to the payer (by any delivery method).</t>
  </si>
  <si>
    <t>Introduction</t>
  </si>
  <si>
    <t>Concepts</t>
  </si>
  <si>
    <t xml:space="preserve">Reporting tables </t>
  </si>
  <si>
    <t>Table 2 and Table 3</t>
  </si>
  <si>
    <t>Table 4a, Table 5a and Table 9 (sent)</t>
  </si>
  <si>
    <t>Table 4a and Table 5a (received)</t>
  </si>
  <si>
    <t>Table 4b and Table 5b</t>
  </si>
  <si>
    <t>Table 7, Table B, Table 8 and Table C</t>
  </si>
  <si>
    <t>Full path</t>
  </si>
  <si>
    <t xml:space="preserve">Central bank - Number of offices </t>
  </si>
  <si>
    <t>Central bank - Number of overnight deposits</t>
  </si>
  <si>
    <t>Credit institutions - Number of payment accounts</t>
  </si>
  <si>
    <r>
      <t>Credit institutions - Outstanding value on e-money storages issued</t>
    </r>
    <r>
      <rPr>
        <vertAlign val="superscript"/>
        <sz val="10"/>
        <color theme="1"/>
        <rFont val="Arial"/>
        <family val="2"/>
      </rPr>
      <t>1</t>
    </r>
  </si>
  <si>
    <t xml:space="preserve">Settlement media used by credit institutions - Overnight depostis in euro held at other credit institutions </t>
  </si>
  <si>
    <t>Settlement media used by credit institutions - Intraday borrowing in euro from the central bank (average for last reserve maintenance period)</t>
  </si>
  <si>
    <t>Credit institutions legally incorporated in the reporting country - Number of offices</t>
  </si>
  <si>
    <t xml:space="preserve">Credit institutions legally incorporated in the reporting country - Value of overnight deposits held by non-MFIs </t>
  </si>
  <si>
    <t>Branches of euro area-based credit institutions - Number of offices</t>
  </si>
  <si>
    <t xml:space="preserve">Branches of euro area-based credit institutions - Value of overnight deposits held by non-MFIs </t>
  </si>
  <si>
    <t>Branches of EEA-based credit institutions outside the euro area -Number of offices</t>
  </si>
  <si>
    <t xml:space="preserve">Branches of EEA-based credit institutions outside the euro area -Value of overnight deposits held by non-MFIs </t>
  </si>
  <si>
    <t>Branches of non-EEA-based credit institutions - Number of offices</t>
  </si>
  <si>
    <t xml:space="preserve">Branches of non-EEA-based credit institutions - Value of overnight deposits held by non-MFIs </t>
  </si>
  <si>
    <t>Account Information Services Providers (AISP) - Number of clients</t>
  </si>
  <si>
    <t>Electronic money institutions - Number of institutions</t>
  </si>
  <si>
    <t>Electronic money institutions - Number of payment accounts</t>
  </si>
  <si>
    <t>Electronic money institutions - Outstanding value on e-money storages issued</t>
  </si>
  <si>
    <t>Electronic money institutions - Outstanding value on e-money storages issued - issued by Electronic money institutions which are MFIs</t>
  </si>
  <si>
    <t>Payment institutions - Number of offices</t>
  </si>
  <si>
    <t>Payment institutions - Number of payment accounts</t>
  </si>
  <si>
    <t>Other PSPs and e-money issuers - Number of overnight deposits held by non-MFIs</t>
  </si>
  <si>
    <t>Other PSPs and e-money issuers - Value of overnight deposits held by non-MFIs</t>
  </si>
  <si>
    <t>Other PSPs and e-money issuers - Number of payment accounts</t>
  </si>
  <si>
    <r>
      <t>Other PSPs and e-money issuers - Outstanding value on e-money storages issued</t>
    </r>
    <r>
      <rPr>
        <vertAlign val="superscript"/>
        <sz val="10"/>
        <color theme="1"/>
        <rFont val="Arial"/>
        <family val="2"/>
      </rPr>
      <t>1</t>
    </r>
  </si>
  <si>
    <t>Account Servicing Payment Services Providers - Number of payment accounts accessed by Account Information Service Providers</t>
  </si>
  <si>
    <t>Total number of payment institutions operating in the country on a cross-border basis - Number of payment institutions providing services through an established branch</t>
  </si>
  <si>
    <t>Total number of payment institutions operating in the country on a cross-border basis - Number of payment institutions providing services through an agent</t>
  </si>
  <si>
    <t>Total number of payment institutions operating in the country on a cross-border basis - Number of payment institutions providing services neither establishing a branch nor through an agent</t>
  </si>
  <si>
    <t xml:space="preserve"> Full path</t>
  </si>
  <si>
    <t xml:space="preserve">Cards issued by resident PSPs - Cards with a cash function </t>
  </si>
  <si>
    <t>Cards issued by resident PSPs - Cards with a payment function (except cards with an e-money function only)</t>
  </si>
  <si>
    <t>Cards issued by resident PSPs - Cards with a payment function (except cards with an e-money function only) - Debit card</t>
  </si>
  <si>
    <t>Cards issued by resident PSPs - Cards with a payment function (except cards with an e-money function only) - Debit card - issued under PCS VISA</t>
  </si>
  <si>
    <t>Cards issued by resident PSPs - Cards with a payment function (except cards with an e-money function only) - Debit card - issued under PCS MASTERCARD</t>
  </si>
  <si>
    <t>Cards issued by resident PSPs - Cards with a payment function (except cards with an e-money function only) - Debit card - issued under other PCS</t>
  </si>
  <si>
    <t>Cards issued by resident PSPs - Cards with a payment function (except cards with an e-money function only) - Delayed debit card</t>
  </si>
  <si>
    <t>Cards issued by resident PSPs - Cards with a payment function (except cards with an e-money function only) - Delayed debit card - issued under PCS VISA</t>
  </si>
  <si>
    <t>Cards issued by resident PSPs - Cards with a payment function (except cards with an e-money function only) - Delayed debit card - issued under PCS MASTERCARD</t>
  </si>
  <si>
    <t>Cards issued by resident PSPs - Cards with a payment function (except cards with an e-money function only) - Credit card</t>
  </si>
  <si>
    <t>Cards issued by resident PSPs - Cards with a payment function (except cards with an e-money function only) - Credit card - issued under PCS VISA</t>
  </si>
  <si>
    <t>Cards issued by resident PSPs - Cards with a payment function (except cards with an e-money function only) - Credit card - issued under PCS MASTERCARD</t>
  </si>
  <si>
    <t>Cards issued by resident PSPs - Cards with an e-money function</t>
  </si>
  <si>
    <t xml:space="preserve">Cards issued by resident PSPs - Cards with an e-money function - Cards on which e-money can be stored directly </t>
  </si>
  <si>
    <t>Cards issued by resident PSPs - Cards with an e-money function - Cards on which e-money can be stored directly - Cards with an e-money function which have been loaded at least once</t>
  </si>
  <si>
    <t>Cards issued by resident PSPs - Cards with an e-money function - Cards which give access to e-money stored on e-money accounts</t>
  </si>
  <si>
    <t>Cards issued by resident PSPs - Total number of cards (irrespective of the number of functions on the card)</t>
  </si>
  <si>
    <t>Cards issued by resident PSPs - Total number of cards (irrespective of the number of functions on the card) - Cards with a combined debit, cash and e-money function</t>
  </si>
  <si>
    <t>Cards issued by resident PSPs - Total number of cards (irrespective of the number of functions on the card) - Cards with a contactless payment function</t>
  </si>
  <si>
    <t xml:space="preserve">Terminals provided by resident PSPs - ATMs </t>
  </si>
  <si>
    <t xml:space="preserve">Terminals provided by resident PSPs - ATMs  - ATMs with a cash withdrawal function </t>
  </si>
  <si>
    <t xml:space="preserve">Terminals provided by resident PSPs - ATMs - ATMs with a credit transfer function </t>
  </si>
  <si>
    <t>Terminals provided by resident PSPs - ATMs  - ATMs accepting contactless transactions</t>
  </si>
  <si>
    <t>Terminals provided by resident PSPs - POS terminals</t>
  </si>
  <si>
    <t>Terminals provided by resident PSPs - POS terminals - EFTPOS terminals</t>
  </si>
  <si>
    <t xml:space="preserve">Terminals provided by resident PSPs - POS terminals - EFTPOS terminals - accepting contactless transactions  </t>
  </si>
  <si>
    <t>Terminals provided by resident PSPs - POS terminals - EFTPOS terminals - accepting e-money card transactions</t>
  </si>
  <si>
    <t>Terminals provided by resident PSPs - E-money card terminals</t>
  </si>
  <si>
    <t xml:space="preserve">Terminals provided by resident PSPs - E-money card terminals - E-money card loading and unloading terminals </t>
  </si>
  <si>
    <t xml:space="preserve">Terminals provided by resident PSPs - E-money card terminals - E-money card accepting terminals </t>
  </si>
  <si>
    <t>Credit transfers [sent] - Initiated in paper-based form</t>
  </si>
  <si>
    <t>Credit transfers [sent] - Initiated electronically</t>
  </si>
  <si>
    <t>Credit transfers [sent] - Initiated electronically - Initiated on a single payment basis</t>
  </si>
  <si>
    <t>Credit transfers [sent] - Initiated electronically - Initiated on a single payment basis - Mobile payment solution - P2P mobile payment solution</t>
  </si>
  <si>
    <t>Credit transfers [sent] - Initiated electronically - initiated via remote payment channel</t>
  </si>
  <si>
    <t>Credit transfers [sent] - Initiated electronically - initiated via remote payment channel - via SEPA CT scheme</t>
  </si>
  <si>
    <t>Credit transfers [sent] - Initiated electronically - initiated via remote payment channel - via SEPA CT scheme - Authenticated via Strong Customer Authentication (SCA)</t>
  </si>
  <si>
    <t xml:space="preserve">Credit transfers [sent] - Initiated electronically - initiated via remote payment channel - via SEPA CT scheme - Authenticated via Strong Customer Authentication (SCA) - Issuance of a payment order by the fraudster </t>
  </si>
  <si>
    <t>Credit transfers [sent] - Initiated electronically - initiated via remote payment channel - via SEPA CT scheme - Authenticated via Strong Customer Authentication (SCA) - Manipulation of the payer by the fraudster to issue a payment order</t>
  </si>
  <si>
    <t>Credit transfers [sent] - Initiated electronically - initiated via remote payment channel - via SEPA CT scheme - Authenticated via non-Strong Customer Authentication (non-SCA)</t>
  </si>
  <si>
    <t xml:space="preserve">Credit transfers [sent] - Initiated electronically - initiated via remote payment channel - via SEPA CT scheme - Authenticated via non-Strong Customer Authentication (non-SCA) -  Issuance of a payment order by the fraudster </t>
  </si>
  <si>
    <t xml:space="preserve">Credit transfers [sent] - Initiated electronically - initiated via remote payment channel - via SEPA CT scheme - Authenticated via non-Strong Customer Authentication (non-SCA) - Modification of a payment order by the fraudster </t>
  </si>
  <si>
    <t>Credit transfers [sent] - Initiated electronically - initiated via remote payment channel - via SEPA CT scheme - Authenticated via non-Strong Customer Authentication (non-SCA) - Manipulation of the payer by the fraudster to issue a payment order</t>
  </si>
  <si>
    <t>Credit transfers [sent] - Initiated electronically - initiated via remote payment channel - via SEPA CT inst scheme</t>
  </si>
  <si>
    <t>Credit transfers [sent] - Initiated electronically - initiated via remote payment channel - via SEPA CT inst scheme -  Authenticated via Strong Customer Authentication (SCA)</t>
  </si>
  <si>
    <t xml:space="preserve">Credit transfers [sent] - Initiated electronically - initiated via remote payment channel - via SEPA CT inst scheme -  Authenticated via Strong Customer Authentication (SCA) -  Issuance of a payment order by the fraudster </t>
  </si>
  <si>
    <t>Credit transfers [sent] - Initiated electronically - initiated via remote payment channel - via SEPA CT inst scheme -  Authenticated via Strong Customer Authentication (SCA) - Modification of a payment order by the fraudster</t>
  </si>
  <si>
    <t>Credit transfers [sent] - Initiated electronically - initiated via remote payment channel - via SEPA CT inst scheme -  Authenticated via Strong Customer Authentication (SCA) - Manipulation of the payer by the fraudster to issue a payment order</t>
  </si>
  <si>
    <t>Credit transfers [sent] - Initiated electronically - initiated via remote payment channel - via SEPA CT inst scheme - Authenticated via non-Strong Customer Authentication (non-SCA)</t>
  </si>
  <si>
    <t xml:space="preserve">Credit transfers [sent] - Initiated electronically - initiated via remote payment channel - via SEPA CT inst scheme - Authenticated via non-Strong Customer Authentication (non-SCA) -  Issuance of a payment order by the fraudster </t>
  </si>
  <si>
    <t>Credit transfers [sent] - Initiated electronically - initiated via remote payment channel - via SEPA CT inst scheme - Authenticated via non-Strong Customer Authentication (non-SCA) - Modification of a payment order by the fraudster</t>
  </si>
  <si>
    <t>Credit transfers [sent] - Initiated electronically - initiated via remote payment channel - via SEPA CT inst scheme - Authenticated via non-Strong Customer Authentication (non-SCA) - Manipulation of the payer by the fraudster to issue a payment order</t>
  </si>
  <si>
    <t xml:space="preserve">Credit transfers [sent] - Initiated electronically - initiated via remote payment channel - via non-SEPA scheme </t>
  </si>
  <si>
    <t>Credit transfers [sent] - Initiated electronically - initiated via remote payment channel - via non-SEPA scheme - Authenticated via Strong Customer Authentication (SCA)</t>
  </si>
  <si>
    <t xml:space="preserve">Credit transfers [sent] - Initiated electronically - initiated via remote payment channel - via non-SEPA scheme - Authenticated via Strong Customer Authentication (SCA) - Issuance of a payment order by the fraudster </t>
  </si>
  <si>
    <t>Credit transfers [sent] - Initiated electronically - initiated via remote payment channel - via non-SEPA scheme - Authenticated via Strong Customer Authentication (SCA) - Modification of a payment order by the fraudster</t>
  </si>
  <si>
    <t>Credit transfers [sent] - Initiated electronically - initiated via remote payment channel - via non-SEPA scheme - Authenticated via Strong Customer Authentication (SCA) - Manipulation of the payer by the fraudster to issue a payment order</t>
  </si>
  <si>
    <t>Credit transfers [sent] - Initiated electronically - initiated via remote payment channel - via non-SEPA scheme - Authenticated via non-Strong Customer Authentication (non-SCA)</t>
  </si>
  <si>
    <t xml:space="preserve">Credit transfers [sent] - Initiated electronically - initiated via remote payment channel - via non-SEPA scheme - Authenticated via non-Strong Customer Authentication (non-SCA) -  Issuance of a payment order by the fraudster </t>
  </si>
  <si>
    <t xml:space="preserve">Credit transfers [sent] - Initiated electronically - initiated via remote payment channel - via non-SEPA scheme - Authenticated via non-Strong Customer Authentication (non-SCA) - Modification of a payment order by the fraudster </t>
  </si>
  <si>
    <t>Credit transfers [sent] - Initiated electronically - initiated via remote payment channel - via non-SEPA scheme - Authenticated via non-Strong Customer Authentication (non-SCA) -  Manipulation of the payer by the fraudster to issue a payment order</t>
  </si>
  <si>
    <t>Credit transfers [sent] - Initiated electronically - initiated via remote payment channel - Low value</t>
  </si>
  <si>
    <t>Credit transfers [sent] - Initiated electronically - initiated via remote payment channel - Payment to self</t>
  </si>
  <si>
    <t>Credit transfers [sent] - Initiated electronically - initiated via remote payment channel - Trusted beneficiaries</t>
  </si>
  <si>
    <t xml:space="preserve">Credit transfers [sent] - Initiated electronically - initiated via remote payment channel - Recurring transaction </t>
  </si>
  <si>
    <t>Credit transfers [sent] - Initiated electronically - initiated via remote payment channel - Secure corporate payment processes and protocols</t>
  </si>
  <si>
    <t>Credit transfers [sent] - Initiated electronically - initiated via remote payment channel - Transaction Risk Analysis</t>
  </si>
  <si>
    <t>Credit transfers [sent] - Initiated electronically - initiated via non-remote payment channel</t>
  </si>
  <si>
    <t>Credit transfers [sent] - Initiated electronically - initiated via non-remote payment channel - via SEPA CT scheme</t>
  </si>
  <si>
    <t>Credit transfers [sent] - Initiated electronically - initiated via non-remote payment channel - via SEPA CT scheme - Authenticated via Strong Customer Authentication (SCA)</t>
  </si>
  <si>
    <t xml:space="preserve">Credit transfers [sent] - Initiated electronically - initiated via non-remote payment channel - via SEPA CT scheme - Authenticated via Strong Customer Authentication (SCA) -  Issuance of a payment order by the fraudster </t>
  </si>
  <si>
    <t>Credit transfers [sent] - Initiated electronically - initiated via non-remote payment channel - via SEPA CT scheme - Authenticated via Strong Customer Authentication (SCA) -  Modification of a payment order by the fraudster</t>
  </si>
  <si>
    <t>Credit transfers [sent] - Initiated electronically - initiated via non-remote payment channel - via SEPA CT scheme - Authenticated via Strong Customer Authentication (SCA) -  Manipulation of the payer by the fraudster to issue a payment order</t>
  </si>
  <si>
    <t>Credit transfers [sent] - Initiated electronically - initiated via non-remote payment channel - via SEPA CT scheme -  Authenticated via non-Strong Customer Authentication (non-SCA)</t>
  </si>
  <si>
    <t xml:space="preserve">Credit transfers [sent] - Initiated electronically - initiated via non-remote payment channel - via SEPA CT scheme -  Authenticated via non-Strong Customer Authentication (non-SCA) - Issuance of a payment order by the fraudster </t>
  </si>
  <si>
    <t>Credit transfers [sent] - Initiated electronically - initiated via non-remote payment channel - via SEPA CT scheme -  Authenticated via non-Strong Customer Authentication (non-SCA) - Modification of a payment order by the fraudster</t>
  </si>
  <si>
    <t>Credit transfers [sent] - Initiated electronically - initiated via non-remote payment channel - via SEPA CT scheme -  Authenticated via non-Strong Customer Authentication (non-SCA) - Manipulation of the payer by the fraudster to issue a payment order</t>
  </si>
  <si>
    <t xml:space="preserve">Credit transfers [sent] - Initiated electronically - initiated via non-remote payment channel - via SEPA CT inst scheme </t>
  </si>
  <si>
    <t>Credit transfers [sent] - Initiated electronically - initiated via non-remote payment channel - via SEPA CT inst scheme - Authenticated via Strong Customer Authentication (SCA)</t>
  </si>
  <si>
    <t xml:space="preserve">Credit transfers [sent] - Initiated electronically - initiated via non-remote payment channel - via SEPA CT inst scheme - Authenticated via Strong Customer Authentication (SCA) - Issuance of a payment order by the fraudster </t>
  </si>
  <si>
    <t>Credit transfers [sent] - Initiated electronically - initiated via non-remote payment channel - via SEPA CT inst scheme - Authenticated via Strong Customer Authentication (SCA) - Modification of a payment order by the fraudster</t>
  </si>
  <si>
    <t>Credit transfers [sent] - Initiated electronically - initiated via non-remote payment channel - via SEPA CT inst scheme - Authenticated via Strong Customer Authentication (SCA) - Manipulation of the payer by the fraudster to issue a payment order</t>
  </si>
  <si>
    <t>Credit transfers [sent] - Initiated electronically - initiated via non-remote payment channel - via SEPA CT inst scheme - Authenticated via non-Strong Customer Authentication (non-SCA)</t>
  </si>
  <si>
    <t xml:space="preserve">Credit transfers [sent] - Initiated electronically - initiated via non-remote payment channel - via SEPA CT inst scheme - Authenticated via non-Strong Customer Authentication (non-SCA) - Issuance of a payment order by the fraudster </t>
  </si>
  <si>
    <t>Credit transfers [sent] - Initiated electronically - initiated via non-remote payment channel - via SEPA CT inst scheme - Authenticated via non-Strong Customer Authentication (non-SCA) - Modification of a payment order by the fraudster</t>
  </si>
  <si>
    <t>Credit transfers [sent] - Initiated electronically - initiated via non-remote payment channel - via SEPA CT inst scheme - Authenticated via non-Strong Customer Authentication (non-SCA) - Manipulation of the payer by the fraudster to issue a payment order</t>
  </si>
  <si>
    <t>Credit transfers [sent] - Initiated electronically - initiated via non-remote payment channel - via non-SEPA scheme</t>
  </si>
  <si>
    <t>Credit transfers [sent] - Initiated electronically - initiated via non-remote payment channel - via non-SEPA scheme - Authenticated via Strong Customer Authentication (SCA)</t>
  </si>
  <si>
    <t xml:space="preserve">Credit transfers [sent] - Initiated electronically - initiated via non-remote payment channel - via non-SEPA scheme - Authenticated via Strong Customer Authentication (SCA) - Issuance of a payment order by the fraudster </t>
  </si>
  <si>
    <t>Credit transfers [sent] - Initiated electronically - initiated via non-remote payment channel - via non-SEPA scheme - Authenticated via Strong Customer Authentication (SCA) - Modification of a payment order by the fraudster</t>
  </si>
  <si>
    <t>Credit transfers [sent] - Initiated electronically - initiated via non-remote payment channel - via non-SEPA scheme - Authenticated via Strong Customer Authentication (SCA) - Manipulation of the payer by the fraudster to issue a payment order</t>
  </si>
  <si>
    <t>Credit transfers [sent] - Initiated electronically - initiated via non-remote payment channel - via non-SEPA scheme - Authenticated via non-Strong Customer Authentication (non-SCA)</t>
  </si>
  <si>
    <t xml:space="preserve">Credit transfers [sent] - Initiated electronically - initiated via non-remote payment channel - via non-SEPA scheme - Authenticated via non-Strong Customer Authentication (non-SCA) - Issuance of a payment order by the fraudster </t>
  </si>
  <si>
    <t>Credit transfers [sent] - Initiated electronically - initiated via non-remote payment channel - via non-SEPA scheme - Authenticated via non-Strong Customer Authentication (non-SCA) - Modification of a payment order by the fraudster</t>
  </si>
  <si>
    <t>Credit transfers [sent] - Initiated electronically - initiated via non-remote payment channel - via non-SEPA scheme - Authenticated via non-Strong Customer Authentication (non-SCA) - Manipulation of the payer by the fraudster to issue a payment order</t>
  </si>
  <si>
    <t>Credit transfers [sent] - Initiated electronically - initiated via non-remote payment channel - Payment to self</t>
  </si>
  <si>
    <t>Credit transfers [sent] - Initiated electronically - initiated via non-remote payment channel - Trusted beneficiaries</t>
  </si>
  <si>
    <t>Credit transfers [sent] - Initiated electronically - initiated via non-remote payment channel - Recurring transaction</t>
  </si>
  <si>
    <t>Credit transfers [sent] - Initiated electronically - initiated via non-remote payment channel - Contactless low value</t>
  </si>
  <si>
    <t>Credit transfers [sent] - Initiated by PISP</t>
  </si>
  <si>
    <t>Credit transfers [sent] - The reporting PSP</t>
  </si>
  <si>
    <t>Credit transfers [sent] - The PSU of the reporting PSP</t>
  </si>
  <si>
    <t>Direct debits [sent] -  Consent given via an electronic mandate</t>
  </si>
  <si>
    <t>Direct debits [sent] -  Consent given via an electronic mandate - via SEPA Direct Debit Core scheme</t>
  </si>
  <si>
    <t>Direct debits [sent] -  Consent given via an electronic mandate -  via SEPA Direct Debit Core scheme - Unauthorised payment transaction</t>
  </si>
  <si>
    <t>Direct debits [sent] -  Consent given via an electronic mandate -  via SEPA Direct Debit Core scheme - Manipulation of the payer</t>
  </si>
  <si>
    <t>Direct debits [sent] -  Consent given via an electronic mandate -  via SEPA Direct Debit B2B scheme</t>
  </si>
  <si>
    <t>Direct debits [sent] -  Consent given via an electronic mandate -  via SEPA Direct Debit B2B scheme - Unauthorised payment transaction</t>
  </si>
  <si>
    <t>Direct debits [sent] -  Consent given via an electronic mandate -  via SEPA Direct Debit B2B scheme - Manipulation of the payer</t>
  </si>
  <si>
    <t>Direct debits [sent] -  Consent given via an electronic mandate -  via non-SEPA scheme</t>
  </si>
  <si>
    <t>Direct debits [sent] - Consent given in other forms</t>
  </si>
  <si>
    <t>Direct debits [sent] - Consent given in other forms - via SEPA Direct Debit Core scheme</t>
  </si>
  <si>
    <t>Direct debits [sent] - Consent given in other forms - via SEPA Direct Debit Core scheme - Unauthorised payment transaction</t>
  </si>
  <si>
    <t>Direct debits [sent] - Consent given in other forms - via SEPA Direct Debit Core scheme - Manipulation of the payer</t>
  </si>
  <si>
    <t xml:space="preserve">Direct debits [sent] - Consent given in other forms - via SEPA Direct Debit B2B scheme </t>
  </si>
  <si>
    <t>Direct debits [sent] - Consent given in other forms - via SEPA Direct Debit B2B scheme - Unauthorised payment transaction</t>
  </si>
  <si>
    <t>Direct debits [sent] - Consent given in other forms - via SEPA Direct Debit B2B scheme - Manipulation of the payer</t>
  </si>
  <si>
    <t>Direct debits [sent] - Consent given in other forms - via non-SEPA scheme</t>
  </si>
  <si>
    <t>Direct debits [sent] - Consent given in other forms - via non-SEPA scheme - Unauthorised payment transaction</t>
  </si>
  <si>
    <t>Direct debits [sent] - Consent given in other forms - via non-SEPA scheme - Manipulation of the payer</t>
  </si>
  <si>
    <t>Direct debits [sent] - The reporting PSP</t>
  </si>
  <si>
    <t>Direct debits [sent] -  The PSU of the reporting PSP</t>
  </si>
  <si>
    <t>Direct debits [sent] -  Other</t>
  </si>
  <si>
    <t>Card-based payment transactions with card-based payment instruments issued by resident PSP (except cards with an e-money function only) [sent] - initiated non-electronically</t>
  </si>
  <si>
    <t>Card-based payment transactions with card-based payment instruments issued by resident PSP (except cards with an e-money function only) [sent] - initiated electronically</t>
  </si>
  <si>
    <t>Card-based payment transactions with card-based payment instruments issued by resident PSP (except cards with an e-money function only) [sent] - initiated electronically - initiated via non-remote payment channel</t>
  </si>
  <si>
    <t>Card-based payment transactions with card-based payment instruments issued by resident PSP (except cards with an e-money function only) [sent] - initiated electronically - initiated via non-remote payment channel - Initiated at a physical EFTPOS</t>
  </si>
  <si>
    <t xml:space="preserve">Card-based payment transactions with card-based payment instruments issued by resident PSP (except cards with an e-money function only) [sent] - initiated electronically - initiated via non-remote payment channel - </t>
  </si>
  <si>
    <t>Card-based payment transactions with card-based payment instruments issued by resident PSP (except cards with an e-money function only) [sent] - initiated electronically - initiated via non-remote payment channel - Initiated at a physical EFTPOS - Contactless payments</t>
  </si>
  <si>
    <t>Card-based payment transactions with card-based payment instruments issued by resident PSP (except cards with an e-money function only) [sent] - initiated electronically - initiated via non-remote payment channel  Initiated at a physical EFTPOS - Contactless payments - Near Field Communication (NFC) payments</t>
  </si>
  <si>
    <t>Card-based payment transactions with card-based payment instruments issued by resident PSP (except cards with an e-money function only) [sent] - initiated electronically - initiated via non-remote payment channel - Initiated at an ATM</t>
  </si>
  <si>
    <t>Card-based payment transactions with card-based payment instruments issued by resident PSP (except cards with an e-money function only) [sent] - initiated electronically - initiated via non-remote payment channel - Others</t>
  </si>
  <si>
    <t>Card-based payment transactions with card-based payment instruments issued by resident PSP (except cards with an e-money function only) [sent] - initiated electronically - initiated via non-remote payment channel - Card-based payment instruments issued under PCS VISA</t>
  </si>
  <si>
    <t>Card-based payment transactions with card-based payment instruments issued by resident PSP (except cards with an e-money function only) [sent] - initiated electronically - initiated via non-remote payment channel - Card-based payment instruments issued under PCS VISA - with a debit card</t>
  </si>
  <si>
    <t>Card-based payment transactions with card-based payment instruments issued by resident PSP (except cards with an e-money function only) [sent] - initiated electronically - initiated via non-remote payment channel - Card-based payment instruments issued under PCS VISA - with a delayed debit card</t>
  </si>
  <si>
    <t>Card-based payment transactions with card-based payment instruments issued by resident PSP (except cards with an e-money function only) [sent] - initiated electronically - initiated via non-remote payment channel - Card-based payment instruments issued under PCS VISA - with a credit card</t>
  </si>
  <si>
    <t xml:space="preserve">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</si>
  <si>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</si>
  <si>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 Lost or Stolen card</t>
  </si>
  <si>
    <t xml:space="preserve">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 Card Not Received </t>
  </si>
  <si>
    <t xml:space="preserve">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 Counterfeit card </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</si>
  <si>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</si>
  <si>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</si>
  <si>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</si>
  <si>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</si>
  <si>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</si>
  <si>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 Lost or Stolen card</t>
  </si>
  <si>
    <t xml:space="preserve">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 Card Not Received </t>
  </si>
  <si>
    <t xml:space="preserve">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 Counterfeit card </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</si>
  <si>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</si>
  <si>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</si>
  <si>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</si>
  <si>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non-remote payment channel - Card-based payment instruments issued under PCS MASTERCARD</t>
  </si>
  <si>
    <t>Card-based payment transactions with card-based payment instruments issued by resident PSP (except cards with an e-money function only) [sent] - initiated electronically - initiated via non-remote payment channel - Card-based payment instruments issued under PCS MASTERCARD - with a debit card</t>
  </si>
  <si>
    <t>Card-based payment transactions with card-based payment instruments issued by resident PSP (except cards with an e-money function only) [sent] - initiated electronically - initiated via non-remote payment channel - Card-based payment instruments issued under PCS MASTERCARD - with a delayed debit card</t>
  </si>
  <si>
    <t>Card-based payment transactions with card-based payment instruments issued by resident PSP (except cards with an e-money function only) [sent] - initiated electronically - initiated via non-remote payment channel - Card-based payment instruments issued under PCS MASTERCARD - with a credit card</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</si>
  <si>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</si>
  <si>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</si>
  <si>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 Lost or Stolen card</t>
  </si>
  <si>
    <t xml:space="preserve">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 Card Not Received </t>
  </si>
  <si>
    <t xml:space="preserve">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 Counterfeit card </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</si>
  <si>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</si>
  <si>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</si>
  <si>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</si>
  <si>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</si>
  <si>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</si>
  <si>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 Lost or Stolen card</t>
  </si>
  <si>
    <t xml:space="preserve">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 Card Not Received </t>
  </si>
  <si>
    <t xml:space="preserve">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 Counterfeit card </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</si>
  <si>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</si>
  <si>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</si>
  <si>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</si>
  <si>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non-remote payment channel - Card-based payment instruments issued under other PCS</t>
  </si>
  <si>
    <t>Card-based payment transactions with card-based payment instruments issued by resident PSP (except cards with an e-money function only) [sent] - initiated electronically - initiated via non-remote payment channel -  Card-based payment instruments issued under other PCS - with a debit card</t>
  </si>
  <si>
    <t>Card-based payment transactions with card-based payment instruments issued by resident PSP (except cards with an e-money function only) [sent] - initiated electronically - initiated via non-remote payment channel -  Card-based payment instruments issued under other PCS - with a delayed debit card</t>
  </si>
  <si>
    <t>Card-based payment transactions with card-based payment instruments issued by resident PSP (except cards with an e-money function only) [sent] - initiated electronically - initiated via non-remote payment channel -  Card-based payment instruments issued under other PCS - with a credit card</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</si>
  <si>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</si>
  <si>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</si>
  <si>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 Lost or Stolen card</t>
  </si>
  <si>
    <t xml:space="preserve">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 Card Not Received </t>
  </si>
  <si>
    <t xml:space="preserve">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 Counterfeit card </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</si>
  <si>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</si>
  <si>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</si>
  <si>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</si>
  <si>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</si>
  <si>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</si>
  <si>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 Lost or Stolen card</t>
  </si>
  <si>
    <t xml:space="preserve">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 Card Not Received </t>
  </si>
  <si>
    <t xml:space="preserve">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 Counterfeit card </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</si>
  <si>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</si>
  <si>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</si>
  <si>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</si>
  <si>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non-remote payment channel -  Trusted beneficiaries</t>
  </si>
  <si>
    <t>Card-based payment transactions with card-based payment instruments issued by resident PSP (except cards with an e-money function only) [sent] - initiated electronically - initiated via non-remote payment channel -  Recurring transaction</t>
  </si>
  <si>
    <t>Card-based payment transactions with card-based payment instruments issued by resident PSP (except cards with an e-money function only) [sent] - initiated electronically - initiated via non-remote payment channel -  Contactless low value</t>
  </si>
  <si>
    <t>Card-based payment transactions with card-based payment instruments issued by resident PSP (except cards with an e-money function only) [sent] - initiated electronically - initiated via non-remote payment channel -  Unattended terminals for transport fares or parking fees</t>
  </si>
  <si>
    <t>Card-based payment transactions with card-based payment instruments issued by resident PSP (except cards with an e-money function only) [sent] - initiated electronically - initiated via non-remote payment channel -  Other</t>
  </si>
  <si>
    <t>Card-based payment transactions with card-based payment instruments issued by resident PSP (except cards with an e-money function only) [sent] - initiated electronically - initiated via remote payment channel</t>
  </si>
  <si>
    <t>Card-based payment transactions with card-based payment instruments issued by resident PSP (except cards with an e-money function only) [sent] - initiated electronically - initiated via remote payment channel - Mobile payment solution - Other</t>
  </si>
  <si>
    <t>Card-based payment transactions with card-based payment instruments issued by resident PSP (except cards with an e-money function only) [sent] - initiated electronically - initiated via remote payment channel - Card-based payment instruments issued under PCS VISA</t>
  </si>
  <si>
    <t>Card-based payment transactions with card-based payment instruments issued by resident PSP (except cards with an e-money function only) [sent] - initiated electronically - initiated via remote payment channel - Card-based payment instruments issued under PCS VISA - with a debit card</t>
  </si>
  <si>
    <t>Card-based payment transactions with card-based payment instruments issued by resident PSP (except cards with an e-money function only) [sent] - initiated electronically - initiated via remote payment channel - Card-based payment instruments issued under PCS VISA - with a delayed debit card</t>
  </si>
  <si>
    <t>Card-based payment transactions with card-based payment instruments issued by resident PSP (except cards with an e-money function only) [sent] - initiated electronically - initiated via remote payment channel - Card-based payment instruments issued under PCS VISA - with a credit card</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</si>
  <si>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</si>
  <si>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</si>
  <si>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Lost or Stolen card</t>
  </si>
  <si>
    <t xml:space="preserve">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Card Not Received </t>
  </si>
  <si>
    <t xml:space="preserve">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Counterfeit card </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</si>
  <si>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Card details theft</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</si>
  <si>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</si>
  <si>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</si>
  <si>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</si>
  <si>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</si>
  <si>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</si>
  <si>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Lost or Stolen card</t>
  </si>
  <si>
    <t xml:space="preserve">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Card Not Received </t>
  </si>
  <si>
    <t xml:space="preserve">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Counterfeit card </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</si>
  <si>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Card details theft</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</si>
  <si>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</si>
  <si>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</si>
  <si>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</si>
  <si>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remote payment channel - Card-based payment instruments issued under PCS MASTERCARD</t>
  </si>
  <si>
    <t>Card-based payment transactions with card-based payment instruments issued by resident PSP (except cards with an e-money function only) [sent] - initiated electronically - initiated via remote payment channel - Card-based payment instruments issued under PCS MASTERCARD - with a debit card</t>
  </si>
  <si>
    <t>Card-based payment transactions with card-based payment instruments issued by resident PSP (except cards with an e-money function only) [sent] - initiated electronically - initiated via remote payment channel - Card-based payment instruments issued under PCS MASTERCARD - with a delayed debit card</t>
  </si>
  <si>
    <t>Card-based payment transactions with card-based payment instruments issued by resident PSP (except cards with an e-money function only) [sent] - initiated electronically - initiated via remote payment channel - Card-based payment instruments issued under PCS MASTERCARD - with a credit card</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</si>
  <si>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</si>
  <si>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</si>
  <si>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Lost or Stolen card</t>
  </si>
  <si>
    <t xml:space="preserve">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Card Not Received </t>
  </si>
  <si>
    <t xml:space="preserve">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Counterfeit card </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</si>
  <si>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Card details theft</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</si>
  <si>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</si>
  <si>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</si>
  <si>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</si>
  <si>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</si>
  <si>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</si>
  <si>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Lost or Stolen card</t>
  </si>
  <si>
    <t xml:space="preserve">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Card Not Received </t>
  </si>
  <si>
    <t xml:space="preserve">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Counterfeit card </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</si>
  <si>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Card details theft</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</si>
  <si>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</si>
  <si>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</si>
  <si>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</si>
  <si>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remote payment channel - Card-based payment instruments issued under other PCS</t>
  </si>
  <si>
    <t>Card-based payment transactions with card-based payment instruments issued by resident PSP (except cards with an e-money function only) [sent] - initiated electronically - initiated via remote payment channel - Card-based payment instruments issued under other PCS - with a debit card</t>
  </si>
  <si>
    <t>Card-based payment transactions with card-based payment instruments issued by resident PSP (except cards with an e-money function only) [sent] - initiated electronically - initiated via remote payment channel - Card-based payment instruments issued under other PCS - with a delayed debit card</t>
  </si>
  <si>
    <t>Card-based payment transactions with card-based payment instruments issued by resident PSP (except cards with an e-money function only) [sent] - initiated electronically - initiated via remote payment channel - Card-based payment instruments issued under other PCS - with a credit card</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</si>
  <si>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</si>
  <si>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</si>
  <si>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Lost or Stolen card</t>
  </si>
  <si>
    <t xml:space="preserve">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Card Not Received </t>
  </si>
  <si>
    <t xml:space="preserve">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Counterfeit card </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</si>
  <si>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Card details theft</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</si>
  <si>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</si>
  <si>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</si>
  <si>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</si>
  <si>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</si>
  <si>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</si>
  <si>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Lost or Stolen card</t>
  </si>
  <si>
    <t xml:space="preserve">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Card Not Received </t>
  </si>
  <si>
    <t xml:space="preserve">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Counterfeit card </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</si>
  <si>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Card details theft</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</si>
  <si>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</si>
  <si>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</si>
  <si>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</si>
  <si>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remote payment channel - Low value</t>
  </si>
  <si>
    <t>Card-based payment transactions with card-based payment instruments issued by resident PSP (except cards with an e-money function only) [sent] - initiated electronically - initiated via remote payment channel - Trusted beneficiaries</t>
  </si>
  <si>
    <t>Card-based payment transactions with card-based payment instruments issued by resident PSP (except cards with an e-money function only) [sent] - initiated electronically - initiated via remote payment channel - Recurring transaction</t>
  </si>
  <si>
    <t>Card-based payment transactions with card-based payment instruments issued by resident PSP (except cards with an e-money function only) [sent] - initiated electronically - initiated via remote payment channel - Secure corporate payment processes and protocols</t>
  </si>
  <si>
    <t>Card-based payment transactions with card-based payment instruments issued by resident PSP (except cards with an e-money function only) [sent] - initiated electronically - initiated via remote payment channel - Transaction risk analysis</t>
  </si>
  <si>
    <t>Card-based payment transactions with card-based payment instruments issued by resident PSP (except cards with an e-money function only) [sent] - initiated electronically - initiated via remote payment channel - Merchant initiated transaction (MIT)</t>
  </si>
  <si>
    <t>Card-based payment transactions with card-based payment instruments issued by resident PSP (except cards with an e-money function only) [sent] - The reporting PSP</t>
  </si>
  <si>
    <t>Card-based payment transactions with card-based payment instruments issued by resident PSP (except cards with an e-money function only) [sent] - The PSU of the reporting PSP</t>
  </si>
  <si>
    <t>Card-based payment transactions with card-based payment instruments issued by resident PSP (except cards with an e-money function only) [sent] - Other</t>
  </si>
  <si>
    <t>Card-based payment transactions acquired by resident PSPs (except cards with an e-money function only) [received]</t>
  </si>
  <si>
    <t>Card-based payment transactions acquired by resident PSPs (except cards with an e-money function only) [received] - initiated non-electronically</t>
  </si>
  <si>
    <t>Card-based payment transactions acquired by resident PSPs (except cards with an e-money function only) [received] - initiated non-electronically - initiated via non-remote payment channel</t>
  </si>
  <si>
    <t>Card-based payment transactions acquired by resident PSPs (except cards with an e-money function only) [received] - initiated non-electronically - initiated via remote payment channel</t>
  </si>
  <si>
    <t>Card-based payment transactions acquired by resident PSPs (except cards with an e-money function only) [received] - initiated electronically</t>
  </si>
  <si>
    <t>Card-based payment transactions acquired by resident PSPs (except cards with an e-money function only) [received] - initiated electronically - initiated via non-remote payment channel</t>
  </si>
  <si>
    <t>Card-based payment transactions acquired by resident PSPs (except cards with an e-money function only) [received] - initiated electronically - initiated via non-remote payment channel - Initiated at a physical EFTPOS</t>
  </si>
  <si>
    <t>Card-based payment transactions acquired by resident PSPs (except cards with an e-money function only) [received] - initiated electronically - initiated via non-remote payment channel - Initiated at an ATM</t>
  </si>
  <si>
    <t>Card-based payment transactions acquired by resident PSPs (except cards with an e-money function only) [received] - initiated electronically - initiated via non-remote payment channel - Others</t>
  </si>
  <si>
    <t>Card-based payment transactions acquired by resident PSPs (except cards with an e-money function only) [received] - initiated electronically - initiated via non-remote payment channel - Card-based payment instruments issued under PCS VISA</t>
  </si>
  <si>
    <t>Card-based payment transactions acquired by resident PSPs (except cards with an e-money function only) [received] - initiated electronically - initiated via non-remote payment channel - Card-based payment instruments issued under PCS VISA - with a debit card</t>
  </si>
  <si>
    <t>Card-based payment transactions acquired by resident PSPs (except cards with an e-money function only) [received] - initiated electronically - initiated via non-remote payment channel - Card-based payment instruments issued under PCS VISA - with a delayed debit card</t>
  </si>
  <si>
    <t>Card-based payment transactions acquired by resident PSPs (except cards with an e-money function only) [received] - initiated electronically - initiated via non-remote payment channel - Card-based payment instruments issued under PCS VISA - with a credit card</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</si>
  <si>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</si>
  <si>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</si>
  <si>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</si>
  <si>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</si>
  <si>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 Counterfeit card </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</si>
  <si>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</si>
  <si>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Modification of a payment order by the fraudster</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</si>
  <si>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Manipulation of the payer to make a card payment</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</si>
  <si>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</si>
  <si>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</si>
  <si>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</si>
  <si>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</si>
  <si>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</si>
  <si>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</si>
  <si>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Modification of a payment order by the fraudster</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</si>
  <si>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Manipulation of the payer to make a card payment</t>
  </si>
  <si>
    <t>Card-based payment transactions acquired by resident PSPs (except cards with an e-money function only) [received] - initiated electronically - initiated via non-remote payment channel - Card-based payment instruments issued under PCS MASTERCARD</t>
  </si>
  <si>
    <t>Card-based payment transactions acquired by resident PSPs (except cards with an e-money function only) [received] - initiated electronically - initiated via non-remote payment channel - Card-based payment instruments issued under PCS MASTERCARD -  with a debit card</t>
  </si>
  <si>
    <t xml:space="preserve">Card-based payment transactions acquired by resident PSPs (except cards with an e-money function only) [received] - initiated electronically - initiated via non-remote payment channel - Card-based payment instruments issued under PCS MASTERCARD - with a delayed debit card </t>
  </si>
  <si>
    <t>Card-based payment transactions acquired by resident PSPs (except cards with an e-money function only) [received] - initiated electronically - initiated via non-remote payment channel - Card-based payment instruments issued under PCS MASTERCARD -  with a credit card</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</si>
  <si>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</si>
  <si>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</si>
  <si>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</si>
  <si>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</si>
  <si>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 Counterfeit card </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</si>
  <si>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</si>
  <si>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Modification of a payment order by the fraudster</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</si>
  <si>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Manipulation of the payer to make a card payment</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</si>
  <si>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</si>
  <si>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</si>
  <si>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</si>
  <si>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</si>
  <si>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</si>
  <si>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Modification of a payment order by the fraudster</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</si>
  <si>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Manipulation of the payer to make a card payment</t>
  </si>
  <si>
    <t>Card-based payment transactions acquired by resident PSPs (except cards with an e-money function only) [received] - initiated electronically - initiated via non-remote payment channel - Card-based payment instruments issued under other PCS</t>
  </si>
  <si>
    <t>Card-based payment transactions acquired by resident PSPs (except cards with an e-money function only) [received] - initiated electronically - initiated via non-remote payment channel - Card-based payment instruments issued under other PCS - with a debit card</t>
  </si>
  <si>
    <t>Card-based payment transactions acquired by resident PSPs (except cards with an e-money function only) [received] - initiated electronically - initiated via non-remote payment channel - Card-based payment instruments issued under other PCS - with a delayed debit card</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</si>
  <si>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</si>
  <si>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</si>
  <si>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</si>
  <si>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</si>
  <si>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 Counterfeit card </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</si>
  <si>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</si>
  <si>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Modification of a payment order by the fraudster</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</si>
  <si>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Manipulation of the payer to make a card payment</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</si>
  <si>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</si>
  <si>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</si>
  <si>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</si>
  <si>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</si>
  <si>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</si>
  <si>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</si>
  <si>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Modification of a payment order by the fraudster</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</si>
  <si>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Manipulation of the payer to make a card payment</t>
  </si>
  <si>
    <t>Card-based payment transactions acquired by resident PSPs (except cards with an e-money function only) [received] - initiated electronically - initiated via non-remote payment channel - Recurring transaction</t>
  </si>
  <si>
    <t>Card-based payment transactions acquired by resident PSPs (except cards with an e-money function only) [received] - initiated electronically - initiated via non-remote payment channel - Contactless low value</t>
  </si>
  <si>
    <t>Card-based payment transactions acquired by resident PSPs (except cards with an e-money function only) [received] - initiated electronically - initiated via non-remote payment channel - Unattended terminals for transport fares or parking fees</t>
  </si>
  <si>
    <t>Card-based payment transactions acquired by resident PSPs (except cards with an e-money function only) [received] - initiated electronically - initiated via non-remote payment channel - Other</t>
  </si>
  <si>
    <t>Card-based payment transactions acquired by resident PSPs (except cards with an e-money function only) [received] - initiated electronically - initiated via remote payment channel</t>
  </si>
  <si>
    <t>Card-based payment transactions acquired by resident PSPs (except cards with an e-money function only) [received] - initiated electronically - initiated via remote payment channel - Card-based payment instruments issued under PCS VISA</t>
  </si>
  <si>
    <t>Card-based payment transactions acquired by resident PSPs (except cards with an e-money function only) [received] - initiated electronically - initiated via remote payment channel - Card-based payment instruments issued under PCS VISA - with a debit card</t>
  </si>
  <si>
    <t>Card-based payment transactions acquired by resident PSPs (except cards with an e-money function only) [received] - initiated electronically - initiated via remote payment channel - Card-based payment instruments issued under PCS VISA - with a delayed debit card</t>
  </si>
  <si>
    <t>Card-based payment transactions acquired by resident PSPs (except cards with an e-money function only) [received] - initiated electronically - initiated via remote payment channel - Card-based payment instruments issued under PCS VISA - with a credit card</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</si>
  <si>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t>
  </si>
  <si>
    <t>Card-based payment transactions acquired by resident PSPs (except cards with an e-money function only) [received] - initiated electronically - initiated via remote payment channel - Card-based payment instruments issued under PCS VISA - Issuance of a payment order by the fraudster</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</si>
  <si>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</si>
  <si>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</si>
  <si>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Counterfeit card </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</si>
  <si>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Card details theft</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</si>
  <si>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</si>
  <si>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Modification of a payment order by the fraudster</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</si>
  <si>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Manipulation of the payer to make a card payment</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</si>
  <si>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</si>
  <si>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</si>
  <si>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</si>
  <si>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</si>
  <si>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</si>
  <si>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Card details theft</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</si>
  <si>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</si>
  <si>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Modification of a payment order by the fraudster</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</si>
  <si>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Manipulation of the payer to make a card payment</t>
  </si>
  <si>
    <t>Card-based payment transactions acquired by resident PSPs (except cards with an e-money function only) [received] - initiated electronically - initiated via remote payment channel - Card-based payment instruments issued under PCS MASTERCARD</t>
  </si>
  <si>
    <t>Card-based payment transactions acquired by resident PSPs (except cards with an e-money function only) [received] - initiated electronically - initiated via remote payment channel - Card-based payment instruments issued under PCS MASTERCARD - with a debit card</t>
  </si>
  <si>
    <t>Card-based payment transactions acquired by resident PSPs (except cards with an e-money function only) [received] - initiated electronically - initiated via remote payment channel - Card-based payment instruments issued under PCS MASTERCARD - with a delayed debit card</t>
  </si>
  <si>
    <t>Card-based payment transactions acquired by resident PSPs (except cards with an e-money function only) [received] - initiated electronically - initiated via remote payment channel - Card-based payment instruments issued under PCS MASTERCARD - with a credit card</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</si>
  <si>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</si>
  <si>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</si>
  <si>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</si>
  <si>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</si>
  <si>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Counterfeit card </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</si>
  <si>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Card details theft</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</si>
  <si>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</si>
  <si>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Modification of a payment order by the fraudster</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</si>
  <si>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Manipulation of the payer to make a card payment</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</si>
  <si>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</si>
  <si>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</si>
  <si>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</si>
  <si>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</si>
  <si>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</si>
  <si>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Card details theft</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</si>
  <si>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</si>
  <si>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Modification of a payment order by the fraudster</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</si>
  <si>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Manipulation of the payer to make a card payment</t>
  </si>
  <si>
    <t>Card-based payment transactions acquired by resident PSPs (except cards with an e-money function only) [received] - initiated electronically - initiated via remote payment channel - Card-based payment instruments issued under other PCS</t>
  </si>
  <si>
    <t>Card-based payment transactions acquired by resident PSPs (except cards with an e-money function only) [received] - initiated electronically - initiated via remote payment channel - Card-based payment instruments issued under other PCS - with a debit card</t>
  </si>
  <si>
    <t>Card-based payment transactions acquired by resident PSPs (except cards with an e-money function only) [received] - initiated electronically - initiated via remote payment channel - Card-based payment instruments issued under other PCS - with a delayed debit card</t>
  </si>
  <si>
    <t>Card-based payment transactions acquired by resident PSPs (except cards with an e-money function only) [received] - initiated electronically - initiated via remote payment channel - Card-based payment instruments issued under other PCS - with a credit card</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</si>
  <si>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</si>
  <si>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</si>
  <si>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</si>
  <si>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</si>
  <si>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Counterfeit card </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</si>
  <si>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Card details theft</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</si>
  <si>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</si>
  <si>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Modification of a payment order by the fraudster</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</si>
  <si>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Manipulation of the payer to make a card payment</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</si>
  <si>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</si>
  <si>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</si>
  <si>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</si>
  <si>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</si>
  <si>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</si>
  <si>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Card details theft</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</si>
  <si>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</si>
  <si>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Modification of a payment order by the fraudster</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</si>
  <si>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Manipulation of the payer to make a card payment</t>
  </si>
  <si>
    <t>Card-based payment transactions acquired by resident PSPs (except cards with an e-money function only) [received] - initiated electronically - initiated via remote payment channel - Recurring transaction</t>
  </si>
  <si>
    <t>Card-based payment transactions acquired by resident PSPs (except cards with an e-money function only) [received] - initiated electronically - initiated via remote payment channel - Low value</t>
  </si>
  <si>
    <t>Card-based payment transactions acquired by resident PSPs (except cards with an e-money function only) [received] - initiated electronically - initiated via remote payment channel - Transaction risk analysis</t>
  </si>
  <si>
    <t>Card-based payment transactions acquired by resident PSPs (except cards with an e-money function only) [received] - initiated electronically - initiated via remote payment channel -  Merchant initiated transaction (MIT)</t>
  </si>
  <si>
    <t>Card-based payment transactions acquired by resident PSPs (except cards with an e-money function only) [received] - initiated electronically - initiated via remote payment channel - Other</t>
  </si>
  <si>
    <t>Card-based payment transactions acquired by resident PSPs (except cards with an e-money function only) [received] - The reporting PSP</t>
  </si>
  <si>
    <t>Card-based payment transactions acquired by resident PSPs (except cards with an e-money function only) [received] - The PSU of the reporting PSP</t>
  </si>
  <si>
    <t>Card-based payment transactions acquired by resident PSPs (except cards with an e-money function only) [received] - Other</t>
  </si>
  <si>
    <t>Cash withdrawals using card-based payment instruments (except e-money transactions) - Card-based payment instruments issued under PCS VISA</t>
  </si>
  <si>
    <t>Cash withdrawals using card-based payment instruments (except e-money transactions) - Card-based payment instruments issued under PCS VISA - Issuance of a payment order (cash withdrawal) by the fraudster</t>
  </si>
  <si>
    <t>Cash withdrawals using card-based payment instruments (except e-money transactions) - Card-based payment instruments issued under PCS VISA - Issuance of a payment order (cash withdrawal) by the fraudster - Card Not Received</t>
  </si>
  <si>
    <t>Cash withdrawals using card-based payment instruments (except e-money transactions) - Card-based payment instruments issued under PCS MASTERCARD</t>
  </si>
  <si>
    <t>Cash withdrawals using card-based payment instruments (except e-money transactions) - Card-based payment instruments issued under PCS MASTERCARD - Issuance of a payment order (cash withdrawal) by the fraudster</t>
  </si>
  <si>
    <t>Cash withdrawals using card-based payment instruments (except e-money transactions) - Card-based payment instruments issued under PCS MASTERCARD - Issuance of a payment order (cash withdrawal) by the fraudster - Card Not Received</t>
  </si>
  <si>
    <t>Cash withdrawals using card-based payment instruments (except e-money transactions) - Card-based payment instruments issued under other PCS</t>
  </si>
  <si>
    <t>Cash withdrawals using card-based payment instruments (except e-money transactions) - Card-based payment instruments issued under other PCS - Issuance of a payment order (cash withdrawal) by the fraudster</t>
  </si>
  <si>
    <t>Cash withdrawals using card-based payment instruments (except e-money transactions) - Card-based payment instruments issued under other PCS - Issuance of a payment order (cash withdrawal) by the fraudster - Card Not Received</t>
  </si>
  <si>
    <t>Cash withdrawals using card-based payment instruments (except e-money transactions) - The reporting PSP</t>
  </si>
  <si>
    <t>Cash withdrawals using card-based payment instruments (except e-money transactions) - The PSU of the reporting PSP</t>
  </si>
  <si>
    <t>Cash withdrawals using card-based payment instruments (except e-money transactions) - Other</t>
  </si>
  <si>
    <t>E-money payment transactions with e-money issued by resident PSPs [sent] - With e-money accounts - Mobile payment solution</t>
  </si>
  <si>
    <t>E-money payment transactions with e-money issued by resident PSPs [sent] - With e-money accounts - Mobile payment solution - P2P payment solution</t>
  </si>
  <si>
    <t>E-money payment transactions with e-money issued by resident PSPs [sent] - With e-money accounts - Others</t>
  </si>
  <si>
    <t>E-money payment transactions with e-money issued by resident PSPs [sent] - initiated via remote payment channel</t>
  </si>
  <si>
    <t>E-money payment transactions with e-money issued by resident PSPs [sent] - initiated via remote payment channel - Authenticated via Strong Customer Authentication (SCA) - Issuance of a payment order by the fraudster</t>
  </si>
  <si>
    <t>E-money payment transactions with e-money issued by resident PSPs [sent] - initiated via remote payment channel - Authenticated via Strong Customer Authentication (SCA) - Unauthorized e-money account transaction</t>
  </si>
  <si>
    <t>E-money payment transactions with e-money issued by resident PSPs [sent] - initiated via remote payment channel - Authenticated via Strong Customer Authentication (SCA) - Manipulation of the payer to make an e-money payment</t>
  </si>
  <si>
    <t>E-money payment transactions with e-money issued by resident PSPs [sent] - initiated via remote payment channel - Authenticated via non-Strong Customer Authentication (non-SCA)</t>
  </si>
  <si>
    <t>E-money payment transactions with e-money issued by resident PSPs [sent] - initiated via remote payment channel - Authenticated via non-Strong Customer Authentication (non-SCA) - Issuance of a payment order by the fraudster</t>
  </si>
  <si>
    <t>E-money payment transactions with e-money issued by resident PSPs [sent] - initiated via remote payment channel - Authenticated via non-Strong Customer Authentication (non-SCA) - Unauthorized e-money account transaction</t>
  </si>
  <si>
    <t>E-money payment transactions with e-money issued by resident PSPs [sent] - initiated via remote payment channel - Authenticated via non-Strong Customer Authentication (non-SCA) - Manipulation of the payer to make an e-money payment</t>
  </si>
  <si>
    <t>E-money payment transactions with e-money issued by resident PSPs [sent] - initiated via remote payment channel - Low value</t>
  </si>
  <si>
    <t>E-money payment transactions with e-money issued by resident PSPs [sent] - initiated via remote payment channel - Trusted beneficiaries</t>
  </si>
  <si>
    <t>E-money payment transactions with e-money issued by resident PSPs [sent] - initiated via remote payment channel - Recurring transaction</t>
  </si>
  <si>
    <t>E-money payment transactions with e-money issued by resident PSPs [sent] - initiated via remote payment channel - Payment to self</t>
  </si>
  <si>
    <t>E-money payment transactions with e-money issued by resident PSPs [sent] - initiated via remote payment channel - Secure corporate payment processes and protocols</t>
  </si>
  <si>
    <t>E-money payment transactions with e-money issued by resident PSPs [sent] - initiated via remote payment channel - Transaction risk analysis</t>
  </si>
  <si>
    <t>E-money payment transactions with e-money issued by resident PSPs [sent] - initiated via remote payment channel - Merchant initiated transactions (MIT)</t>
  </si>
  <si>
    <t>E-money payment transactions with e-money issued by resident PSPs [sent] - initiated via remote payment channel - Other</t>
  </si>
  <si>
    <t>E-money payment transactions with e-money issued by resident PSPs [sent] - initiated via non-remote payment channel</t>
  </si>
  <si>
    <t>E-money payment transactions with e-money issued by resident PSPs [sent] - initiated via non-remote payment channel - Authenticated via Strong Customer Authentication (SCA) - Issuance of a payment order by the fraudster</t>
  </si>
  <si>
    <t>E-money payment transactions with e-money issued by resident PSPs [sent] - initiated via non-remote payment channel - Authenticated via Strong Customer Authentication (SCA) - Issuance of a payment order by the fraudster - Lost or stolen e-money card</t>
  </si>
  <si>
    <t>E-money payment transactions with e-money issued by resident PSPs [sent] - initiated via non-remote payment channel - Authenticated via Strong Customer Authentication (SCA) - Issuance of a payment order by the fraudster - E-money card not received</t>
  </si>
  <si>
    <t>E-money payment transactions with e-money issued by resident PSPs [sent] - initiated via non-remote payment channel - Authenticated via Strong Customer Authentication (SCA) - Issuance of a payment order by the fraudster - Counterfeit e-money card</t>
  </si>
  <si>
    <t>E-money payment transactions with e-money issued by resident PSPs [sent] - initiated via non-remote payment channel - Authenticated via Strong Customer Authentication (SCA) - Issuance of a payment order by the fraudster - Unauthorized e-money account transaction</t>
  </si>
  <si>
    <t>E-money payment transactions with e-money issued by resident PSPs [sent] - initiated via non-remote payment channel - Authenticated via Strong Customer Authentication (SCA) - Modification of a payment order by the fraudster</t>
  </si>
  <si>
    <t>E-money payment transactions with e-money issued by resident PSPs [sent] - initiated via non-remote payment channel - Authenticated via Strong Customer Authentication (SCA) - Manipulation of the payer to make an e-money payment</t>
  </si>
  <si>
    <t>E-money payment transactions with e-money issued by resident PSPs [sent] - initiated via non-remote payment channel - Authenticated via non-Strong Customer Authentication (non-SCA)</t>
  </si>
  <si>
    <t>E-money payment transactions with e-money issued by resident PSPs [sent] - initiated via non-remote payment channel - Authenticated via non-Strong Customer Authentication (non-SCA) - Issuance of a payment order by the fraudster</t>
  </si>
  <si>
    <t>E-money payment transactions with e-money issued by resident PSPs [sent] - The reporting PSP</t>
  </si>
  <si>
    <t>E-money payment transactions with e-money issued by resident PSPs [sent] - The PSU of the reporting PSP</t>
  </si>
  <si>
    <t>E-money payment transactions with e-money issued by resident PSPs [sent] - Other</t>
  </si>
  <si>
    <t>Other services (not included in Directive (EU) 2015/2366) - Others</t>
  </si>
  <si>
    <t>Credit transfers [sent] - Initiated electronically - initiated via remote payment channel - Authenticated via Strong Customer Authentication (SCA)</t>
  </si>
  <si>
    <t>Credit transfers [sent] - Initiated electronically - initiated via remote payment channel - Authenticated via Strong Customer Authentication (SCA) - Manipulation of the payer by the fraudster to issue a payment order</t>
  </si>
  <si>
    <t xml:space="preserve">Credit transfers [sent] - Initiated electronically - initiated via remote payment channel - Authenticated via non-Strong Customer Authentication (non-SCA) </t>
  </si>
  <si>
    <t>Credit transfers [sent] - Initiated electronically - initiated via remote payment channel - Authenticated via non-Strong Customer Authentication (non-SCA) - Issuance of a payment order by the fraudster</t>
  </si>
  <si>
    <t>Credit transfers [sent] - Initiated electronically - initiated via remote payment channel - Authenticated via non-Strong Customer Authentication (non-SCA) - Modification of a payment order by the fraudster</t>
  </si>
  <si>
    <t>Credit transfers [sent] - Initiated electronically - initiated via remote payment channel - Authenticated via non-Strong Customer Authentication (non-SCA) - Manipulation of the payer by the fraudster to issue a payment order</t>
  </si>
  <si>
    <t>Credit transfers [sent] - Initiated electronically - initiated via non-remote payment channel - Authenticated via Strong Customer Authentication (SCA)</t>
  </si>
  <si>
    <t>Credit transfers [sent] - Initiated electronically - initiated via non-remote payment channel - Authenticated via Strong Customer Authentication (SCA) - Manipulation of the payer by the fraudster to issue a payment order</t>
  </si>
  <si>
    <t xml:space="preserve">Credit transfers [sent] - Initiated electronically - initiated via non-remote payment channel - Authenticated via non-Strong Customer Authentication (non-SCA) </t>
  </si>
  <si>
    <t>Credit transfers [sent] - Initiated electronically - initiated via non-remote payment channel - Authenticated via non-Strong Customer Authentication (non-SCA) - Issuance of a payment order by the fraudster</t>
  </si>
  <si>
    <t>Credit transfers [sent] - Initiated electronically - initiated via non-remote payment channel - Authenticated via non-Strong Customer Authentication (non-SCA) - Modification of a payment order by the fraudster</t>
  </si>
  <si>
    <t>Credit transfers [sent] - Initiated electronically - initiated via non-remote payment channel - Authenticated via non-Strong Customer Authentication (non-SCA) - Manipulation of the payer by the fraudster to issue a payment order</t>
  </si>
  <si>
    <t>Credit transfers [sent] - Initiated electronically - initiated via non-remote payment channel - Authenticated via non-Strong Customer Authentication (non-SCA) - Payment to self</t>
  </si>
  <si>
    <t>Credit transfers [sent] - Initiated electronically - initiated via non-remote payment channel - Authenticated via non-Strong Customer Authentication (non-SCA) - Trusted beneficiaries</t>
  </si>
  <si>
    <t xml:space="preserve">Credit transfers [sent] - Initiated electronically - initiated via non-remote payment channel - Authenticated via non-Strong Customer Authentication (non-SCA) - Recurring transaction </t>
  </si>
  <si>
    <t>Credit transfers [sent] - Initiated electronically - initiated via non-remote payment channel - Authenticated via non-Strong Customer Authentication (non-SCA) - Contactless low value</t>
  </si>
  <si>
    <t>Credit transfers [sent] - Initiated electronically - initiated via non-remote payment channel - Authenticated via non-Strong Customer Authentication (non-SCA) - Unattended terminals for transport fares or parking fees</t>
  </si>
  <si>
    <t xml:space="preserve">Credit transfers [sent] - Other </t>
  </si>
  <si>
    <t>Direct debits [sent] - Consent given via an electronic mandate</t>
  </si>
  <si>
    <t>Direct debits [sent] - Consent given via an electronic mandate - Unauthorised payment transaction</t>
  </si>
  <si>
    <t>Direct debits [sent] - Consent given via an electronic mandate - Manipulation of the payer</t>
  </si>
  <si>
    <t>Direct debits [sent] - Consent given in other forms - Unauthorised payment transaction</t>
  </si>
  <si>
    <t>Direct debits [sent] - Consent given in other forms - Manipulation of the payer</t>
  </si>
  <si>
    <t>Direct debits [sent] - The PSU of the reporting PSP</t>
  </si>
  <si>
    <t>Direct debits [sent] - Other</t>
  </si>
  <si>
    <t xml:space="preserve">Card-based payment transactions with card-based payment instruments issued by resident PSP (except cards with an e-money function only) [sent] - initiated electronically - initiated via non-remote payment channel - with a debit card </t>
  </si>
  <si>
    <t>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t>
  </si>
  <si>
    <t xml:space="preserve">Card-based payment transactions with card-based payment instruments issued by resident PSP (except cards with an e-money function only) [sent] - initiated electronically - initiated via non-remote payment channel - Authenticated via non-Strong Customer Authentication (non-SCA) </t>
  </si>
  <si>
    <t>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</si>
  <si>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non-remote payment channel - Unattended terminal for transport fares or parking fees</t>
  </si>
  <si>
    <t>Card-based payment transactions with card-based payment instruments issued by resident PSP (except cards with an e-money function only) [sent] - initiated electronically - initiated via remote payment channel - with cards with a debit function</t>
  </si>
  <si>
    <t>Card-based payment transactions with card-based payment instruments issued by resident PSP (except cards with an e-money function only) [sent] - initiated electronically - initiated via remote payment channel - with cards with a delayed debit function</t>
  </si>
  <si>
    <t>Card-based payment transactions with card-based payment instruments issued by resident PSP (except cards with an e-money function only) [sent] - initiated electronically - initiated via remote payment channel - with cards with a credit function</t>
  </si>
  <si>
    <t>Card-based payment transactions with card-based payment instruments issued by resident PSP (except cards with an e-money function only) [sent] - initiated electronically - initiated via remote payment channel - Authenticated via Strong Customer Authentication (SCA) - Issuance of a payment order by the fraudster</t>
  </si>
  <si>
    <t xml:space="preserve">Card-based payment transactions with card-based payment instruments issued by resident PSP (except cards with an e-money function only) [sent] - initiated electronically - initiated via remote payment channel - Authenticated via non-Strong Customer Authentication (non-SCA) </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</si>
  <si>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t>
  </si>
  <si>
    <t>Card-based payment transactions acquired by resident PSPs (except cards with an e-money function only) [received] - initiated electronically - initiated via non-remote payment channel - Authenticated via Strong Customer Authentication (SCA) - Issuance of a payment order by the fraudster</t>
  </si>
  <si>
    <t xml:space="preserve">Card-based payment transactions acquired by resident PSPs (except cards with an e-money function only) [received] - initiated electronically - initiated via non-remote payment channel - Authenticated via non-Strong Customer Authentication (non-SCA) </t>
  </si>
  <si>
    <t>Card-based payment transactions acquired by resident PSPs (except cards with an e-money function only) [received] - initiated electronically - initiated via non-remote payment channel - Authenticated via non-Strong Customer Authentication (non-SCA) - Issuance of a payment order by the fraudster</t>
  </si>
  <si>
    <t>Card-based payment transactions acquired by resident PSPs (except cards with an e-money function only) [received] - initiated electronically - initiated via non-remote payment channel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</si>
  <si>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non-remote payment channel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</si>
  <si>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non-remote payment channel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</si>
  <si>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non-remote payment channel - Authenticated via non-Strong Customer Authentication (non-SCA) - Issuance of a payment order by the fraudster - Others</t>
  </si>
  <si>
    <t>Card-based payment transactions acquired by resident PSPs (except cards with an e-money function only) [received] - initiated electronically - initiated via non-remote payment channel - Authenticated via non-Strong Customer Authentication (non-SCA) - Modification of a payment order by the fraudster</t>
  </si>
  <si>
    <t>Card-based payment transactions acquired by resident PSPs (except cards with an e-money function only) [received] - initiated electronically - initiated via non-remote payment channel - Authenticated via non-Strong Customer Authentication (non-SCA) - Recurring transaction</t>
  </si>
  <si>
    <t>Card-based payment transactions acquired by resident PSPs (except cards with an e-money function only) [received] - initiated electronically - initiated via non-remote payment channel - Authenticated via non-Strong Customer Authentication (non-SCA) - Contactless low value</t>
  </si>
  <si>
    <t>Card-based payment transactions acquired by resident PSPs (except cards with an e-money function only) [received] - initiated electronically - initiated via non-remote payment channel - Authenticated via non-Strong Customer Authentication (non-SCA) - Other</t>
  </si>
  <si>
    <t>Card-based payment transactions acquired by resident PSPs (except cards with an e-money function only) [received] - initiated electronically - initiated via remote payment channel - Authenticated via Strong Customer Authentication (SCA) - Issuance of a payment order by the fraudster</t>
  </si>
  <si>
    <t>Card-based payment transactions acquired by resident PSPs (except cards with an e-money function only) [received] - initiated electronically - initiated via remote payment channel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</si>
  <si>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remote payment channel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</si>
  <si>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remote payment channel - Authenticated via Strong Customer Authentication (SCA) - Issuance of a payment order by the fraudster - Counterfeit card </t>
  </si>
  <si>
    <t>Card-based payment transactions acquired by resident PSPs (except cards with an e-money function only) [received] - initiated electronically - initiated via remote payment channel - Authenticated via Strong Customer Authentication (SCA) - Issuance of a payment order by the fraudster - Others</t>
  </si>
  <si>
    <t xml:space="preserve">Card-based payment transactions acquired by resident PSPs (except cards with an e-money function only) [received] - initiated electronically - initiated via remote payment channel - Authenticated via non-Strong Customer Authentication (non-SCA) </t>
  </si>
  <si>
    <t>Card-based payment transactions acquired by resident PSPs (except cards with an e-money function only) [received] - initiated electronically - initiated via remote payment channel - Authenticated via non-Strong Customer Authentication (non-SCA) - Issuance of a payment order by the fraudster</t>
  </si>
  <si>
    <t>Card-based payment transactions acquired by resident PSPs (except cards with an e-money function only) [received] - initiated electronically - initiated via remote payment channel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</si>
  <si>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remote payment channel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</si>
  <si>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remote payment channel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</si>
  <si>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remote payment channel - Authenticated via non-Strong Customer Authentication (non-SCA) - Issuance of a payment order by the fraudster - Card details theft</t>
  </si>
  <si>
    <t>Card-based payment transactions acquired by resident PSPs (except cards with an e-money function only) [received] - initiated electronically - initiated via remote payment channel - Authenticated via non-Strong Customer Authentication (non-SCA) - Issuance of a payment order by the fraudster - Others</t>
  </si>
  <si>
    <t>Card-based payment transactions acquired by resident PSPs (except cards with an e-money function only) [received] - initiated electronically - initiated via remote payment channel - Authenticated via non-Strong Customer Authentication (non-SCA) - Modification of a payment order by the fraudster</t>
  </si>
  <si>
    <t>Card-based payment transactions acquired by resident PSPs (except cards with an e-money function only) [received] - initiated electronically - initiated via remote payment channel - Authenticated via non-Strong Customer Authentication (non-SCA) - Manipulation of the payer to make a card payment</t>
  </si>
  <si>
    <t>Card-based payment transactions acquired by resident PSPs (except cards with an e-money function only) [received] - initiated electronically - initiated via remote payment channel - Authenticated via non-Strong Customer Authentication (non-SCA) - Recurring transaction</t>
  </si>
  <si>
    <t>Card-based payment transactions acquired by resident PSPs (except cards with an e-money function only) [received] - initiated electronically - initiated via remote payment channel - Authenticated via non-Strong Customer Authentication (non-SCA) - Low value</t>
  </si>
  <si>
    <t>Card-based payment transactions acquired by resident PSPs (except cards with an e-money function only) [received] - initiated electronically - initiated via remote payment channel - Authenticated via non-Strong Customer Authentication (non-SCA) - Transaction risk analysis</t>
  </si>
  <si>
    <t>Card-based payment transactions acquired by resident PSPs (except cards with an e-money function only) [received] - initiated electronically - initiated via remote payment channel - Authenticated via non-Strong Customer Authentication (non-SCA) - Other</t>
  </si>
  <si>
    <t>Cash withdrawals using card-based payment instruments (except e-money transactions) - Issuance of a payment order by the fraudster</t>
  </si>
  <si>
    <t>E-money payment transactions [sent] - initiated via remote payment channel</t>
  </si>
  <si>
    <t>E-money payment transactions [sent] - initiated via remote payment channel - Authenticated via Strong Customer Authentication (SCA)</t>
  </si>
  <si>
    <t>E-money payment transactions [sent] - initiated via remote payment channel - Authenticated via non-Strong Customer Authentication (non-SCA)</t>
  </si>
  <si>
    <t>E-money payment transactions [sent] - initiated via remote payment channel -  Authenticated via non-Strong Customer Authentication (non-SCA) - Low value</t>
  </si>
  <si>
    <t>E-money payment transactions [sent] - initiated via remote payment channel -  Authenticated via non-Strong Customer Authentication (non-SCA) - Trusted beneficiaries</t>
  </si>
  <si>
    <t>E-money payment transactions [sent] - initiated via remote payment channel -  Authenticated via non-Strong Customer Authentication (non-SCA) - Recurring transaction</t>
  </si>
  <si>
    <t>E-money payment transactions [sent] - initiated via remote payment channel -  Authenticated via non-Strong Customer Authentication (non-SCA) - Payment to self</t>
  </si>
  <si>
    <t>E-money payment transactions [sent] - initiated via remote payment channel -  Authenticated via non-Strong Customer Authentication (non-SCA) - Secure corporate payment processes and protocols</t>
  </si>
  <si>
    <t>E-money payment transactions [sent] - initiated via remote payment channel -  Authenticated via non-Strong Customer Authentication (non-SCA) - Transaction risk analysis</t>
  </si>
  <si>
    <t>E-money payment transactions [sent] - initiated via remote payment channel -  Authenticated via non-Strong Customer Authentication (non-SCA) - Merchant initiated transactions (MIT)</t>
  </si>
  <si>
    <t>E-money payment transactions [sent] - initiated via remote payment channel -  Authenticated via non-Strong Customer Authentication (non-SCA) - Other</t>
  </si>
  <si>
    <t>E-money payment transactions [sent] - initiated via non-remote payment channel</t>
  </si>
  <si>
    <t>E-money payment transactions [sent] - initiated via non-remote payment channel - Authenticated via Strong Customer Authentication (SCA)</t>
  </si>
  <si>
    <t>E-money payment transactions [sent] - initiated via non-remote payment channel - Authenticated via Strong Customer Authentication (SCA) - Issuance of a payment order by the fraudster</t>
  </si>
  <si>
    <t>E-money payment transactions [sent] - initiated via non-remote payment channel - Authenticated via Strong Customer Authentication (SCA) - Issuance of a payment order by the fraudster - Lost or stolen e-money card</t>
  </si>
  <si>
    <t>E-money payment transactions [sent] - initiated via non-remote payment channel - Authenticated via Strong Customer Authentication (SCA) - Issuance of a payment order by the fraudster - E-money card not received</t>
  </si>
  <si>
    <t>E-money payment transactions [sent] - initiated via non-remote payment channel - Authenticated via Strong Customer Authentication (SCA) - Issuance of a payment order by the fraudster - Counterfeit e-money card</t>
  </si>
  <si>
    <t>E-money payment transactions [sent] - initiated via non-remote payment channel - Authenticated via Strong Customer Authentication (SCA) - Issuance of a payment order by the fraudster - Unauthorized e-money account transaction</t>
  </si>
  <si>
    <t>E-money payment transactions [sent] - initiated via non-remote payment channel - Authenticated via Strong Customer Authentication (SCA) - Modification of a payment order by the fraudster</t>
  </si>
  <si>
    <t>E-money payment transactions [sent] - initiated via non-remote payment channel - Authenticated via Strong Customer Authentication (SCA) - Manipulation of the payer to make an e-money payment</t>
  </si>
  <si>
    <t>E-money payment transactions [sent] - initiated via non-remote payment channel - Authenticated via non-Strong Customer Authentication (non-SCA)</t>
  </si>
  <si>
    <t>E-money payment transactions [sent] - initiated via non-remote payment channel - Authenticated via non-Strong Customer Authentication (non-SCA) - Issuance of a payment order by the fraudster</t>
  </si>
  <si>
    <t>E-money payment transactions [sent] - The reporting PSP</t>
  </si>
  <si>
    <t>E-money payment transactions [sent] - The PSU of the reporting PSP</t>
  </si>
  <si>
    <t>E-money payment transactions [sent] - Other</t>
  </si>
  <si>
    <t>Payment initiation services - initiated via remote payment channel</t>
  </si>
  <si>
    <t>Payment initiation services - initiated via non-remote payment channel</t>
  </si>
  <si>
    <t>TARGET2 component system - Number of participants</t>
  </si>
  <si>
    <t>TARGET2 component system - Number of participants - Direct participants</t>
  </si>
  <si>
    <t>TARGET2 component system - Number of participants - Direct participants - Other direct participants</t>
  </si>
  <si>
    <t>TARGET2 component system - Number of participants - Direct participants - Other direct participants - Others</t>
  </si>
  <si>
    <t>Payment system (other than TARGET2) - Number of participants</t>
  </si>
  <si>
    <t>Payment system (other than TARGET2) - Number of participants - Direct participants</t>
  </si>
  <si>
    <t>Payment system (other than TARGET2) - Number of participants - Direct participants - Other direct participants</t>
  </si>
  <si>
    <t>TARGET2 component system - Credit transfers and direct debits</t>
  </si>
  <si>
    <t>TARGET2 component system - Credit transfers and direct debits - to another TARGET2 component system</t>
  </si>
  <si>
    <t>Payment system (other than TARGET2)  - Retail Payments Systems - Total transactions</t>
  </si>
  <si>
    <t>Payment system (other than TARGET2)  - Retail Payments Systems - Total transactions - Credit transfers</t>
  </si>
  <si>
    <t>Payment system (other than TARGET2)  - Retail Payments Systems - Total transactions - Credit transfers - Initiated in paper-based form</t>
  </si>
  <si>
    <t>Payment system (other than TARGET2)  - Retail Payments Systems - Total transactions - Direct debits</t>
  </si>
  <si>
    <t>Payment system (other than TARGET2)  - Retail Payments Systems - Total transactions - Card payments</t>
  </si>
  <si>
    <t>Payment system (other than TARGET2)  - Retail Payments Systems - Total transactions - ATM cash withdrawal</t>
  </si>
  <si>
    <t>Payment system (other than TARGET2)  - Retail Payments Systems - Total transactions - ATM cash deposit</t>
  </si>
  <si>
    <t>Payment system (other than TARGET2)  - Retail Payments Systems - Total transactions - E-money payment transactions</t>
  </si>
  <si>
    <t>Payment system (other than TARGET2)  - Retail Payments Systems - Total transactions - Cheques</t>
  </si>
  <si>
    <t>Payment system (other than TARGET2)  - Retail Payments Systems - Total transactions - Other payment services</t>
  </si>
  <si>
    <t>Payment system (other than TARGET2)  - Retail Payments Systems - Concentration ratio</t>
  </si>
  <si>
    <t>Payment system (other than TARGET2)  - Large Value Payment System (LVPS) - Total transactions</t>
  </si>
  <si>
    <t>Payment system (other than TARGET2)  - Large Value Payment System (LVPS) - Total transactions - Credit transfers</t>
  </si>
  <si>
    <t>Payment system (other than TARGET2)  - Large Value Payment System (LVPS) - Total transactions - ATM cash withdrawal</t>
  </si>
  <si>
    <t>Payment system (other than TARGET2)  - Large Value Payment System (LVPS) - Total transactions - ATM cash deposit</t>
  </si>
  <si>
    <t>Credit transfers [sent] - initiated electronically</t>
  </si>
  <si>
    <t>Credit transfers [sent] - initiated electronically - initiated via remote payment channel</t>
  </si>
  <si>
    <t>Credit transfers [sent] - initiated electronically - initiated via non-remote payment channel</t>
  </si>
  <si>
    <r>
      <t>Card-based payment transactions with card-based payment instruments issued by resident PSP (except cards with an e-money function only) [sent]</t>
    </r>
    <r>
      <rPr>
        <sz val="11"/>
        <color theme="1"/>
        <rFont val="Calibri"/>
        <family val="2"/>
        <scheme val="minor"/>
      </rPr>
      <t/>
    </r>
  </si>
  <si>
    <t>Card-based payment transactions with card-based payment instruments issued by resident PSP (except cards with an e-money function only) [sent] - initiated electronically - initiated via non-remote payment channel - MCC</t>
  </si>
  <si>
    <t>Card-based payment transactions with card-based payment instruments issued by resident PSP (except cards with an e-money function only) [sent] - initiated electronically - initiated via remote payment channel - MCC</t>
  </si>
  <si>
    <t>Credit transfers - Payment institutions</t>
  </si>
  <si>
    <t>Credit transfers - Public authorities i)ECB and NCBs and ii) Members States or local authorities</t>
  </si>
  <si>
    <t>Direct debits - Payment institutions</t>
  </si>
  <si>
    <t>Direct debits - Public authorities i)ECB and NCBs and ii) Members States or local authorities</t>
  </si>
  <si>
    <t>Card-based payment transactions (except cards with an e-money function only) - Credit institutions</t>
  </si>
  <si>
    <t>Card-based payment transactions (except cards with an e-money function only) - E-money institutions</t>
  </si>
  <si>
    <t>Card-based payment transactions (except cards with an e-money function only) - Post office giro institutions</t>
  </si>
  <si>
    <t>Card-based payment transactions (except cards with an e-money function only) - Payment institutions</t>
  </si>
  <si>
    <t>Card-based payment transactions (except cards with an e-money function only) - Public authorities i)ECB and NCBs and ii) Members States or local authorities</t>
  </si>
  <si>
    <t>E-money payment transactions with e-money issued by resident PSPs - With cards on which e-money can be stored directly - E-money payment transactions with e-money issued by resident PSPs - With cards on which e-money can be stored directly - Credit institutions</t>
  </si>
  <si>
    <t>E-money payment transactions with e-money issued by resident PSPs - With cards on which e-money can be stored directly - Payment institutions</t>
  </si>
  <si>
    <t>E-money payment transactions with e-money issued by resident PSPs - With cards on which e-money can be stored directly - Public authorities i) ECB and NCBs and ii) Member States or local authorities</t>
  </si>
  <si>
    <t>E-money payment transactions with e-money issued by resident PSPs - With e-money accounts (transactions initiated through a card) - Payment institutions</t>
  </si>
  <si>
    <t>E-money payment transactions with e-money issued by resident PSPs - With e-money accounts (transactions initiated through a card) - Public authorities i) ECB and NCBs and ii) Member States or local authorities</t>
  </si>
  <si>
    <t>E-money payment transactions with e-money issued by resident PSPs - With e-money accounts (account-to-account transactions) - Payment institutions</t>
  </si>
  <si>
    <t>E-money payment transactions with e-money issued by resident PSPs - With e-money accounts (account-to-account transactions) - Public authorities i) ECB and NCBs and ii) Member States or local authorities</t>
  </si>
  <si>
    <t>OTC cash deposits - Payment institutions</t>
  </si>
  <si>
    <t>OTC cash deposits - Public authorities i)ECB and NCBs and ii) Members States or local authorities</t>
  </si>
  <si>
    <t>OTC cash withdrawals - Payment institutions</t>
  </si>
  <si>
    <t>OTC cash withdrawals - Public authorities i)ECB and NCBs and ii) Members States or local authorities</t>
  </si>
  <si>
    <t>Money remittance - Payment institutions</t>
  </si>
  <si>
    <t>Money remittance - Public authorities i)ECB and NCBs and ii) Members States or local authorities</t>
  </si>
  <si>
    <r>
      <rPr>
        <sz val="10"/>
        <rFont val="Arial"/>
        <family val="2"/>
      </rPr>
      <t>Back to</t>
    </r>
    <r>
      <rPr>
        <i/>
        <sz val="10"/>
        <rFont val="Arial"/>
        <family val="2"/>
      </rPr>
      <t xml:space="preserve"> </t>
    </r>
    <r>
      <rPr>
        <i/>
        <sz val="10"/>
        <color theme="10"/>
        <rFont val="Arial"/>
        <family val="2"/>
      </rPr>
      <t>INDEX</t>
    </r>
  </si>
  <si>
    <r>
      <rPr>
        <sz val="10"/>
        <rFont val="Arial"/>
        <family val="2"/>
      </rPr>
      <t xml:space="preserve">Back to </t>
    </r>
    <r>
      <rPr>
        <i/>
        <sz val="10"/>
        <color theme="10"/>
        <rFont val="Arial"/>
        <family val="2"/>
      </rPr>
      <t>INDEX</t>
    </r>
  </si>
  <si>
    <t>Remote payment transaction</t>
  </si>
  <si>
    <t>Non-remote payment transaction</t>
  </si>
  <si>
    <t>SEPA CT inst scheme</t>
  </si>
  <si>
    <t>SEPA CT scheme</t>
  </si>
  <si>
    <t>Other (fraud type)</t>
  </si>
  <si>
    <t>Other (initiation channel)</t>
  </si>
  <si>
    <t>Other (than credits to and debits from the accounts by simple book entry)</t>
  </si>
  <si>
    <t>Other (reason for non-SCA)</t>
  </si>
  <si>
    <t>Other (liability bearer)</t>
  </si>
  <si>
    <t>Reporting PSP</t>
  </si>
  <si>
    <t>Other PCS</t>
  </si>
  <si>
    <t>PCS MASTERCARD</t>
  </si>
  <si>
    <t>PCS VISA</t>
  </si>
  <si>
    <t>Fraudulent payment transactions involving non-MFIs</t>
  </si>
  <si>
    <t>Payment transactions involving non-MFIs</t>
  </si>
  <si>
    <t>-</t>
  </si>
  <si>
    <t>EFTPOS terminals accepting e-money card transactions</t>
  </si>
  <si>
    <t xml:space="preserve">ATM allowing authorised users to withdraw cash from their accounts by using a card-based payment instrument or other means. </t>
  </si>
  <si>
    <t xml:space="preserve">ATM allowing authorised users to make credit transfers using a card-based payment instrument or other means. </t>
  </si>
  <si>
    <t>A physical device used at a retail location to capture payment information typically electronically, for consumer-to-business transactions (purchases).The payment information is captured either manually on paper vouchers or by electronic means, i.e. EFTPOS.</t>
  </si>
  <si>
    <t>Terminal allowing the transfer of electronic value from an electronic money issuer to the holder of a card with an e-money function and vice versa (i.e. loading and unloading) or terminal allowing holders of e-money on a card with an e-money function to transfer e-money value from their balance to the balance of the merchant or other beneficiary.</t>
  </si>
  <si>
    <t>Terminal allowing the transfer of e-money value from an electronic money issuer to the holder of a card with an e-money function and vice versa, i.e. loading and unloading.</t>
  </si>
  <si>
    <t>Terminal allowing holders of e-money on a card with an e-money function to transfer e-money value from their balance to the balance of the merchant or other beneficiary.</t>
  </si>
  <si>
    <t>Annex III</t>
  </si>
  <si>
    <t>Single country breakdown for all countries  (Single country breakdown according to the ISO 3166 country codes standard.)</t>
  </si>
  <si>
    <t>‘Payment initiation service provider (PISP)’ means ‘payment initiation service provider’ as defined in Article 4(18) of Directive (EU) 2015/2366.</t>
  </si>
  <si>
    <t>Series 3</t>
  </si>
  <si>
    <t>User Guide</t>
  </si>
  <si>
    <t xml:space="preserve">Practical guidance: </t>
  </si>
  <si>
    <t>Terminal function</t>
  </si>
  <si>
    <t>Card function</t>
  </si>
  <si>
    <t>Table 4b</t>
  </si>
  <si>
    <t>NCB</t>
  </si>
  <si>
    <t>Consistency</t>
  </si>
  <si>
    <t>Card-based payment transactions acquired by resident PSPs (except cards with an e-money function only) [received] - initiated electronically - initiated via non-remote payment channel - Card-based payment instruments issued under other PCS - with a credit card</t>
  </si>
  <si>
    <t>Cash withdrawals using card-based payment instruments (except e-money transactions) - Card-based payment instruments issued under PCS MASTERCARD - Issuance of a payment order (cash withdrawal) by the fraudster - Counterfeit card</t>
  </si>
  <si>
    <t>E-money payment transactions with e-money issued by resident PSPs [sent] - initiated via remote payment channel - Authenticated via non-Strong Customer Authentication (non-SCA) - Issuance of a payment order by the fraudster - Card details theft</t>
  </si>
  <si>
    <t>Credit transfers [sent] - Initiated electronically - initiated via remote payment channel - Authenticated via Strong Customer Authentication (SCA) - Modification of a payment order by the fraudster</t>
  </si>
  <si>
    <t>Card-based payment transactions acquired by resident PSPs (except cards with an e-money function only) [received] - initiated electronically - initiated via remote payment channel - Authenticated via Strong Customer Authentication (SCA) - Manipulation of the payer to make a card payment</t>
  </si>
  <si>
    <t>E-money payment transactions [sent] - initiated via remote payment channel - Authenticated via Strong Customer Authentication (SCA) - Issuance of a payment order by the fraudster</t>
  </si>
  <si>
    <t>E-money payment transactions [sent] - initiated via remote payment channel - Authenticated via Strong Customer Authentication (SCA) - Modification of a payment order by the fraudster</t>
  </si>
  <si>
    <t>E-money payment transactions [sent] - initiated via remote payment channel - Authenticated via Strong Customer Authentication (SCA) - Manipulation of the payer to make an e-money payment</t>
  </si>
  <si>
    <t>E-money payment transactions [sent] - initiated via remote payment channel - Authenticated via Strong Customer Authentication (SCA) - Issuance of a payment order by the fraudster - Lost or stolen e-money card</t>
  </si>
  <si>
    <t>E-money payment transactions [sent] - initiated via remote payment channel - Authenticated via Strong Customer Authentication (SCA) - Issuance of a payment order by the fraudster - E-money card not received</t>
  </si>
  <si>
    <t>E-money payment transactions [sent] - initiated via remote payment channel - Authenticated via Strong Customer Authentication (SCA) - Issuance of a payment order by the fraudster - Counterfeit e-money card</t>
  </si>
  <si>
    <t>E-money payment transactions [sent] - initiated via remote payment channel - Authenticated via Strong Customer Authentication (SCA) - Issuance of a payment order by the fraudster - Card details theft</t>
  </si>
  <si>
    <t>E-money payment transactions [sent] - initiated via remote payment channel - Authenticated via Strong Customer Authentication (SCA) - Issuance of a payment order by the fraudster - Unauthorized e-money account transaction</t>
  </si>
  <si>
    <t>E-money payment transactions [sent] - initiated via remote payment channel - Authenticated via non-Strong Customer Authentication (non-SCA) - Issuance of a payment order by the fraudster</t>
  </si>
  <si>
    <t>E-money payment transactions [sent] - initiated via remote payment channel - Authenticated via non-Strong Customer Authentication (non-SCA) - Modification of a payment order by the fraudster</t>
  </si>
  <si>
    <t>E-money payment transactions [sent] - initiated via remote payment channel - Authenticated via non-Strong Customer Authentication (non-SCA) - Manipulation of the payer to make an e-money payment</t>
  </si>
  <si>
    <t>E-money payment transactions [sent] - initiated via remote payment channel - Authenticated via non-Strong Customer Authentication (non-SCA) - Issuance of a payment order by the fraudster - Lost or stolen e-money card</t>
  </si>
  <si>
    <t>E-money payment transactions [sent] - initiated via remote payment channel - Authenticated via non-Strong Customer Authentication (non-SCA) - Issuance of a payment order by the fraudster - E-money card not received</t>
  </si>
  <si>
    <t>E-money payment transactions [sent] - initiated via remote payment channel - Authenticated via non-Strong Customer Authentication (non-SCA) - Issuance of a payment order by the fraudster - Counterfeit e-money card</t>
  </si>
  <si>
    <t>E-money payment transactions [sent] - initiated via remote payment channel - Authenticated via non-Strong Customer Authentication (non-SCA) - Issuance of a payment order by the fraudster - Card details theft</t>
  </si>
  <si>
    <t>E-money payment transactions [sent] - initiated via remote payment channel - Authenticated via non-Strong Customer Authentication (non-SCA) - Issuance of a payment order by the fraudster - Unauthorized e-money account transaction</t>
  </si>
  <si>
    <t>E-money payment transactions [sent] - initiated via non-remote payment channel - Authenticated via non-Strong Customer Authentication (non-SCA) - Manipulation of the payer to make an e-money payment</t>
  </si>
  <si>
    <t>E-money payment transactions [sent] - initiated via non-remote payment channel - Authenticated via non-Strong Customer Authentication (non-SCA) - Issuance of a payment order by the fraudster - Unauthorized e-money account transaction</t>
  </si>
  <si>
    <t>E-money payment transactions [sent] - initiated via non-remote payment channel - Authenticated via non-Strong Customer Authentication (non-SCA) - Recurring transaction</t>
  </si>
  <si>
    <t>Table 1 and A</t>
  </si>
  <si>
    <t>Across tables</t>
  </si>
  <si>
    <t>Table 7, B, 8 and C</t>
  </si>
  <si>
    <t>PSP</t>
  </si>
  <si>
    <t>PSO</t>
  </si>
  <si>
    <t>ESCB</t>
  </si>
  <si>
    <t>MFI</t>
  </si>
  <si>
    <t>SDW</t>
  </si>
  <si>
    <t>ECB</t>
  </si>
  <si>
    <t>PSD2</t>
  </si>
  <si>
    <t>Directive (EU) 2015/2366 on payment services in the internal market</t>
  </si>
  <si>
    <t>PISP</t>
  </si>
  <si>
    <t>AISP</t>
  </si>
  <si>
    <t>EU</t>
  </si>
  <si>
    <t>PSRI</t>
  </si>
  <si>
    <t>POS</t>
  </si>
  <si>
    <t>EEA</t>
  </si>
  <si>
    <t>IFR</t>
  </si>
  <si>
    <t>ATM</t>
  </si>
  <si>
    <t>ASPSP</t>
  </si>
  <si>
    <t>PSU</t>
  </si>
  <si>
    <t>POI</t>
  </si>
  <si>
    <t>EFTPOS</t>
  </si>
  <si>
    <t>mPOS</t>
  </si>
  <si>
    <t>CIT</t>
  </si>
  <si>
    <t>CSM</t>
  </si>
  <si>
    <t>SEPA</t>
  </si>
  <si>
    <t>Single Euro Payments Area</t>
  </si>
  <si>
    <t>CT</t>
  </si>
  <si>
    <t>CT inst</t>
  </si>
  <si>
    <t>B2B</t>
  </si>
  <si>
    <t>PCS</t>
  </si>
  <si>
    <t>SCA</t>
  </si>
  <si>
    <t>MIT</t>
  </si>
  <si>
    <t>RPS</t>
  </si>
  <si>
    <t>NFC</t>
  </si>
  <si>
    <t>PIS</t>
  </si>
  <si>
    <t>IVR</t>
  </si>
  <si>
    <t>P2P</t>
  </si>
  <si>
    <t>BLE</t>
  </si>
  <si>
    <t>Description</t>
  </si>
  <si>
    <t>EBA Guidelines</t>
  </si>
  <si>
    <t>Abbreviation used in this document</t>
  </si>
  <si>
    <t>EBA Q&amp;A tool</t>
  </si>
  <si>
    <t>BSI Regulation</t>
  </si>
  <si>
    <t>SEPA Regulation</t>
  </si>
  <si>
    <t>RTS on SCA</t>
  </si>
  <si>
    <t>Guidelines on fraud reporting under the Payments Services Directive 2 (PSD2) EBA/GL/2018/05 (consolidated version)</t>
  </si>
  <si>
    <t>ESA 2010</t>
  </si>
  <si>
    <t>Useful links</t>
  </si>
  <si>
    <t>Statistical data warehouse of the ECB</t>
  </si>
  <si>
    <t>EBA Single Rulebook Q&amp;A</t>
  </si>
  <si>
    <t>H 4a-5a and 9 (sent)</t>
  </si>
  <si>
    <t>H 4a-5a (received)</t>
  </si>
  <si>
    <t>H 4b and 5b</t>
  </si>
  <si>
    <t>H D</t>
  </si>
  <si>
    <t>How are euro area and EU totals calculated in the comparative tables published by the ECB?</t>
  </si>
  <si>
    <t>Euro area and EU totals take into account all countries that were euro area or EU Member States at the end of the reporting period (“changing composition”).</t>
  </si>
  <si>
    <t>Data transmission</t>
  </si>
  <si>
    <t>PRSI list</t>
  </si>
  <si>
    <t>PSRI list</t>
  </si>
  <si>
    <t>ECB Website</t>
  </si>
  <si>
    <t>Reporting of services provided by non-resident PSPs</t>
  </si>
  <si>
    <t xml:space="preserve">• Case 1: If the transactions are carried out by the non-resident PSP itself, the non-resident PSP should report these transactions to its domestic NCB.
• Case 2: If the transactions are carried out through a resident branch, which is classified as resident PSP, the branch should report the transactions to the NCB of the country of residence.
• Case 3: If neither the agent nor the branch is classified as a PSP, the parent PSP should report, as in the first case. This is to ensure that all EU transactions are captured.
</t>
  </si>
  <si>
    <t>Exchange rates</t>
  </si>
  <si>
    <t>Residency concept</t>
  </si>
  <si>
    <t>Reporting agent</t>
  </si>
  <si>
    <t>Competent authorities for the collection of payments statistics</t>
  </si>
  <si>
    <t>Who is in charge of the collection of statistical information?</t>
  </si>
  <si>
    <t>Cancelled and rejected transactions</t>
  </si>
  <si>
    <t>How are cancelled and rejected transactions counted?</t>
  </si>
  <si>
    <t>Flow of funds</t>
  </si>
  <si>
    <t>How is the flow of funds for each transaction to be considered?</t>
  </si>
  <si>
    <t xml:space="preserve">Fees and tax payments </t>
  </si>
  <si>
    <t>Mergers</t>
  </si>
  <si>
    <t>Foreign currency account</t>
  </si>
  <si>
    <t>Are accounts in foreign currency included in overnight deposits held by non-MFIs?</t>
  </si>
  <si>
    <t>Yes, all accounts are included in the statistics, irrespective of the currency of denomination of the deposit.</t>
  </si>
  <si>
    <t>Overnight deposits</t>
  </si>
  <si>
    <t>Are all overnight deposits payment accounts?</t>
  </si>
  <si>
    <t>What is the difference between overnight deposits and transferable overnight deposits?</t>
  </si>
  <si>
    <t>Manual on MFI balance sheet statistics</t>
  </si>
  <si>
    <t>Internet/PC-linked (transferable) overnight deposits</t>
  </si>
  <si>
    <t>Are internet bank accounts included?</t>
  </si>
  <si>
    <t>Table 8</t>
  </si>
  <si>
    <t>BSI Manual</t>
  </si>
  <si>
    <t xml:space="preserve">According to Article 2(1) of the Regulation, payment service providers and payment system operators need to report payments statistics. </t>
  </si>
  <si>
    <t>Art. 1</t>
  </si>
  <si>
    <t>RIAD Guideline</t>
  </si>
  <si>
    <t>Cross-border payment transaction</t>
  </si>
  <si>
    <t>A payment transaction initiated by a payer or by a payee, where the payer’s PSP and the payee’s PSP are located in different countries. For card-based payment transactions, ‘cross-border payment transaction’ means ‘cross-border payment transaction’ as defined in Article 2(8) of Regulation (EU) 2015/751.
Specifically, in the case of payment systems: a payment transaction between participants located in different countries.</t>
  </si>
  <si>
    <t>Domestic payment transaction</t>
  </si>
  <si>
    <t>Euro foreign exchange reference rates</t>
  </si>
  <si>
    <t>Table 1</t>
  </si>
  <si>
    <t>Overview</t>
  </si>
  <si>
    <t>Table 7</t>
  </si>
  <si>
    <t>Participation in selected payment systems</t>
  </si>
  <si>
    <t>Payments processed by selected payment systems</t>
  </si>
  <si>
    <t>Credit institution</t>
  </si>
  <si>
    <t>CRR</t>
  </si>
  <si>
    <t>Electronic money institution</t>
  </si>
  <si>
    <t>Payment institution</t>
  </si>
  <si>
    <t xml:space="preserve">‘Payment institution’ means ‘payment institution’ as defined in Article 4(4) of Directive (EU) 2015/2366.   </t>
  </si>
  <si>
    <t>Payment initiation service provider (PISP)</t>
  </si>
  <si>
    <t>Account information service provider (AISP)</t>
  </si>
  <si>
    <t>Account information services</t>
  </si>
  <si>
    <t>The number of payment service users to which the AISP offers its services.</t>
  </si>
  <si>
    <t>Other PSPs and e-money issuers means ‘Payment service providers’ as defined in Annex II to the Regulation excluding credit institutions as defined in Annex II to the Regulation, e-money institutions as defined in Annex II to the Regulation, payment institutions as defined in Annex II to the Regulation and central banks as defined in Annex II to the Regulation.</t>
  </si>
  <si>
    <t>Account servicing payment service provider (ASPSP)</t>
  </si>
  <si>
    <t>Number of accounts</t>
  </si>
  <si>
    <t>Payment account</t>
  </si>
  <si>
    <t xml:space="preserve">‘Payment account’ means ‘payment account’ as defined in Article 4(12) of Directive (EU) 2015/2366.  </t>
  </si>
  <si>
    <t>Number of accounts holding overnight deposits as defined in ‘Instrument categories’ in point 9.1 of the table ‘Instrument categories’ of Part 2 of Annex II to Regulation (EU) No 1071/2013 (ECB/2013/33).</t>
  </si>
  <si>
    <t xml:space="preserve">Number of accounts holding transferable overnight deposits as defined in ‘instrument categories’ in point 9.1a of Part 2 of Annex II to Regulation (EU) No 1071/2013 (ECB/2013/33) held by non-MFIs which the account holder can access and use electronically via the internet or with PC banking applications via dedicated software and dedicated telecommunication lines.  </t>
  </si>
  <si>
    <t>Outstanding value on e-money storages issued by electronic money issuers</t>
  </si>
  <si>
    <t>Value, at the end of the reporting period, of e-money issued by electronic money issuers and held by entities other than the issuer, including electronic money issuers other than the issuer.</t>
  </si>
  <si>
    <t>Payment service user (PSU)</t>
  </si>
  <si>
    <t>A transaction involving non-MFIs received from PSPs Information is provided in the reporting country by the resident PSP. 
For different payment services, the following applies:
(a) credit transfers are counted on the payee’s side;
(b) direct debits are counted on the payer’s side;
(c) cheques are counted on the payer’s side;
(d) card transactions are counted on the payee’s, i.e. acquiring side;
(e) e-money payment transactions are counted on either the payer’s or the payee’s side, depending on the initiation channel. If counted on the payer’s (payee’s) side under transactions received, the transaction should be counted on the payee’s (payer’s) side under transactions sent.</t>
  </si>
  <si>
    <t>‘Authenticated via non-strong customer authentication’ refers to transactions which are exempted from strong customer authentication pursuant to Chapter III of Commission Delegated Regulation (EU) 2018/389 as well as transactions for which the provisions in Article 97(1) of Directive (EU) 2015/2366 do not apply. Merchant initiated transactions as well as other transactions to which SCA is not applicable are included.</t>
  </si>
  <si>
    <t>Commission Delegated Regulation (EU) 2018/389 of 27 November 2017 supplementing Directive (EU) 2015/2366 of the European Parliament and of the Council with regard to regulatory technical standards for strong customer authentication and common and secure open standards of communication (OJ L 69, 13.3.2018, p. 23).</t>
  </si>
  <si>
    <t>Contactless payment</t>
  </si>
  <si>
    <t>This category includes contactless payments with cards and/or portable devices using NFC technology (e.g. mobile payments initiated via mobile card-based wallets).</t>
  </si>
  <si>
    <r>
      <rPr>
        <u/>
        <sz val="9"/>
        <rFont val="Arial"/>
        <family val="2"/>
      </rPr>
      <t xml:space="preserve">Card-based payment transactions: </t>
    </r>
    <r>
      <rPr>
        <sz val="9"/>
        <rFont val="Arial"/>
        <family val="2"/>
      </rPr>
      <t>Card-based payment transactions initiated at a physical terminal through a manual authorisation procedure (e.g. imprinters) (card present transactions) or payments initiated via mail order or telephone order (MOTO) (card not present transactions).</t>
    </r>
  </si>
  <si>
    <t xml:space="preserve">E-money payment transactions </t>
  </si>
  <si>
    <t>Total number of transactions using payment instruments involving non-MFIs. Total value of transactions using payment instruments involving non-MFIs.</t>
  </si>
  <si>
    <t xml:space="preserve">This fraud type is relevant for card-based payment transactions and e-money payment transactions. </t>
  </si>
  <si>
    <t xml:space="preserve">Other issuance of a payment order by the fraudster. This fraud type is relevant for card-based payment transactions and e-money payment transactions. </t>
  </si>
  <si>
    <t>Transactions at terminals at which transactions are acquired by resident PSPs with cards issued by resident PSPs</t>
  </si>
  <si>
    <t xml:space="preserve">Cash deposit performed at an ATM using a card-based payment instrument or other means, including transactions whereby cash is deposited at a terminal, without manual intervention, and the payer is identified with a card-based payment instrument or other means. </t>
  </si>
  <si>
    <t>A payment transaction performed at an ATM using a card-based payment instrument or other means. E-money payment transactions are not included.</t>
  </si>
  <si>
    <t>POS transactions</t>
  </si>
  <si>
    <t>Transactions at terminals at which transactions are acquired by resident PSPs with cards issued by non-resident PSPs</t>
  </si>
  <si>
    <t>Transactions at terminals at which transactions are acquired by non-resident PSPs with cards issued by resident PSPs</t>
  </si>
  <si>
    <t>Over the counter (OTC) cash withdrawals</t>
  </si>
  <si>
    <t>A cash withdrawal from an account at the PSP using a form, including where a card is used merely to identify the payee.</t>
  </si>
  <si>
    <t>Over the counter (OTC) cash deposits</t>
  </si>
  <si>
    <t>A cash deposit to an account at the PSP using a form, including where a card is used merely to identify the payer.</t>
  </si>
  <si>
    <t xml:space="preserve">Transactions in which the cardholder using a card or other means receives cash at a POS terminal in combination with a payment transaction for goods or services (commonly referred to as ‘cash-back’). </t>
  </si>
  <si>
    <t xml:space="preserve">‘Payment system’ means ‘payment system’ as defined in Article 4(7) of Directive (EU) 2015/2366.   </t>
  </si>
  <si>
    <t>An entity which is identified or recognised by a payment system and is authorised to send and receive payment orders directly to and from the system without an intermediary or is directly bound by the rules governing the payment system. In some systems, direct participants also exchange orders on behalf of indirect participants. Every participant with individual access to the system is counted separately.</t>
  </si>
  <si>
    <t xml:space="preserve">Central bank means ‘central bank’ (subsector S.121) as defined in paragraphs 2.72 to 2.74 of Annex A to Regulation (EU) No 549/2013. </t>
  </si>
  <si>
    <t>Any direct participant in a payment system, excluding credit institutions and central banks.</t>
  </si>
  <si>
    <t xml:space="preserve">General government means ‘General government’ (sector S.13) as defined in paragraphs 2.111 to 2.117 of Annex A to Regulation (EU) No 549/2013. </t>
  </si>
  <si>
    <t xml:space="preserve">All financial institutions participating in a payment system that are under the supervision of the relevant authorities, i.e. either the central bank or the prudential supervisor, but not falling within the definition of credit institutions. </t>
  </si>
  <si>
    <t>Other (direct participants)</t>
  </si>
  <si>
    <t>All payment transactions by an indirect participant are settled on the account of a direct participant that has agreed to represent the indirect participant in question. Every indirect participant that can be addressed individually in the system is counted separately, whether or not a legal link exists between two or more such participants.</t>
  </si>
  <si>
    <t>Retail payments system (RPS)</t>
  </si>
  <si>
    <t>Large-value payments system (LVPS)</t>
  </si>
  <si>
    <t>‘Concentration ratio’ means the market share of the five largest senders of payment transactions in each system (this may include the central bank). The five largest senders of transactions in terms of volume may differ from the five largest senders in terms of value. Each participant which has individual access to the system is counted separately, irrespective of whether an affiliation between two or more participants exists.</t>
  </si>
  <si>
    <t>Table 5b</t>
  </si>
  <si>
    <t>This breakdown only includes non-remotely initiated credit transfers and only includes transactions at physical terminals.</t>
  </si>
  <si>
    <t>A consent given by the payer via a mandate as defined in Article 2(21) of Regulation (EU) No 260/2012 which is in electronic form.</t>
  </si>
  <si>
    <t>Abbreviation</t>
  </si>
  <si>
    <t xml:space="preserve">sum </t>
  </si>
  <si>
    <t xml:space="preserve"> of which</t>
  </si>
  <si>
    <t>Hierarchy sheet</t>
  </si>
  <si>
    <t>Source</t>
  </si>
  <si>
    <t>H 1 and A</t>
  </si>
  <si>
    <t>H 2 and 3</t>
  </si>
  <si>
    <t>H 6</t>
  </si>
  <si>
    <t>H 7, B, 8 and C</t>
  </si>
  <si>
    <t>Table 1 of Annex III to the Regulation and Table A of the Annex to the Guideline</t>
  </si>
  <si>
    <t>Title</t>
  </si>
  <si>
    <t>Tables 2 and 3 of Annex III to the Regulation</t>
  </si>
  <si>
    <t>Tables 4a, 5a and 9 of Annex III to the Regulation for sent payment transactions</t>
  </si>
  <si>
    <t>Tables 4a and 5a of Annex III to the Regulation for received payment transactions</t>
  </si>
  <si>
    <t>Tables 4b and 5b of Annex III to the Regulation</t>
  </si>
  <si>
    <t>Table 6 of Annex III to the Regulation</t>
  </si>
  <si>
    <t>Tables 7 and 8 of Annex III to the Regulation and Tables B and C of the Annex to the Guideline</t>
  </si>
  <si>
    <t>Table D of the Annex to the Guideline</t>
  </si>
  <si>
    <t>Table 2: Card functions</t>
  </si>
  <si>
    <t>Table 3: Card accepting devices</t>
  </si>
  <si>
    <t>Tables 4a/5a and Table 9: (Fraudulent) Payment transactions involving non-MFIs [sent]</t>
  </si>
  <si>
    <t>Tables 4a and 5a: (Fraudulent) Payment transactions involving non-MFIs [received]</t>
  </si>
  <si>
    <t>Tables 4b and 5b: (Fraudulent) payment transactions involving non-MFIs reported by reporting agents granted a derogation</t>
  </si>
  <si>
    <t>Table 6: Payment transactions per type of terminal involving non-MFIs</t>
  </si>
  <si>
    <t>Tables 7, B, 8 and C: Participation in selected payment systems and payments processde by selected payment systems</t>
  </si>
  <si>
    <t>Table 4b: Payment transactions involving non-MFIs reported by reporting agents granted a derogation
Table 5b: Fraudulent payment transactions involving non-MFIs reported by reporting agents granted a derogation</t>
  </si>
  <si>
    <t>Table 4a: Payment transactions involving non-MFIs
Table 5a: Fraudulent payment transactions involving non-MFIs</t>
  </si>
  <si>
    <t>Table 4a: Payment transactions involving non-MFIs
Table 5a: Fraudulent payment transactions involving non-MFIs
Table 9: Quarterly reporting of payment transactions involving non-MFIs</t>
  </si>
  <si>
    <t>Payment transactions per type of terminal involving non-MFIs</t>
  </si>
  <si>
    <t>Activities of PSPs per type of payment service (sent)</t>
  </si>
  <si>
    <t>Merchant category code (MCC)</t>
  </si>
  <si>
    <t>Table 5a: Losses due to fraud</t>
  </si>
  <si>
    <t>Total payment transactions involving non-MFIs</t>
  </si>
  <si>
    <r>
      <t xml:space="preserve">1. The sum only applies to fraudulent </t>
    </r>
    <r>
      <rPr>
        <b/>
        <sz val="9"/>
        <rFont val="Arial"/>
        <family val="2"/>
      </rPr>
      <t>credit transfers</t>
    </r>
    <r>
      <rPr>
        <sz val="9"/>
        <rFont val="Arial"/>
        <family val="2"/>
      </rPr>
      <t>/</t>
    </r>
    <r>
      <rPr>
        <b/>
        <sz val="9"/>
        <rFont val="Arial"/>
        <family val="2"/>
      </rPr>
      <t>card-based payment transactions [sent]</t>
    </r>
    <r>
      <rPr>
        <sz val="9"/>
        <rFont val="Arial"/>
        <family val="2"/>
      </rPr>
      <t xml:space="preserve"> and separately for those authenticated via SCA and non-SCA</t>
    </r>
  </si>
  <si>
    <r>
      <t>3. The "of which" only applies to the value of fraudulent</t>
    </r>
    <r>
      <rPr>
        <b/>
        <sz val="9"/>
        <rFont val="Arial"/>
        <family val="2"/>
      </rPr>
      <t xml:space="preserve"> payment transactions</t>
    </r>
    <r>
      <rPr>
        <sz val="9"/>
        <rFont val="Arial"/>
        <family val="2"/>
      </rPr>
      <t>.</t>
    </r>
  </si>
  <si>
    <r>
      <t xml:space="preserve">4. This sum only applies to fraudulent </t>
    </r>
    <r>
      <rPr>
        <b/>
        <sz val="9"/>
        <rFont val="Arial"/>
        <family val="2"/>
      </rPr>
      <t>direct debits</t>
    </r>
    <r>
      <rPr>
        <sz val="9"/>
        <rFont val="Arial"/>
        <family val="2"/>
      </rPr>
      <t xml:space="preserve"> and separately for each scheme breakdown. It also applies to fraudulent</t>
    </r>
    <r>
      <rPr>
        <b/>
        <sz val="9"/>
        <rFont val="Arial"/>
        <family val="2"/>
      </rPr>
      <t xml:space="preserve"> e-money payment transactions</t>
    </r>
  </si>
  <si>
    <r>
      <t xml:space="preserve">5. The sum only applies to fraudulent </t>
    </r>
    <r>
      <rPr>
        <b/>
        <sz val="9"/>
        <rFont val="Arial"/>
        <family val="2"/>
      </rPr>
      <t>cash withdrawals/e-money payment transactions</t>
    </r>
  </si>
  <si>
    <r>
      <t>sum</t>
    </r>
    <r>
      <rPr>
        <i/>
        <vertAlign val="superscript"/>
        <sz val="9"/>
        <rFont val="Arial"/>
        <family val="2"/>
      </rPr>
      <t>2</t>
    </r>
  </si>
  <si>
    <r>
      <t xml:space="preserve">1. The sum only applies to fraudulent </t>
    </r>
    <r>
      <rPr>
        <b/>
        <sz val="9"/>
        <rFont val="Arial"/>
        <family val="2"/>
      </rPr>
      <t>card-based payment transactions [received]</t>
    </r>
    <r>
      <rPr>
        <sz val="9"/>
        <rFont val="Arial"/>
        <family val="2"/>
      </rPr>
      <t xml:space="preserve"> and separately for those authenticated via SCA and those authenticated via non-SCA</t>
    </r>
  </si>
  <si>
    <r>
      <t xml:space="preserve">3. The "of which" only applies to the value of fraudulent </t>
    </r>
    <r>
      <rPr>
        <b/>
        <sz val="9"/>
        <rFont val="Arial"/>
        <family val="2"/>
      </rPr>
      <t>card-based payment transactions [received]</t>
    </r>
    <r>
      <rPr>
        <sz val="9"/>
        <rFont val="Arial"/>
        <family val="2"/>
      </rPr>
      <t>.</t>
    </r>
  </si>
  <si>
    <r>
      <t>sum</t>
    </r>
    <r>
      <rPr>
        <i/>
        <vertAlign val="superscript"/>
        <sz val="9"/>
        <rFont val="Arial"/>
        <family val="2"/>
      </rPr>
      <t>1</t>
    </r>
  </si>
  <si>
    <r>
      <t xml:space="preserve">1. The sum referred to authentications via SCA only applies to fraudulent </t>
    </r>
    <r>
      <rPr>
        <b/>
        <sz val="9"/>
        <rFont val="Arial"/>
        <family val="2"/>
      </rPr>
      <t>credit transfers/card based payments/card-based payment transactions [received]/e-money payment transactions [sent]</t>
    </r>
    <r>
      <rPr>
        <sz val="9"/>
        <rFont val="Arial"/>
        <family val="2"/>
      </rPr>
      <t xml:space="preserve"> authenticated via SCA.</t>
    </r>
  </si>
  <si>
    <r>
      <t xml:space="preserve">2. The sum only applies to fraudulent </t>
    </r>
    <r>
      <rPr>
        <b/>
        <sz val="9"/>
        <rFont val="Arial"/>
        <family val="2"/>
      </rPr>
      <t>credit transfers/card based payments/card-based payment transactions [received]/e-money payment transactions [sent]</t>
    </r>
    <r>
      <rPr>
        <sz val="9"/>
        <rFont val="Arial"/>
        <family val="2"/>
      </rPr>
      <t xml:space="preserve"> authenticated via non-SCA.</t>
    </r>
  </si>
  <si>
    <r>
      <t xml:space="preserve">3. The "of which" only applies to the value of fraudulent </t>
    </r>
    <r>
      <rPr>
        <b/>
        <sz val="9"/>
        <rFont val="Arial"/>
        <family val="2"/>
      </rPr>
      <t>payment transactions</t>
    </r>
  </si>
  <si>
    <r>
      <t>4. The sum only applies to fraudulent</t>
    </r>
    <r>
      <rPr>
        <b/>
        <sz val="9"/>
        <rFont val="Arial"/>
        <family val="2"/>
      </rPr>
      <t xml:space="preserve"> direct debits</t>
    </r>
    <r>
      <rPr>
        <sz val="9"/>
        <rFont val="Arial"/>
        <family val="2"/>
      </rPr>
      <t xml:space="preserve"> and separately to those for which the consent is given via an electronic mandate and those for which the consent is given in other forms.</t>
    </r>
  </si>
  <si>
    <r>
      <t xml:space="preserve">5. This sum only applies to fraudulent </t>
    </r>
    <r>
      <rPr>
        <b/>
        <sz val="9"/>
        <rFont val="Arial"/>
        <family val="2"/>
      </rPr>
      <t>cash withdrawals</t>
    </r>
  </si>
  <si>
    <r>
      <rPr>
        <i/>
        <sz val="9"/>
        <rFont val="Arial"/>
        <family val="2"/>
      </rPr>
      <t>sum</t>
    </r>
    <r>
      <rPr>
        <i/>
        <vertAlign val="superscript"/>
        <sz val="9"/>
        <rFont val="Arial"/>
        <family val="2"/>
      </rPr>
      <t>2</t>
    </r>
  </si>
  <si>
    <r>
      <t>2. The sum of the reasons for non-SCA applies to the aggregation of only</t>
    </r>
    <r>
      <rPr>
        <b/>
        <sz val="9"/>
        <rFont val="Arial"/>
        <family val="2"/>
      </rPr>
      <t xml:space="preserve"> credit transfers/card-based payment transactions</t>
    </r>
    <r>
      <rPr>
        <sz val="9"/>
        <rFont val="Arial"/>
        <family val="2"/>
      </rPr>
      <t xml:space="preserve"> authenticated via non-SCA (in column I).</t>
    </r>
  </si>
  <si>
    <r>
      <t xml:space="preserve">2. The sum of the reasons for non-SCA applies to the aggregation of </t>
    </r>
    <r>
      <rPr>
        <b/>
        <sz val="9"/>
        <rFont val="Arial"/>
        <family val="2"/>
      </rPr>
      <t>card-based payment transactions</t>
    </r>
    <r>
      <rPr>
        <sz val="9"/>
        <rFont val="Arial"/>
        <family val="2"/>
      </rPr>
      <t xml:space="preserve"> authenticated via non-SCA (in column I).</t>
    </r>
  </si>
  <si>
    <t>Payment transaction</t>
  </si>
  <si>
    <t>2) for stock data showing an end-of-year status (e.g. value of overnight deposits), the end-of year ECB reference exchange rate.</t>
  </si>
  <si>
    <t xml:space="preserve">(see: https://www.ecb.europa.eu/home/glossary/html/glosso.en.html). </t>
  </si>
  <si>
    <t>While payments statistics collects the number of accounts holding (transferable) overnight deposits, the BSI Manual provides further examples and guidance on (transferable) overnight deposits.</t>
  </si>
  <si>
    <t>Intermediate acquiring</t>
  </si>
  <si>
    <t>Card-based payment transaction</t>
  </si>
  <si>
    <t>Credit transfer</t>
  </si>
  <si>
    <t>Accounts held by MFIs</t>
  </si>
  <si>
    <t xml:space="preserve">Only accounts and cards held by non-MFIs are included. </t>
  </si>
  <si>
    <t>Investment accounts</t>
  </si>
  <si>
    <t>PSP licensed in another country</t>
  </si>
  <si>
    <t>Multifunctional cards</t>
  </si>
  <si>
    <t xml:space="preserve">This card should be reported as follows: 
• Card with a cash withdrawal function: 2
• Card with a payment function: 2
• Debit card: 1
• Credit card: 1
• Total number of cards with a payment function: 2
</t>
  </si>
  <si>
    <t>Closed-loop system</t>
  </si>
  <si>
    <t>Cards used to deposit funds</t>
  </si>
  <si>
    <t xml:space="preserve">No. Cards issued for the sole purpose of depositing funds to a payer’s account are not included in the reporting of cards with a cash function. </t>
  </si>
  <si>
    <t>If an institution is the owner of the ATMs, but a provider (PSP) takes over the acquiring task, who reports it?</t>
  </si>
  <si>
    <t>Transactions involving non-MFIs</t>
  </si>
  <si>
    <t>Are payment transactions from documentary business relevant for reporting?</t>
  </si>
  <si>
    <t>How are credit transfers reported when multiple institutions are involved, e.g. a small PSP is only indirectly allowed access to a payment system, relying on a larger direct member to allow its payment transactions to proceed through the CSM?</t>
  </si>
  <si>
    <t>How are credit transfers reported when multiple institutions are involved, e.g. a single funds transfer from a payer to a payee actually involves two payment transactions in order for the payee to receive the payment?</t>
  </si>
  <si>
    <t>Who reports card-based payment transactions?</t>
  </si>
  <si>
    <t>Credit transfer with cash on both sides</t>
  </si>
  <si>
    <t>Why are money remittances  not included in credit transfers?</t>
  </si>
  <si>
    <t>Transactions within the same PSP</t>
  </si>
  <si>
    <t>How are payment transactions with innovative payment solutions reported?</t>
  </si>
  <si>
    <t>How are payment transactions which are initiated via digital wallets reflected in the statistics?</t>
  </si>
  <si>
    <t>Where should payments with prepaid cards be included?</t>
  </si>
  <si>
    <t>Virtual cards</t>
  </si>
  <si>
    <t>Where should payments with virtual cards be included?</t>
  </si>
  <si>
    <t>On-us transactions</t>
  </si>
  <si>
    <t>Where are on-us transactions included?</t>
  </si>
  <si>
    <t>Building societies</t>
  </si>
  <si>
    <t>Transactions via nostro accounts</t>
  </si>
  <si>
    <t>A foreign reporting agent (credit institution) settles all loans via nostro accounts at a subsidiary in the reference country. How are the transactions reported?</t>
  </si>
  <si>
    <t>Payment card schemes</t>
  </si>
  <si>
    <t>Exemptions</t>
  </si>
  <si>
    <t>How are fund transfer operations for financial services or asset management reported?</t>
  </si>
  <si>
    <t>Card-based payment transactions at terminals</t>
  </si>
  <si>
    <t>What is the difference between card-based payment transactions initiated at an ATM and credit transfers initiated at an ATM or other PSP terminal if both transactions require a card?</t>
  </si>
  <si>
    <t>Interactive voice response (IVR)</t>
  </si>
  <si>
    <t>Do transactions initiated via Interactive Voice Response (IVR) solutions qualify as telephone orders?</t>
  </si>
  <si>
    <t>(see EBA Q&amp;A 2018_4058)</t>
  </si>
  <si>
    <t>Transactions initiated by PISP</t>
  </si>
  <si>
    <t>Transactions initiated on a single payment basis</t>
  </si>
  <si>
    <t>Transactions initiated in a file/batch</t>
  </si>
  <si>
    <t>Syndicated loan agreement</t>
  </si>
  <si>
    <t>What should be reported in credit transfers initiated via a P2P (person-to-person) mobile payment solution?</t>
  </si>
  <si>
    <t>Inpayment</t>
  </si>
  <si>
    <t>How should inpayment transfers be reported?</t>
  </si>
  <si>
    <t>Refunds</t>
  </si>
  <si>
    <t>First party fraud</t>
  </si>
  <si>
    <t>Where should cash withdrawals or cash deposits with prepaid cards be included?</t>
  </si>
  <si>
    <t>Cash-in-transit (CIT)</t>
  </si>
  <si>
    <t>If a retailer uses a cash-in-transit company to deposit the day’s takings with its bank, how is this deposit reported?</t>
  </si>
  <si>
    <t>Bulk deposit machines</t>
  </si>
  <si>
    <t>How are deposits using bulk deposit machines reported?</t>
  </si>
  <si>
    <t>Payment systems</t>
  </si>
  <si>
    <t>TARGET2</t>
  </si>
  <si>
    <t>Domestic payments</t>
  </si>
  <si>
    <r>
      <t>of which</t>
    </r>
    <r>
      <rPr>
        <i/>
        <vertAlign val="superscript"/>
        <sz val="9"/>
        <rFont val="Arial"/>
        <family val="2"/>
      </rPr>
      <t>3</t>
    </r>
  </si>
  <si>
    <t>Cards issued by resident PSPs - Cards with a payment function (except cards with an e-money function only) - Delayed debit card - issued under other PCS</t>
  </si>
  <si>
    <t>Cards issued by resident PSPs - Cards with a payment function (except cards with an e-money function only) - Credit card - issued under other PCS</t>
  </si>
  <si>
    <t>Credit transfers [sent] - Initiated electronically - initiated via remote payment channel - via SEPA CT scheme - Authenticated via Strong Customer Authentication (SCA) - Modification of a payment order by the fraudster</t>
  </si>
  <si>
    <t xml:space="preserve">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 Card Not Received </t>
  </si>
  <si>
    <t>Payment initiation services - nitiated via non-remote payment channel</t>
  </si>
  <si>
    <t>Payment initiation services - nitiated via non-remote payment channel - Authenticated via Strong Customer Authentication (SCA)</t>
  </si>
  <si>
    <t>Payment initiation services - nitiated via non-remote payment channel - Authenticated via non-Strong Customer Authentication (non-SCA)</t>
  </si>
  <si>
    <t>Credit transfers [sent] - Initiated electronically - initiated via remote payment channel - Authenticated via non-Strong Customer Authentication (non-SCA) - Low value</t>
  </si>
  <si>
    <t>Credit transfers [sent] - Initiated electronically - initiated via remote payment channel - Authenticated via non-Strong Customer Authentication (non-SCA) - Payment to self</t>
  </si>
  <si>
    <t>Credit transfers [sent] - Initiated electronically - initiated via remote payment channel - Authenticated via non-Strong Customer Authentication (non-SCA) - Trusted beneficiaries</t>
  </si>
  <si>
    <t xml:space="preserve">Credit transfers [sent] - Initiated electronically - initiated via remote payment channel - Authenticated via non-Strong Customer Authentication (non-SCA) - Recurring transaction </t>
  </si>
  <si>
    <t>Credit transfers [sent] - Initiated electronically - initiated via remote payment channel - Authenticated via non-Strong Customer Authentication (non-SCA) - Secure corporate payment processes and protocols</t>
  </si>
  <si>
    <t>Credit transfers [sent] - Initiated electronically - initiated via remote payment channel - Authenticated via non-Strong Customer Authentication (non-SCA) - Transaction Risk Analysis</t>
  </si>
  <si>
    <t>Card-based payment transactions acquired by resident PSPs (except cards with an e-money function only) [received] - initiated electronically - initiated via non-remote payment channel - Authenticated via non-Strong Customer Authentication (non-SCA) - Manipulation of the payer to make a card payment</t>
  </si>
  <si>
    <t>Card-based payment transactions acquired by resident PSPs (except cards with an e-money function only) [received] - initiated electronically - initiated via remote payment channel - Authenticated via non-Strong Customer Authentication (non-SCA) - Merchant initiated transactions (MIT)</t>
  </si>
  <si>
    <r>
      <t>Card-based payment transactions with card-based payment instruments issued by resident PSP (except cards with an e-money function only) [sent]</t>
    </r>
    <r>
      <rPr>
        <b/>
        <vertAlign val="superscript"/>
        <sz val="10"/>
        <color theme="1"/>
        <rFont val="Arial"/>
        <family val="2"/>
      </rPr>
      <t>8</t>
    </r>
  </si>
  <si>
    <t>Type</t>
  </si>
  <si>
    <t>Full check</t>
  </si>
  <si>
    <t>Introduction - Tables</t>
  </si>
  <si>
    <t>Introduction - Validation checks</t>
  </si>
  <si>
    <t>‘Domestic payment transaction’ means ‘national payment transaction’ as defined in Article 2(27) of Regulation (EU) No 260/2012. For card-based payment transactions, ‘domestic payment transaction’ means ‘domestic payment transaction’ as defined in Article 2(9) of Regulation (EU) 2015/751.</t>
  </si>
  <si>
    <t>An EFTPOS terminal captures payment information by electronic means and is designed, in some cases, to transmit such information either online, with a real-time request for authorisation, or offline. EFTPOS terminals include unattended terminals.</t>
  </si>
  <si>
    <t>A POS terminal that additionally can accept e-money payments. E-money card terminals only accepting e-money payments are not included.</t>
  </si>
  <si>
    <t>A card issued by a PSP, which has a combined cash, debit and e-money function.</t>
  </si>
  <si>
    <t>Cash withdrawal performed at an ATM using a card-based payment instrument or other means. Cash advances at POS terminals as part of a payment transaction for the purchase of goods or services (‘cash-back’ transactions) are not included.</t>
  </si>
  <si>
    <t>‘Direct debit’ means ‘direct debit’ as defined in Article 4(23) of Directive (EU) 2015/2366.</t>
  </si>
  <si>
    <t xml:space="preserve">Domestic, Cross-border within the EEA, Rest of the world.
</t>
  </si>
  <si>
    <t>Domestic.</t>
  </si>
  <si>
    <t>Domestic and cross-border combined.</t>
  </si>
  <si>
    <t>Cross-border (only applicable to TARGET2 component systems).</t>
  </si>
  <si>
    <t xml:space="preserve">Domestic, Single country breakdown for all EEA countries, Rest of the world.
</t>
  </si>
  <si>
    <r>
      <rPr>
        <u/>
        <sz val="9"/>
        <rFont val="Arial"/>
        <family val="2"/>
      </rPr>
      <t>Credit transfer:</t>
    </r>
    <r>
      <rPr>
        <sz val="9"/>
        <rFont val="Arial"/>
        <family val="2"/>
      </rPr>
      <t xml:space="preserve"> An electronically initiated credit transfer that is part of a group of credit transfers jointly initiated by the payer via a dedicated line. Each credit transfer contained in a batch is counted as a separate credit transfer when reporting the number of transactions.
</t>
    </r>
    <r>
      <rPr>
        <u/>
        <sz val="9"/>
        <rFont val="Arial"/>
        <family val="2"/>
      </rPr>
      <t>Direct debit:</t>
    </r>
    <r>
      <rPr>
        <sz val="9"/>
        <rFont val="Arial"/>
        <family val="2"/>
      </rPr>
      <t xml:space="preserve"> An electronically initiated direct debit that is part of a group of direct debits jointly initiated by the payee. Each direct debit contained in a batch is counted as a separate direct debit when reporting the number of transactions.</t>
    </r>
  </si>
  <si>
    <t>The number of different accounts accessed by the AISP in the reporting period.</t>
  </si>
  <si>
    <t>An account in which e-money is stored and in which the balance can be used by the account holder to make payments and to transfer funds between accounts (see definition of 'electronic money').</t>
  </si>
  <si>
    <t>Number of overnight deposit accounts held by non-MFIs which the account holder can access and use electronically via the internet or with PC banking applications via dedicated software and dedicated telecommunication lines.</t>
  </si>
  <si>
    <t>Payment transactions for which the exception in Article 15 of the Commission Delegated Regulation (EU) 2018/389 applies.</t>
  </si>
  <si>
    <t>‘reporting agent’ and ‘resident’ have the same meaning as defined in Article 1 of Regulation (EC) No 2533/98.</t>
  </si>
  <si>
    <t>The actual reporting population shall consist of payment service providers (including electronic money issuers) and payment system operators.’</t>
  </si>
  <si>
    <t xml:space="preserve">Payment initiation service providers (PISPs) and account information service providers (AISPs) are PSPs and are therefore part of the reporting population.
</t>
  </si>
  <si>
    <t xml:space="preserve">The payment scheme for making instant payments according to the Rulebook setting out rules and business standards for the SEPA Instant Credit Transfer Scheme.
Instant payments are payments in which the transmission of the payment message and the availability of the final funds to the payee occur in real time or near-real time. </t>
  </si>
  <si>
    <t>Number of payment accounts accessed by AISPs</t>
  </si>
  <si>
    <t>Table 4a: Payment transactions involving non-MFIs</t>
  </si>
  <si>
    <t>Table 5a: Fraudulent payment transactions involving non-MFIs</t>
  </si>
  <si>
    <t>Tables</t>
  </si>
  <si>
    <t>‘Payment initiation service’ means ‘payment initiation service’ as defined in Article 4(15) of Directive (EU) 2015/2366.</t>
  </si>
  <si>
    <t>‘Large-value payment system’ means ‘large-value payment system’ as defined in Article 2(18) of Regulation (EU) No 260/2012 of the European Parliament and of the Council.</t>
  </si>
  <si>
    <t xml:space="preserve">‘Modification of a payment order by the fraudster’ means ‘modification of a payment order by the fraudster’ as defined in Guideline 1.6 c of the EBA Guidelines on reporting requirements for fraud data under Article 96(6) PSD2 (EBA/GL/2018/05). </t>
  </si>
  <si>
    <t>‘Retail payment system’ means ‘retail payment system’ as defined in Article 2(22) of Regulation (EU) No 260/2012 of the European Parliament and of the Council.</t>
  </si>
  <si>
    <t>Quarterly reporting of the number and value of payment transactions</t>
  </si>
  <si>
    <t>Table 1: Institutions offering payment services to non-MFIs</t>
  </si>
  <si>
    <t xml:space="preserve">Table 6: Number and value of transactions per type of terminal </t>
  </si>
  <si>
    <t>Table 7 and Table B: Participation in selected payment systems</t>
  </si>
  <si>
    <t xml:space="preserve">Table 9: Quarterly reporting of the number and value of payment transactions </t>
  </si>
  <si>
    <t>Table D: Activities of PSPs per type of payment service</t>
  </si>
  <si>
    <t>Payment initiation service</t>
  </si>
  <si>
    <t>Cash advances at POS which are not part of a payment transaction for the purchase of goods or services are included in ATM cash withdrawals.</t>
  </si>
  <si>
    <t>Regulatory technical standards for SCA</t>
  </si>
  <si>
    <t>Fraudulent payment transactions (received)</t>
  </si>
  <si>
    <t>It should be noted that this is to be reported only in cases where the PSU bears liability for losses due to fraud reported during the reference period.</t>
  </si>
  <si>
    <t>Other (than credit transfers)</t>
  </si>
  <si>
    <t>Fraudulent payment transactions</t>
  </si>
  <si>
    <t>Level 1</t>
  </si>
  <si>
    <t>Level 2</t>
  </si>
  <si>
    <t>Level 3</t>
  </si>
  <si>
    <t>Level 4</t>
  </si>
  <si>
    <t>Level 5</t>
  </si>
  <si>
    <t>Level 6</t>
  </si>
  <si>
    <t>Level 7</t>
  </si>
  <si>
    <t>Level 8</t>
  </si>
  <si>
    <t xml:space="preserve">Data on the number of participants in TARGET2 are based on the requirements as set out in the Annex to the Guideline and reported by the NCBs. </t>
  </si>
  <si>
    <t xml:space="preserve">Table 2: Card functions </t>
  </si>
  <si>
    <t>the Regulation</t>
  </si>
  <si>
    <t>Outsourcing of payment services</t>
  </si>
  <si>
    <r>
      <t xml:space="preserve">Fraudulent payment transaction (received), except </t>
    </r>
    <r>
      <rPr>
        <b/>
        <sz val="9"/>
        <rFont val="Arial"/>
        <family val="2"/>
      </rPr>
      <t>card-based payment transactions acquired by resident PSP (except cards with an e-money function only) [received]</t>
    </r>
    <r>
      <rPr>
        <sz val="9"/>
        <rFont val="Arial"/>
        <family val="2"/>
      </rPr>
      <t xml:space="preserve">, are not required. </t>
    </r>
  </si>
  <si>
    <t xml:space="preserve">Credit transfers, card-based payment transactions, e-money payment transactions and payment initiation services are further broken down into remote and non-remote payment channels. </t>
  </si>
  <si>
    <t>Which PSP should report data on payment transactions when those transactions are executed by a PSP (or a branch or agent of a PSP) resident in another EU country? According to the single passport rule, PSPs legally established in one EU Member State are allowed to provide their services in other Member States without further authorisation requirements. Are they obliged to collect data on the transactions conducted in other Member States?</t>
  </si>
  <si>
    <t>Delayed debit cards</t>
  </si>
  <si>
    <t>Multiple PSPs</t>
  </si>
  <si>
    <t>Fraudulent payment transactions involving non-MFIs (Table 5a)</t>
  </si>
  <si>
    <t>Fraudulent payment transactions involving non-MFIs (table 5b)</t>
  </si>
  <si>
    <t>E-commerce</t>
  </si>
  <si>
    <t>Other services not included in Directive (EU) 2015/2366</t>
  </si>
  <si>
    <t>Payment system</t>
  </si>
  <si>
    <t>Payment system operator (PSO)</t>
  </si>
  <si>
    <t>Transaction Risk Analysis (TRA)</t>
  </si>
  <si>
    <t>Refer to definitions for ‘e-money account’ and ‘card with an e-money function’.</t>
  </si>
  <si>
    <t>‘Account information service provider’ means ‘account information service provider’ as defined in Article 4(19) of Directive (EU) 2015/2366.</t>
  </si>
  <si>
    <t>‘Account information service’ means ‘account information service’ as defined in Article 4(16) of Directive (EU) 2015/2366.</t>
  </si>
  <si>
    <t>‘Account servicing payment service provider’ means ‘account servicing payment service provider’ as defined in Article 4(17) of Directive (EU) 2015/2366.</t>
  </si>
  <si>
    <t>Electromechanical device that allows authorised users using a card-based payment instrument or other means, to withdraw cash from their accounts and/or access other services, allowing them, inter alia, to make balance enquiries, transfer funds or deposit money.</t>
  </si>
  <si>
    <t>‘Strong customer authentication (SCA)’ means ‘strong customer authentication’ as defined in Article 4(30) of Directive (EU) 2015/2366.</t>
  </si>
  <si>
    <t>Theft of sensitive payment data as defined in Article 4(32) of Directive (EU) 2015/2366. The sensitive payment data in this case refer to data on a card-based payment instrument.</t>
  </si>
  <si>
    <t>‘Card-based payment instrument’ means ‘card-based payment instrument’ as defined in Article 2(20) of Regulation EU 2015/751 including delayed debit cards.</t>
  </si>
  <si>
    <t xml:space="preserve">Card-based payment transactions performed using debit, delayed debit or credit cards at a terminal or via other channels.  All payment transactions initiated with a card-based payment instrument are included, i.e: 
(a)     all transactions in which the acquirer and the issuer of the card-based payment instrument/transaction are different entities; and 
(b)     all transactions in which the acquirer and the issuer of the card-based payment instrument/transaction are the same entity.  
Deductions from the PSP’s account resulting from the settlement of a card-based payment transaction in which the acquirer and the issuer of the card-based payment instrument/transaction are the same entity are included.  
Card-based payment transactions by telephone or over the internet using a card-based payment instrument are included.  
E-money payment transactions are not included.  Cash withdrawals and deposits at ATMs are not included. These are reported as ‘ATM cash withdrawals’ or ‘ATM cash deposits’.  
Credit transfers at ATMs are not included. These are reported as ‘credit transfers’.  
Cash advances at POS terminals are not included. </t>
  </si>
  <si>
    <t>Cash withdrawal at an ATM or at the counter of a PSP using a card with a cash function. E-money payment transactions are not included while cash advances at POS are included.</t>
  </si>
  <si>
    <t xml:space="preserve">Any clearing and settlement organisation which is a direct participant in a payment system.  </t>
  </si>
  <si>
    <t>Contactless payments to which Article 11 of the Commission Delegated Regulation (EU) 2018/389 applies.</t>
  </si>
  <si>
    <t>The use of an altered or illegally reproduced card-based payment instrument, including the replication or alteration of the magnetic strip or embossing.</t>
  </si>
  <si>
    <t>The use of an altered or illegally reproduced e-money card, including the replication or alteration of the magnetic strip or embossing.</t>
  </si>
  <si>
    <t>‘Credit institution’ means ‘credit institution’ as defined in Article 4(1)(1) of Regulation (EU) No 575/2013.</t>
  </si>
  <si>
    <t>Credit transaction initiated by a PSP (including electronic money issuer) without a specific transaction order and executed by simple book entry (simple book entry means a credit entry, to the account of a customer, without the use of a traditional payment instrument). The following transactions are reported for this item: (a) interest payment by the bank; (b) dividend payment by the bank; (c) disbursal of the amount of a loan to the current account of the customer; and (d) other credits to the account by simple book entry. These data are excluded from credit transfers.</t>
  </si>
  <si>
    <t xml:space="preserve">A card enabling cardholders to have their purchases charged to an account with the card issuer up to an authorised limit. The balance in this account is then settled in full at the end of a pre-defined period. The holder is usually charged an annual fee. The distinguishing feature of a card with a delayed debit function, in contrast to a card with a credit function or a debit function, is the contractual agreement granting a credit line but including an obligation to settle the debt incurred at the end of a pre-defined period without charging interest rates. This type of card is commonly referred to as a ‘charge card’. </t>
  </si>
  <si>
    <t>‘Electronic money institution’ means ‘electronic money institution’ as defined in Article 2(1) of Directive 2009/110/EC.</t>
  </si>
  <si>
    <t>Transactions allowing the transfer of e-money value from an electronic money issuer to the holder of a card with an e-money function and vice versa. Both loading and unloading transactions are included.</t>
  </si>
  <si>
    <t>‘E-money payment transaction’ means a payment transaction using electronic money. See the definition of ‘electronic money’.</t>
  </si>
  <si>
    <t>A participant, in a payment system with a tiering arrangement, that uses a direct participant as an intermediary to perform some of the activities, in particular, settlement allowed in the system. All transactions by an indirect participant are settled on the account of a direct participant that has agreed to represent the indirect participant in question. Every participant that can be addressed individually in the system is counted separately, whether or not a legal link exists between two or more such participants.</t>
  </si>
  <si>
    <r>
      <rPr>
        <u/>
        <sz val="9"/>
        <rFont val="Arial"/>
        <family val="2"/>
      </rPr>
      <t>Credit transfer:</t>
    </r>
    <r>
      <rPr>
        <sz val="9"/>
        <rFont val="Arial"/>
        <family val="2"/>
      </rPr>
      <t xml:space="preserve"> Any credit transfer which the payer submits in non-paper-based form, i.e. electronically.
</t>
    </r>
    <r>
      <rPr>
        <u/>
        <sz val="9"/>
        <rFont val="Arial"/>
        <family val="2"/>
      </rPr>
      <t>Card-based payment transaction:</t>
    </r>
    <r>
      <rPr>
        <sz val="9"/>
        <rFont val="Arial"/>
        <family val="2"/>
      </rPr>
      <t xml:space="preserve"> Card-based payment transactions which are initiated at an EFTPOS, ATM or other physical terminal that allows electronic payment initiation or remotely by electronic means of information transmission. Card-based payment transactions with card-based payment instruments issued by resident PSPs initiated in paper-based form (e.g. via card-based payment instrument imprinter or where the payment information is captured manually on paper vouchers) are not included.</t>
    </r>
  </si>
  <si>
    <t>A credit transfer initiated by the payer in paper-based form or by instructing staff at a branch over the counter (OTC) to initiate a credit transfer and any other credit transfer, which requires manual processing.</t>
  </si>
  <si>
    <r>
      <rPr>
        <u/>
        <sz val="9"/>
        <rFont val="Arial"/>
        <family val="2"/>
      </rPr>
      <t>Credit transfer:</t>
    </r>
    <r>
      <rPr>
        <sz val="9"/>
        <rFont val="Arial"/>
        <family val="2"/>
      </rPr>
      <t xml:space="preserve"> An electronically initiated credit transfer that is independent from other credit transfers, i.e. that is not part of a group of credit transfers jointly initiated. 
</t>
    </r>
    <r>
      <rPr>
        <u/>
        <sz val="9"/>
        <rFont val="Arial"/>
        <family val="2"/>
      </rPr>
      <t>Direct debit:</t>
    </r>
    <r>
      <rPr>
        <sz val="9"/>
        <rFont val="Arial"/>
        <family val="2"/>
      </rPr>
      <t xml:space="preserve"> An electronically initiated direct debit that is independent from other direct debits, i.e. that is not part of a group of direct debits jointly initiated. </t>
    </r>
  </si>
  <si>
    <t>‘Issuance of a payment order by the fraudster’ means ‘issuance of a payment order by the fraudster’ as defined in Guideline 1.6. d. of the EBA Guidelines on reporting requirements for fraud data under Article 96(6) PSD2 (EBA/GL/2018/05).</t>
  </si>
  <si>
    <t>A fraud type that occurs with the use of a lost or stolen e-money card without the actual, implied, or apparent authority of the cardholder.</t>
  </si>
  <si>
    <t>Payment transactions for which the exception in Article 16 of the Commission Delegated Regulation (EU) 2018/389 applies.</t>
  </si>
  <si>
    <t>‘Manipulation of the payer’ means ‘manipulation of the payer’ as defined in Guideline 1.1. b. of the EBA Guidelines on reporting requirements for fraud data under Article 96(6) of Directive (EU) 2015/2366 (EBA/GL/2018/05).</t>
  </si>
  <si>
    <t>A contactless payment transaction using NFC technology (ISO/IEC 18092).</t>
  </si>
  <si>
    <t>Number of accounts holding transferable overnight deposits as defined in ‘Instrument categories’ in point 9.1a of Part 2 of Annex II to Regulation (EU) No 1071/2013 (ECB/2013/33).</t>
  </si>
  <si>
    <t>Credit transfer initiated through online banking and payment initiation services.</t>
  </si>
  <si>
    <t>‘Payment service provider’ means ‘payment service provider’ as defined in Article 4(11) of Directive (EU) 2015/2366.</t>
  </si>
  <si>
    <t>‘Payment service user’ means ‘payment service user’ as defined in Article 4(10) of Directive (EU) 2015/2366.</t>
  </si>
  <si>
    <t>Transactions performed through a POS terminal using a card or other means containing the appropriate payment application. Transactions using a card with an e-money function and cash advances at POS are not included.</t>
  </si>
  <si>
    <t>Payment transactions for which the exception in Article 14 of the Commission Delegated Regulation (EU) 2018/389 applies.</t>
  </si>
  <si>
    <t xml:space="preserve">A transaction involving non-MFIs sent to PSPs. Information is provided in the reporting country by the resident PSP. 
For different payment services, the following applies:
(a) credit transfers are counted on the payer’s side;
(b) direct debits are counted on the payee’s side;
(c) cheques are counted on the payee’s side;
(d) card transactions are counted on the payer’s, i.e. the issuing, side.
(e) e-money payment transactions are counted on either the payer’s or the payee’s side, depending on the initiation channel. If counted on the payer’s (payee’s) side under transactions sent, the transaction should be counted on the payee’s (payer’s) side under transactions received.
Concerning payment systems, this is a transaction sent by a participant for processing by the payment system.
</t>
  </si>
  <si>
    <t>Payment transactions carried out at all terminals at which transactions are acquired by non-resident PSPs (i.e. whether terminals are located in, or outside, the country of location of the PSP), where the cards used in the transactions are issued by resident PSPs. Geographical breakdowns (as specified in Annex III) refer to the country of location of the terminals.</t>
  </si>
  <si>
    <t xml:space="preserve">Payment transactions carried out at all terminals at which transactions are acquired by resident PSPs (i.e. whether terminals are located in, or outside, the country of location of the PSP) and where the cards used in the transactions are issued by non-resident PSPs. Geographical breakdowns (as specified in Annex III) refer to the country of location of the terminals.  </t>
  </si>
  <si>
    <t>Payment transactions carried out at all terminals at which transactions are acquired by resident PSPs (i.e. whether terminals are located in, or outside, the country of location of the PSP) and where the cards used in the transactions are issued by resident PSPs. Geographical breakdowns (as specified in Annex III) refer to the country of location of the terminals.</t>
  </si>
  <si>
    <t>Unauthorised e-money account transaction</t>
  </si>
  <si>
    <t xml:space="preserve">‘Unauthorised e-money account transaction’ means an ‘unauthorised payment transaction’ as defined above in respect to the use of an e-money account. </t>
  </si>
  <si>
    <t>‘Unauthorised payment transaction’ means ‘unauthorised payment transaction’ as defined in Guideline 1.1.a of the EBA Guidelines on reporting requirements for fraud data under Article 96(6) PSD2 (EBA-GL-2018-05).</t>
  </si>
  <si>
    <r>
      <rPr>
        <vertAlign val="superscript"/>
        <sz val="10"/>
        <color theme="1"/>
        <rFont val="Arial"/>
        <family val="2"/>
      </rPr>
      <t>3</t>
    </r>
    <r>
      <rPr>
        <sz val="10"/>
        <color theme="1"/>
        <rFont val="Arial"/>
        <family val="2"/>
      </rPr>
      <t xml:space="preserve"> Cross-border card-based payment transactions initiated remotely are reported to identify the country in which the point of sale is located, while cross-border card-based payment transactions initiated non-remotely are reported to identify the country in which the physical terminal is located.</t>
    </r>
  </si>
  <si>
    <t>Table 8 and Table C: Number and value of transactions</t>
  </si>
  <si>
    <t>Credit institutions - Number of overnight deposits - Number of transferable overnight deposits EQ
0 →
Credit transfers [sent] +
Credit transfers [received] +
Direct debits [sent] +
Direct debits [received] EQ
0</t>
  </si>
  <si>
    <t>Credit institutions - Number of overnight deposits - Number of transferable overnight deposits - Number of internet/PC-linked transferable overnight deposits EQ
0 →
Credit transfers [sent] - Initiated electronically - Initiated on a single payment basis - Online banking based credit transfers EQ
0</t>
  </si>
  <si>
    <t>Credit institutions - Number of overnight deposits - Number of transferable overnight deposits - Number of internet/PC-linked transferable overnight deposits EQ
0 →
Credit transfers [sent] - Initiated electronically - Initiated on a single payment basis - Online banking based credit transfers - E-commerce payments EQ
0</t>
  </si>
  <si>
    <t>Credit institutions - Number of e-money accounts +
Electronic money institutions - Number of e-money accounts +
Other PSPs and e-money issuers - Number of e-money accounts EQ
0 →
E-money payment transactions with e-money issued by resident PSPs [sent] - With e-money accounts EQ
0</t>
  </si>
  <si>
    <t>Credit institutions - Number of e-money accounts +
Electronic money institutions - Number of e-money accounts +
Other PSPs and e-money issuers - Number of e-money accounts EQ
0 →
E-money payment transactions [received] EQ
0</t>
  </si>
  <si>
    <t>a) Transactions at terminals at which transactions are acquired by resident PSPs with cards issued by resident PSPs EQ
0 ←
Terminals provided by resident PSPs - ATMs  +
Terminals provided by resident PSPs - POS terminals +
Terminals provided by resident PSPs - E-money card terminals EQ
0</t>
  </si>
  <si>
    <t>b) Transactions at terminals at which transactions are acquired by resident PSPs with cards issued by non-resident PSPs EQ
0 ←
Terminals provided by resident PSPs - ATMs  +
Terminals provided by resident PSPs - POS terminals +
Terminals provided by resident PSPs - E-money card terminals EQ
0</t>
  </si>
  <si>
    <t>Cards issued by resident PSPs - Cards with a cash function  EQ
0 →
Cash withdrawals using card-based payment instruments (except e-money transactions) EQ
0</t>
  </si>
  <si>
    <t>Cards issued by resident PSPs - Cards with a payment function (except cards with an e-money function only) EQ
0 →
Card-based payment transactions with card-based payment instruments issued by resident PSP (except cards with an e-money function only) [sent] EQ
0</t>
  </si>
  <si>
    <t>Cards issued by resident PSPs - Cards with an e-money function - Cards on which e-money can be stored directly  EQ
0 →
E-money payment transactions with e-money issued by resident PSPs [sent] - With cards on which e-money can be stored directly EQ
0</t>
  </si>
  <si>
    <t>Cards issued by resident PSPs - Cards with an e-money function - Cards on which e-money can be stored directly - Cards with an e-money function which have been loaded at least once EQ
0 →
E-money payment transactions with e-money issued by resident PSPs [sent] - With e-money accounts - Accessed through a card EQ
0</t>
  </si>
  <si>
    <t>Cards issued by resident PSPs - Total number of cards (irrespective of the number of functions on the card) - Cards with a contactless payment function EQ
0 →
card-based payment transactions with card-based payment instruments issued by resident PSP (except cards with an e-money function only) [sent] - Initiated electronically - Initiated via non-remote payment channel - Initiated at a physical EFTPOS - Contactless payments EQ
0</t>
  </si>
  <si>
    <t>TARGET2 component system - Number of participants EQ
0 →
TARGET2 component system - Credit transfers and direct debits EQ
0</t>
  </si>
  <si>
    <t>card-based payment transactions with card-based payment instruments issued by resident PSP (except cards with an e-money function only) [sent] EQ
Card-based payment transactions (except cards with an e-money function only) - Credit institutions +
Card-based payment transactions (except cards with an e-money function only) - E-money institutions +
Card-based payment transactions (except cards with an e-money function only) - Post office giro institutions +
Card-based payment transactions (except cards with an e-money function only) - payment institutions +
Card-based payment transactions (except cards with an e-money function only) - public authorities i)ecb and ncbs and ii) members states or local authorities</t>
  </si>
  <si>
    <t>E-money payment transactions with e-money issued by resident PSPs [sent] - With cards on which e-money can be stored directly EQ
E-money payment transactions with e-money issued by resident PSPs - With cards on which e-money can be stored directly - Credit institutions +
E-money payment transactions with e-money issued by resident PSPs - With cards on which e-money can be stored directly - E-money institutions +
E-money payment transactions with e-money issued by resident PSPs - With cards on which e-money can be stored directly - Post office giro institutions +
E-money payment transactions with e-money issued by resident PSPs - With cards on which e-money can be stored directly - payment institutions +
E-money payment transactions with e-money issued by resident PSPs - With cards on which e-money can be stored directly - Public authorities i) ECB and NCBs and ii) Member States or local authorities</t>
  </si>
  <si>
    <t>OTC cash deposits EQ
OTC cash deposits - Credit institutions +
OTC cash deposits - E-money institutions +
OTC cash deposits - Post office giro institutions +
OTC cash deposits - payment institutions +
OTC cash deposits - public authorities i)ecb and ncbs and ii) members states or local authorities</t>
  </si>
  <si>
    <t>OTC cash withdrawals EQ
OTC cash withdrawals - Credit institutions +
OTC cash withdrawals - E-money institutions +
OTC cash withdrawals - Post office giro institutions +
OTC cash withdrawals - payment institutions +
OTC cash withdrawals - public authorities i)ecb and ncbs and ii) members states or local authorities</t>
  </si>
  <si>
    <t>Money remittances  EQ
Money remittance - Credit institutions +
Money remittance - E-money institutions +
Money remittance - Post office giro institutions +
Money remittance - payment institutions +
Money remittance - public authorities i)ecb and ncbs and ii) members states or local authorities</t>
  </si>
  <si>
    <t>Credit transfers [sent] - initiated electronically EQ
Credit transfers [sent] - initiated electronically - initiated via remote payment channel +
Credit transfers [sent] - initiated electronically - initiated via non-remote payment channel</t>
  </si>
  <si>
    <t>OTC cash withdrawals EQ
0 ↔
OTC cash withdrawals - Credit institutions +
OTC cash withdrawals - E-money institutions +
OTC cash withdrawals - Post office giro institutions +
OTC cash withdrawals - Payment institutions +
OTC cash withdrawals - Public authorities i)ECB and NCBs and ii) Members States or local authorities EQ
0</t>
  </si>
  <si>
    <t>OTC cash deposits EQ
0 ↔
OTC cash deposits - Credit institutions +
OTC cash deposits - E-money institutions +
OTC cash deposits - Post office giro institutions +
OTC cash deposits - Payment institutions +
OTC cash deposits - Public authorities i)ECB and NCBs and ii) Members States or local authorities EQ
0</t>
  </si>
  <si>
    <t>Cards issued by resident PSPs - Cards with a cash function  EQ
0 →
c) Transactions at terminals at which transactions are acquired by non-resident PSPs with cards issued by resident PSPs - ATM cash withdrawals (except e-money transactions) EQ
0</t>
  </si>
  <si>
    <t>Cards issued by resident PSPs - Cards with a cash function  EQ
0 →
c) Transactions at terminals at which transactions are acquired by non-resident PSPs with cards issued by resident PSPs - ATM cash deposits (except e-money transactions) EQ
0</t>
  </si>
  <si>
    <t>Cards issued by resident PSPs - Cards with an e-money function EQ
0 →
c) Transactions at terminals at which transactions are acquired by non-resident PSPs with cards issued by resident PSPs - E-money card loading and unloading transactions EQ
0</t>
  </si>
  <si>
    <t>Cards issued by resident PSPs - Total number of cards (irrespective of the number of functions on the card) EQ
0 →
c) Transactions at terminals at which transactions are acquired by non-resident PSPs with cards issued by resident PSPs EQ
0</t>
  </si>
  <si>
    <t>Abbreviations</t>
  </si>
  <si>
    <t>Introduction - Hierarchies</t>
  </si>
  <si>
    <r>
      <t xml:space="preserve">Back to </t>
    </r>
    <r>
      <rPr>
        <i/>
        <sz val="10"/>
        <color rgb="FF0000FF"/>
        <rFont val="Arial"/>
        <family val="2"/>
      </rPr>
      <t>INDEX</t>
    </r>
  </si>
  <si>
    <r>
      <t>Back to</t>
    </r>
    <r>
      <rPr>
        <sz val="10"/>
        <color rgb="FF0000FF"/>
        <rFont val="Arial"/>
        <family val="2"/>
      </rPr>
      <t xml:space="preserve"> </t>
    </r>
    <r>
      <rPr>
        <i/>
        <sz val="10"/>
        <color rgb="FF0000FF"/>
        <rFont val="Arial"/>
        <family val="2"/>
      </rPr>
      <t>INDEX</t>
    </r>
  </si>
  <si>
    <t>‘Payment transaction’ has the same meaning as as defined in Article 4 of Directive (EU) 2015/2366 of the European Parliament and of the Council.</t>
  </si>
  <si>
    <t>Right-hand side</t>
  </si>
  <si>
    <t>Left-hand side</t>
  </si>
  <si>
    <t>OTC cash withdrawals/deposits</t>
  </si>
  <si>
    <t xml:space="preserve">The ASPSP reports OTC cash withdrawals and OTC cash deposits. </t>
  </si>
  <si>
    <t>How should a card-based payment transaction be reported if it is initiated in the ASPSP's mobile banking app?</t>
  </si>
  <si>
    <t>M A N U A L   O N   P A Y M E N T S   S T A T I S T I C S  R E P O R T I N G</t>
  </si>
  <si>
    <t>This Manual presents the relevant information that should be reported in the different tables of Regulation ECB/2020/59 on payments statistics and the Guideline on reporting requirements on payments statistics (ECB/2021/13), and recaps the definitions set out in Annex II to the Regulation.</t>
  </si>
  <si>
    <t>It is divided into four parts:</t>
  </si>
  <si>
    <t>1. Hierarchies - a hierarchical structure of the reporting requirements</t>
  </si>
  <si>
    <t>2. Concepts and FAQs - explanations of the underlying concepts, along with frequently asked questions (FAQs) to illustrate the reporting requirements</t>
  </si>
  <si>
    <t>3. Reporting tables - tables replicating the reporting requirements set out in the Regulation and Guideline</t>
  </si>
  <si>
    <t xml:space="preserve">4. Validation checks - basic validation checks to help understand the relationship between the different reporting requirements	</t>
  </si>
  <si>
    <t xml:space="preserve">The cells in this Manual contain hyperlinks which connect items in the hierarchies, FAQs and tables to the relevant concept and vice versa. If you unintentionally click on a hyperlink, the combination “CTRL+G” plus Enter will return you to the cell containing that hyperlink. You can see when a cell contains a hyperlink because the cursor changes to a hand symbol when positioned over the cell. 
</t>
  </si>
  <si>
    <r>
      <t>The first data on payments statistics were collected for the reference year 2007 at an annual frequency under the reporting framework set out in the Guideline of 1 August 2007 of the European Central Bank on monetary financial institutions and market statistics (recast) (ECB/2007/9). Additional historical time series on payments statistics are available as of reference year 2000 and can be found in the Statistical Data Warehouse (SDW) of the ECB. 
Payment service providers and payment system operators in the euro area are required to report all payment transactions they have processed that involve non-monetary financial institutions, which are defined in the Regulation. For the purpose of payments statistics, PSPs themselves do not come under the non-MFI category</t>
    </r>
    <r>
      <rPr>
        <vertAlign val="superscript"/>
        <sz val="10"/>
        <rFont val="Arial"/>
        <family val="2"/>
      </rPr>
      <t>1</t>
    </r>
    <r>
      <rPr>
        <sz val="10"/>
        <rFont val="Arial"/>
        <family val="2"/>
      </rPr>
      <t xml:space="preserve">, so transactions between PSPs do not need to be reported. In addition, payment statistics include information on the number of institutions (e.g. credit institutions, electronic money institutions or payment institutions), cards and terminals. 
These statistics are compiled for the euro area and individually for each euro area Member State in order to provide information about the level of development and the use of payment services and instruments at both the euro area and the national level. When the Regulation was amended its scope increased through including not only new payment methods and channels such as contactless payments, but also statistics covering fraudulent payment transactions involving non-MFIs. In addition to new reporting requirements stemming from developments in the payments market, card data are reported in more detail (e.g. a merchant category code (MCC) breakdown is now included). Following Directive (EU) 2015/2366 on payment services in the internal market (PSD2) the reporting population for payments statistics was extended to include payment initiation service providers (PISPs) and account information service providers (AISPs). 
With the amendment of the Regulation and the Guideline, payments statistics are generally collected at a semi-annual frequency. However, more detailed card data, as well as some totals by payment instrument (e.g. total number/value of credit transfers), are collected on a quarterly basis.
Payments statistics have three main uses:
1) to give an overview of the world of payment instruments and services in the euro area in terms of numbers, values and instruments used;
2) to provide information used to identify trends and developments in the European retail payments market (covering payment instruments and services) in order to support policymaking decisions;
3) to provide an overview of fraudulent payment transactions and the use and effectiveness of strong customer authentication and other methods to protect users from fraud in relation to all payments involving non-MFIs. These data support the oversight of payment instruments, schemes and systems. 
According to Recital 1 of the Regulation: “The European Central Bank (ECB) collects country-specific and comparative payments statistics so that it is able to fulfil its task of promoting the smooth operation of payment systems in the Union and thus helps contribute to the smooth conduct of policies relating to the prudential supervision of credit institutions and the stability of the financial system.” In this respect, fraud data will allow the ECB to effectively perform its oversight tasks, for example by accurately monitoring trends in new payment services, formulating policies in rapidly-evolving retail payment markets, and assessing the degree of safety and efficiency of the payment instruments used to mitigate specific risks (e.g. financial and operational risks) relating to the individual payment schemes.
</t>
    </r>
  </si>
  <si>
    <r>
      <rPr>
        <vertAlign val="superscript"/>
        <sz val="10"/>
        <rFont val="Arial"/>
        <family val="2"/>
      </rPr>
      <t>1</t>
    </r>
    <r>
      <rPr>
        <sz val="10"/>
        <rFont val="Arial"/>
        <family val="2"/>
      </rPr>
      <t xml:space="preserve"> Although a PSP might be a non-MFI according to the European System of Accounts (ESA 2010), it is not such for the purposes of statistical reporting. </t>
    </r>
  </si>
  <si>
    <t xml:space="preserve">Commission delegated regulation (EU) 2018/389 of 27 November 2017 supplementing Directive (EU) 2015/2366 with regard to regulatory technical standards for strong customer authentication and common and secure open standards of communication (OJ L 69, 13.3.2018, p. 23) </t>
  </si>
  <si>
    <t>Directive (EU) 2015/2366 of the European Parliament and of the Council of 25 November 2015 on payment services in the internal market, amending Directives 2002/65/EC, 2009/110/EC and 2013/36/EU and Regulation (EU) No 1093/2010, and repealing Directive 2007/64/EC (OJ L 337, 23.12.2015, p. 35)</t>
  </si>
  <si>
    <t>ECB website: Single Euro Payments Area (SEPA)</t>
  </si>
  <si>
    <t>ECB website</t>
  </si>
  <si>
    <t>Guideline (EU) 2018/876 of the European Central Bank of 1 June 2018 on the Register of Institutions and Affiliates Data (ECB/2018/16) (OJ L 154, 18.6.2018, p. 3)</t>
  </si>
  <si>
    <t>Regulation (EU) 2015/751 of the European Parliament and of the Council of 29 April 2015 on interchange fees for card-based payment transactions (OJ L 123, 19.5.2015, p. 1)</t>
  </si>
  <si>
    <t>Regulation (EU) No 1071/2013 of the European Central Bank of 24 September 2013 concerning the balance sheet of the monetary financial institutions sector (recast) (ECB/2013/33)</t>
  </si>
  <si>
    <t>Regulation (EU) No 260/2012 of the European Parliament and of the Council of 14 March 2012 establishing technical and business requirements for credit transfers and direct debits in euro and amending Regulation (EC) No 924/2009 (OJ L 94, 30.3.2012, p. 22)</t>
  </si>
  <si>
    <t>Regulation (EU) No 575/2013 of the European Parliament and of the Council of 26 June 2013 on prudential requirements for credit institutions and investment firms and amending Regulation (EU) No 648/2012 (OJ L 176, 27.6.2013, p. 1)</t>
  </si>
  <si>
    <t>Regulation (EU) No 549/2013 of the European Parliament and of the Council of 21 May 2013 on the European system of national and regional accounts in the European Union
(OJ L 174, 26.6.2013, p. 1)</t>
  </si>
  <si>
    <t>account information service provider</t>
  </si>
  <si>
    <t>account servicing payment service provider</t>
  </si>
  <si>
    <t>automated teller machine</t>
  </si>
  <si>
    <t>business to business (used in direct debit B2B scheme)</t>
  </si>
  <si>
    <t>bluetooth low energy</t>
  </si>
  <si>
    <t>cash-in-transit</t>
  </si>
  <si>
    <t>clearing and settlement mechanism</t>
  </si>
  <si>
    <t>credit transfer (used in SEPA CT scheme)</t>
  </si>
  <si>
    <t>instant credit transfer (used in SEPA CT inst scheme)</t>
  </si>
  <si>
    <t>European Central Bank</t>
  </si>
  <si>
    <t>European Economic Area</t>
  </si>
  <si>
    <t xml:space="preserve">electronic funds transfer at point of sale </t>
  </si>
  <si>
    <t>European System of Central Banks</t>
  </si>
  <si>
    <t>European Union</t>
  </si>
  <si>
    <t>interchange fee regulation</t>
  </si>
  <si>
    <t>interactive voice response</t>
  </si>
  <si>
    <t>merchant category code</t>
  </si>
  <si>
    <t>monetary financial institution</t>
  </si>
  <si>
    <t>merchant-initiated transaction</t>
  </si>
  <si>
    <t>mobile point of sale</t>
  </si>
  <si>
    <t>national central bank</t>
  </si>
  <si>
    <t>near-field communication</t>
  </si>
  <si>
    <t>person to person</t>
  </si>
  <si>
    <t>payment card scheme</t>
  </si>
  <si>
    <t>payment initiation service</t>
  </si>
  <si>
    <t>payment initiation service provider</t>
  </si>
  <si>
    <t>point of interaction</t>
  </si>
  <si>
    <t>point of sale</t>
  </si>
  <si>
    <t>payment system operator</t>
  </si>
  <si>
    <t>payment service provider</t>
  </si>
  <si>
    <t>payment statistics relevant institutions</t>
  </si>
  <si>
    <t>payment service user</t>
  </si>
  <si>
    <t>retail payment system</t>
  </si>
  <si>
    <t>strong customer authentication</t>
  </si>
  <si>
    <t>Statistical Data Warehouse</t>
  </si>
  <si>
    <t xml:space="preserve">The following green-coloured sheets replicate the reporting requirements set out in Annex III to the Regulation and the reporting requirements set out in the Guideline. Hierarchies labelled with a number are based on Annex III to the Regulation while those labelled with a letter are based on the Annex to the Guideline.
The numbering of the hierarchy sheets follows the numbering in Annex III to the Regulation and the Annex to the Guideline. Requirements stemming from the Guideline are addressed to the NCBs only. In order to facilitate clear understanding, hierarchy level is indicated on each sheet above each hierarchical structure. 
Each reporting requirement on a hierarchy sheet is linked to the respective concept on the concept sheet. </t>
  </si>
  <si>
    <t>these cannot be derived from any underlying series and are reporting requirements set out in the Regulation.</t>
  </si>
  <si>
    <t>these are the sum of underlying series and are reporting requirements set out in the Regulation.</t>
  </si>
  <si>
    <t>these are reporting requirements set out in the Annex to the Guideline.</t>
  </si>
  <si>
    <t>these are series listed on the right-hand side which can be used to compute series on the left-hand side.</t>
  </si>
  <si>
    <t>these are series listed on the right-hand side as only a sub-category of series on the left-hand side which are used to validate that “of which” is not greater than the total.</t>
  </si>
  <si>
    <t>Table 2: Card functions
Table 3: Card-accepting devices</t>
  </si>
  <si>
    <t>Tables 7 and B: Participation in selected payment systems
Tables 8 and C: Payments processed by selected payment systems</t>
  </si>
  <si>
    <t>The following orange-coloured sheets replicate the reporting requirements set out in Annex III to the Regulation and the reporting requirements set out in the Guideline. Tables labelled with a number are based on Annex III to the Regulation while those labelled with a letter are based on the Annex to the Guideline.
The numbering of the table sheets follows the numbering in Annex III to the Regulation and the Annex to the Guideline. 
Requirements stemming from the Guideline are for NCBs only. 
Reporting requirements are those indicated by the columns “Geographical breakdown”, “Frequency” and “Timeliness”.</t>
  </si>
  <si>
    <t xml:space="preserve">Table 1 of the Annex III to the Regulation collects information on institutions offering payment services to non-MFIs. For the different types of institutions, the table includes breakdowns of the number of accounts held at these institutions by non-MFIs. In line with PSD2, the table also includes information on AISPs and PISPs. All data refer to PSPs resident in the reporting country, so the geographical breakdown Geo 0 (domestic) applies. The figures refer to the numbers and values outstanding at year-end. </t>
  </si>
  <si>
    <t>Card-accepting devices</t>
  </si>
  <si>
    <t xml:space="preserve">Table 3 of the Regulation presents data on the number of terminals provided by PSPs resident in the country. Data on terminals are broken down into automated teller machines (ATMs), point-of-sale (POS) terminals and e-money card terminals. Within each of these three categories, they are also broken down by terminal function.
For data on terminals provided by resident PSPs, the Geo 3 geographical breakdown applies (the Geo breakdown refers to the location of the terminal). The frequency of the data is semi-annual so, for the number of terminals, the figure refers to the number of terminals active at the end of the reporting period. The breakdowns in Table 3 are not mutually exclusive as a terminal can have several functions. </t>
  </si>
  <si>
    <t>The number and value of payment transactions sent and received by non-MFIs through PSPs resident in the country are displayed in Tables 4a and 4b. In table 4a, those transactions are broken down by payment service used, the initiation channel, payment schemes and the authentication method. In table 4b, they are only broken down by payment service used, the initiation channel and the authentication method. Data are reported with a Geo 3 breakdown and with a semi-annual frequency. All payment transactions sent during the reference period should be summed up. The same principle applies to the transactions received.</t>
  </si>
  <si>
    <t>The number and value of fraudulent payment transactions sent and received by non-MFIs through PSPs resident in the country are displayed in Tables 5a and 5b. Table 5a includes more detailed breakdowns of payments per scheme than Table 5b. In Table 5a these transactions are broken down by payment service used, initiation channel, payment scheme and authentication method. In Table 5b they are only broken down by payment service used, initiation channel and authentication method. Data are reported according to two different Geo breakdowns: Geo 1 and Geo 3. The losses due to fraud are reported according to a Geo 1 breakdown. 
Table 5 follows the same structure as Table 4, the difference being that while Table 4 includes all payment transactions, Table 5 requires the reporting of fraudulent payment transactions. The item “Other services” (not included in Directive (EU) 2015/2366) is included in Table 4a but not in Table 5.</t>
  </si>
  <si>
    <t>Payment transactions, per type of terminal, involving non-MFIs</t>
  </si>
  <si>
    <t>For the data on payment transactions per type of terminal, the Geo 3 geographical breakdown applies, except for OTC cash withdrawals and deposits and cash advances at POS terminals, for which Geo 1 applies. The Geo breakdown refers to the location of the terminal. The data are collected at a semi-annual frequency, i.e. all transactions executed during the reference period should be summed.</t>
  </si>
  <si>
    <t>Table 7 contains the number of participants in selected payment systems. The data are reported on a semi-annual basis, meaning that the number of participants at the end of the reference period should be reported. Data are reported according to a Geo 1 breakdown, so the number of participants in a system comprises both domestic and non-domestic participants.</t>
  </si>
  <si>
    <t>The data in Table 8 refer to sent payment transactions according to a Geo 4 breakdown. The only exception is the sub-breakdowns for credit transfers as well as the concentration ratio – these are reported according to a Geo 1 breakdown. The data are collected at a semi-annual frequency, i.e. all transactions executed during the reference period are summed.</t>
  </si>
  <si>
    <t xml:space="preserve">Table 9 of the Regulation presents data on the number and value of payment transactions sent by non-MFIs. Transactions are compiled by payment service and initiation channel. Card-based payment transactions are broken down further by MCC. </t>
  </si>
  <si>
    <t>Table 2 of the Regulation collects information on the number of cards issued by PSPs resident in the country. These card data are compiled to include a breakdown by card function and, within card function, a breakdown by payment card scheme. As all data on cards issued refer to cards issued by institutions resident in the reporting country, the Geo 0 geographical breakdown applies. In the reporting shown in Table 2, different categories are not all mutually exclusive and could overlap. Underlying all of this is the principle that each card issued has a unique card number. However, the one-to-one relationship between plastic cards and numbers does not always hold and, in such cases, it is the card – as identified by its unique number – that is reported. This means that if a plastic card is issued with two embossed numbers on the front, this one plastic card incorporates two card-based payment instruments. Conversely, if a virtual card is issued, the card number functions as the card-based payment instrument, even in the absence of any plastic card equivalent.</t>
  </si>
  <si>
    <r>
      <t xml:space="preserve">The following purple-coloured sheet includes basic validation checks which facilitate an understanding of the relationship between the different reporting requirements. 
</t>
    </r>
    <r>
      <rPr>
        <b/>
        <u/>
        <sz val="10"/>
        <color rgb="FF001489"/>
        <rFont val="Arial"/>
        <family val="2"/>
      </rPr>
      <t>There are different types of checks:</t>
    </r>
    <r>
      <rPr>
        <sz val="10"/>
        <color theme="1"/>
        <rFont val="Arial"/>
        <family val="2"/>
      </rPr>
      <t xml:space="preserve">
- </t>
    </r>
    <r>
      <rPr>
        <i/>
        <sz val="10"/>
        <color theme="1"/>
        <rFont val="Arial"/>
        <family val="2"/>
      </rPr>
      <t xml:space="preserve">Number/value checks: these checks are only relevant for the reporting of payment transactions. Whenever the number of payment transactions is reported, the value of payment transactions should also be reported. The same logic applies to the reporting of fraudulent payment transactions. These checks are not included on the “Validation checks” sheet. </t>
    </r>
    <r>
      <rPr>
        <sz val="10"/>
        <color theme="1"/>
        <rFont val="Arial"/>
        <family val="2"/>
      </rPr>
      <t xml:space="preserve">
- </t>
    </r>
    <r>
      <rPr>
        <i/>
        <sz val="10"/>
        <color theme="1"/>
        <rFont val="Arial"/>
        <family val="2"/>
      </rPr>
      <t>Fraud/non-fraud checks: these checks are only relevant for the reporting of fraudulent payment transactions. Whenever the number/value of fraudulent payment transactions is reported in Tables 5a or 5b, the corresponding number/value in the non-fraud Tables 4a or 4b has to be greater or equal to the number/value reported in Tables 5a or 5b. These checks are not included on the “Validation checks” sheet.</t>
    </r>
    <r>
      <rPr>
        <sz val="10"/>
        <color theme="1"/>
        <rFont val="Arial"/>
        <family val="2"/>
      </rPr>
      <t xml:space="preserve">
- </t>
    </r>
    <r>
      <rPr>
        <i/>
        <sz val="10"/>
        <color theme="1"/>
        <rFont val="Arial"/>
        <family val="2"/>
      </rPr>
      <t>Consistency checks: these checks explain the relationship between the reporting requirements in the different tables (e.g. the total number of credit transfers equals the sum of credit transfers initiated electronically, those initiated in paper-based form and those initiated neither electronically nor in paper-based form). These checks are included on the “Validation checks” sheet.</t>
    </r>
    <r>
      <rPr>
        <sz val="10"/>
        <color theme="1"/>
        <rFont val="Arial"/>
        <family val="2"/>
      </rPr>
      <t xml:space="preserve">
</t>
    </r>
    <r>
      <rPr>
        <i/>
        <sz val="10"/>
        <color theme="1"/>
        <rFont val="Arial"/>
        <family val="2"/>
      </rPr>
      <t>- Across-table checks: these checks validate the reporting requirements between the different tables (e.g. whenever payment transactions with credit cards [sent] are reported, the number of credit cards reported cannot be zero). These checks are included on the “Validation checks” sheet.</t>
    </r>
    <r>
      <rPr>
        <sz val="10"/>
        <color theme="1"/>
        <rFont val="Arial"/>
        <family val="2"/>
      </rPr>
      <t xml:space="preserve">
</t>
    </r>
  </si>
  <si>
    <t>Accepting contactless transactions</t>
  </si>
  <si>
    <t>Authenticated via non-strong customer authentication (non-SCA)</t>
  </si>
  <si>
    <t>Authenticated via strong customer authentication (SCA)</t>
  </si>
  <si>
    <t xml:space="preserve">Card not received </t>
  </si>
  <si>
    <t>Card-based payment transactions with card-based payment instruments issued by resident PSPs (except cards with an e-money function only)</t>
  </si>
  <si>
    <t>Direct debit</t>
  </si>
  <si>
    <t>Direct debit payment scheme</t>
  </si>
  <si>
    <t>Initiated non-electronically</t>
  </si>
  <si>
    <t>Instant payment</t>
  </si>
  <si>
    <t>Near Field Communication (NFC) payment</t>
  </si>
  <si>
    <t>Non-SEPA scheme</t>
  </si>
  <si>
    <t>Payment card scheme (PCS)</t>
  </si>
  <si>
    <t>Payment scheme</t>
  </si>
  <si>
    <t>Payment statistics relevant institutions (PSRIs)</t>
  </si>
  <si>
    <t>Point of sale (POS) terminal</t>
  </si>
  <si>
    <r>
      <t>sum</t>
    </r>
    <r>
      <rPr>
        <i/>
        <vertAlign val="superscript"/>
        <sz val="9"/>
        <rFont val="Arial"/>
        <family val="2"/>
      </rPr>
      <t>4</t>
    </r>
  </si>
  <si>
    <r>
      <t>sum</t>
    </r>
    <r>
      <rPr>
        <i/>
        <vertAlign val="superscript"/>
        <sz val="9"/>
        <rFont val="Arial"/>
        <family val="2"/>
      </rPr>
      <t>5</t>
    </r>
  </si>
  <si>
    <t xml:space="preserve">ATMs accepting contactless transactions include ATMs that allow the PSU to withdraw or deposit cash or initiate a payment transaction using the contactless function of their card (or another technological device). POS terminals accepting contactless transactions include POS terminals that allow the PSU to initiate a payment using the contactless function of the card (or another technological device). </t>
  </si>
  <si>
    <t>A provider of a service that gives PSUs an overview of payment accounts held at one or multiple ASPSPs. Additional features can be provided, e.g. an aggregation of balances, an overview of how much has been spent by category consumption, or account information services for credit ratings. AISPs report the number of their clients. As credit institutions can also provide account information services, they report the number of their clients when acting as an AISP. In addition, ASPSPs should report the number of payment accounts accessed by AISPs during the reference period. For reporting purposes, each account is counted only once even if it is accessed multiple times, although accounts must be accessed at least once in the reference period to be included in the reporting.</t>
  </si>
  <si>
    <t xml:space="preserve">ASPSPs (often credit institutions) are institutions that service the PSU’s payment account. The breakdown included in Table 1 of Annex III to the Regulation does not refer to the number of ASPSPs, although ASPSPs should report the number of payment accounts accessed during the reference period. The aim of this is to obtain the perspective of domestic ASPSPs on the activities of AISPs in order to complement the reporting of domestic AISPs, which is also requested. This information is relevant, as AISPs can operate across borders, and domestic accounts might be accessed by non-domestic AISPs and vice versa. ASPSPs are not considered to be another type of PSP. </t>
  </si>
  <si>
    <t>Similarly to cash advances at POS which are not linked to a payment transaction for goods and services, cash deposits at POS terminals should be reported as ATM cash deposits. 
The payment card can be used to identify and authenticate the payment service user or as a proxy to identify the payment account into which the funds should be deposited.</t>
  </si>
  <si>
    <t xml:space="preserve">The ATM sub-categories are not mutually exclusive. The sum of the ATMs is therefore not limited to ATMs with a cash withdrawal function, ATMs with a credit transfer function and ATMs which accept contactless payments. Cash recycling machines are included in the reporting of ATMs as well as in one of the sub-items if they provide more than a cash-recycling function. Bulk deposit machines are not included in ATMs. </t>
  </si>
  <si>
    <t>ATMs which allow authorised users to pay utility bills, for example, are included in this breakdown.</t>
  </si>
  <si>
    <t>Credit transfers, direct debits, card-based payment transactions and e-money payment transactions are broken down further into strong and non-strong customer authentication. Transactions reported by PISPs are also broken down by authentication channel.</t>
  </si>
  <si>
    <t xml:space="preserve">Credit transfers, card-based payment transactions and e-money payment transactions are broken down further into strong and non-strong customer authentication. Transactions reported by PISPs are also broken down by authentication channel. </t>
  </si>
  <si>
    <t>Credit transfers, direct debits, card-based payment transactions and e-money payment transactions are further broken down into strong and non-strong customer authentication. Transactions reported by PISPs are also broken down by authentication channel.</t>
  </si>
  <si>
    <t xml:space="preserve">This fraud type is relevant for card-based payment transactions and e-money payment transactions. An example would be a merchant creating a fraudulent payment order with card details saved from a previous transaction. For e-money payment transactions using a card, this fraud type should be understood as “e-money card details theft”, even though a separate definition for this fraud type for e-money cards is not included in Annex II to the Regulation. In the case of e-money card details theft, the sensitive payment data relate to data on the e-money card. </t>
  </si>
  <si>
    <t>Card-based payment transactions with card-based payment instruments issued by resident PSPs (sent) are reported by the issuing PSP, while card-based payment transactions acquired by resident PSPs (received) are reported by the acquiring PSP. For example, a transaction in which a credit transfer is initiated at a terminal and a payment card is used to authenticate the payment service user is not a card-based payment transaction.</t>
  </si>
  <si>
    <t>A distinction is made between cards on which e-money can be stored and cards which give access to e-money stored on e-money accounts. These two categories are mutually exclusive.</t>
  </si>
  <si>
    <t>Cards which give access to e-money stored on e-money accounts are cards linked to e-money (card) accounts. The user of the e-money card might not be aware of such an e-money account. A typical example is a prepaid card. While prepaid cards are often cards which give access to e-money stored on e-money accounts, some prepaid cards are cards on which e-money can be stored directly.</t>
  </si>
  <si>
    <t xml:space="preserve">Cards with a cash function are cards which can be used to withdraw money. Cards which only allow payment transactions to be initiated are excluded. Cards which are only used to withdraw or deposit cash at ATMs and which are not in the name of the payer are not included (i.e. machine-readable cards used to deposit money in bulk deposit machines are reported only under “total number of cards (irrespective of the number of functions on the card)” in Table 2 of the Regulation). </t>
  </si>
  <si>
    <t>All valid cards in circulation that have all of these functions are included.</t>
  </si>
  <si>
    <t xml:space="preserve">All cards that enable the PSU to make contactless payments are included. The definition is not limited to physical cards, so digitalised cards are also included.  </t>
  </si>
  <si>
    <t xml:space="preserve">Each function (debit, credit and delayed debit) is broken down by payment card scheme. The functions are not mutually exclusive. </t>
  </si>
  <si>
    <t xml:space="preserve">They do not include (gift) vouchers which are only accepted by a limited number of merchants. Monetary value stored on specific prepaid instruments does not represent electronic money if the instruments are designed to address precise needs and can be used only in a limited way, (i) because they allow the electronic money holder to purchase goods or services only on the premises of the electronic money issuer or within a limited network of service providers under a direct commercial agreement with a professional issuer or (ii) because they can only be used to acquire a limited range of goods or services. Such instruments may include store cards, petrol cards, membership cards, public transport cards, meal vouchers or vouchers for services. These cards and transactions with these cards are not included in the reporting of payments statistics. </t>
  </si>
  <si>
    <t xml:space="preserve">All cards that have been loaded are reported under this item, irrespective of when exactly this loading took place (not necessarily during the reference period). Only cards still valid at the end of the reporting period should be reported. </t>
  </si>
  <si>
    <t>Cash advances at POS terminals are included in cash withdrawals using card-based payment transactions in Tables 4a/4b and 5a/5b and are also reported in Table 6. 
Cash advances at POS terminals are typically payment transactions where a customer buys a good or service in a shop and wishes to pay for this using a card at a POS terminal. The customer asks the shop attendant (e.g. at a supermarket) to also withdraw an amount of cash. The amount of cash to be withdrawn is added to the price of the good or service. The transaction is made – as a single transaction – using the same card at the same time.
It should be noted that only the cash advance is to be reported here. The amount for the payment of goods is to be counted as a card-based payment transaction. If it is not possible to distinguish between the amount of the transaction for goods and services and the cash advance, the payment transaction is reported as “POS transactions” Cash advances at POS which are not linked to a simultaneous shopping transaction are included in ATM cash withdrawals.</t>
  </si>
  <si>
    <t xml:space="preserve">Cash withdrawals using card-based payment instruments also include cash advances at POS terminals (“cash-back” transactions). Cash withdrawals are reported broken down by card function and PCS. The cash withdrawals total in Table 4a refers to cash withdrawals with cards, so OTC cash withdrawals are not included in that total if the card is merely used to identify the withdrawer. </t>
  </si>
  <si>
    <t>This category includes cheques issued and submitted. 
1) The “sent cheques” sub-category is counted from the payee’s side. For domestic cheques, the PSPs of both parties (the payer and the payee) are resident in the reporting country. For cross-border transactions, the payee submits a cheque to a PSP resident in the reporting country, while the PSP of the payer is resident outside the country.
2) The “received cheques” sub-category is counted from the payer’s side. For domestic cheques, the PSPs of both parties (the payer and the payee) are resident in the reporting country. For cross-border transactions, the PSP of the payer (drawers have an account with local PSPs) is resident in the reporting country, while the PSP of the payee is resident outside the country.</t>
  </si>
  <si>
    <t xml:space="preserve">The concentration ratio is calculated on the basis of the five largest senders of payment transactions, irrespective of whether these senders are direct or indirect participants in the payment system. </t>
  </si>
  <si>
    <t xml:space="preserve">Consent given in other forms includes direct debits to which the payer has given consent in non-electronic form. In the case of direct debits where the PSP is not involved in providing the mandate and where the PSP is also not able to obtain any information on the form of the consent, the direct debit is included in consent given in other forms. </t>
  </si>
  <si>
    <t>A direct debit for which consent has been given via an electronic mandate is one which uses the e-mandate feature of the SEPA scheme.</t>
  </si>
  <si>
    <t>Contactless low value applies to credit transfers, card-based payment transactions and e-money payment transactions.</t>
  </si>
  <si>
    <t>Portable devices used to make contactless payments include mobile phones and wearable devices as well as physical cards. The contactless technology could be either NFC, Bluetooth, WiFi or even a QR or barcode which is contactlessly scanned.</t>
  </si>
  <si>
    <t xml:space="preserve">This fraud type is relevant for card-based payment transactions. A typical instance of this fraud type is where the card information is copied using a card-reading device fraudulently attached to an ATM. The stolen information is then used to produce a counterfeit card. </t>
  </si>
  <si>
    <t xml:space="preserve">This fraud type is relevant for e-money payment transactions. A typical instance of this fraud type is where the card information is copied using a device attached to an ATM. The stolen information is then used to produce a counterfeit card. </t>
  </si>
  <si>
    <t xml:space="preserve">This was previously known in the Regulation as a “card with a credit function”. </t>
  </si>
  <si>
    <t>Credit institutions are undertakings whose business is to take deposits or other repayable funds from the public and to grant credits for their own account. Other repayable funds may also include proceeds from the sale of bank bonds to the public. A PSP that acts both as a credit institution and as an electronic money issuer should only be reported as credit institution. Furthermore, a credit institution providing account information services should report both the number of its clients when acting as an AISP and the number of different payment accounts accessed by AISPs during the reference period when acting as an ASPSP. The outstanding value on e-money storages issued can only be reported by those credit institutions which also issue e-money.</t>
  </si>
  <si>
    <t xml:space="preserve">The reporting of credit transfers by scheme is broken down separately for each scheme. International schemes are the SEPA CT scheme and the SEPA CT inst scheme. </t>
  </si>
  <si>
    <t xml:space="preserve">Credits to the accounts by simple book entry are not included as credit transfers. They may include services related to liquidity management, credit transactions and transactions related to securities trading. </t>
  </si>
  <si>
    <t xml:space="preserve">Cross-border card-based payment transactions and cash withdrawals using card-based payment instruments are (i) payment transactions where both the payer’s PSP (issuer) and the payee’s PSP (acquirer) are resident in different countries or (ii) payment transactions where the payer’s PSP (issuer) is located in a different country from the POS. The reporting agents – and hence the NCBs – report the location of the issuer, the acquirer and the POS in their semi-annual reporting. For card-based payment transactions initiated non-remotely, the location of the POS is the location of the physical terminal. For remotely initiated card-based payment transactions, the location of the point of sale is reported according to the definition of “point of sale” given in Article 2(29) of the IFR. For card-based payment transactions reported with a quarterly frequency, only the location of the POS is reported. </t>
  </si>
  <si>
    <t>A card with a debit function enables the cardholder to initiate payment transactions where each single debt incurred is credited to the account of the payer without any significant delay. This was previously known in the Regulation as a “card with a debit function”.</t>
  </si>
  <si>
    <t xml:space="preserve">Debits from the accounts by simple book entry are not included as direct debits. A contract for a loan where it is stated that “the due amount is debited from your current account” is not considered to be a payment transaction order, as payment transaction orders are usually provided by the customer. Such transactions are therefore considered to be “by simple book entry”. Debits from the account by simple book entry include debit transactions, transactions related to securities trading and confiscation of the account by the government. </t>
  </si>
  <si>
    <t>The distinguishing feature of a card with a delayed debit function, in contrast to a debit or credit card, is the contractual agreement granting a credit line but including an obligation to settle the debt incurred at the end of a predefined period without charging interest. This type of card is commonly referred to as a “charge card” and is also known as a “deferred debit card”. It was previously referred to in the Regulation as a “card with a delayed debit function”.</t>
  </si>
  <si>
    <t xml:space="preserve">A digital wallet is a solution wherein users can register data relating to one or more payment instruments or payment accounts to make possible the initiation of payment transactions.  </t>
  </si>
  <si>
    <t>Direct debits are initiated by the payee (e.g. a utility company) on the basis of a mandate given by the payer. Both recurring and one-off direct debits are included. In the case of recurring direct debits, each individual direct debit is counted as one payment transaction. Direct debits used to settle outstanding balances resulting from payment transactions using a credit card or delayed debit card are also included.</t>
  </si>
  <si>
    <t>The reporting of direct debits by scheme is broken down separately for each scheme. International schemes are the SEPA Direct Debit B2B scheme and the SEPA Direct Debit Core scheme.</t>
  </si>
  <si>
    <t xml:space="preserve">Domestic payment transactions are transactions where the payer’s PSP and the payee’s PSP are resident in the same country. For card-based payment transactions, domestic transactions are payment transactions where the payer’s PSP (issuer) and the payee’s PSP (acquirer) are resident in the same country and where the POS is also resident in that country. </t>
  </si>
  <si>
    <t>E-commerce payments only include those that are initiated via online banking, as “e-commerce” is a sub-item of “online banking based credit transfers”. This sub-item does not include e-commerce transactions initiated via other means than those described in the definition of “online banking based credit transfers”. PISP-initiated credit transfers related to e-commerce transactions are also included where they are both initiated using an online banking platform and connected to a purchase on a merchant’s website. Transactions where an ASPSP acts as a PISP to initiate a simple credit transfer for an account at another ASPSP are not included. The “e-commerce” sub-item corresponds to the “online banking based e-payment” sub-item in Guideline ECB/2014/15 on monetary and financial statistics (the MFS Guideline).
If the reporting agent is only able to provide information on an e-commerce payment transaction when a specific payment solution is used, this should be communicated to the NCBs, which in turn should indicate in the endnotes that the “e-commerce” sub-item  only includes transactions initiated using a specific payment solution. If the reporting agent cannot differentiate between e-commerce and non e-commerce payments, the reporting should stop at the level of the “online banking based credit transfers” item.</t>
  </si>
  <si>
    <t xml:space="preserve">This item is further broken down into “EFTPOS terminals accepting contactless transactions” and “EFTPOS terminals accepting e-money card transactions”. </t>
  </si>
  <si>
    <t xml:space="preserve">This item includes all terminals which accept card-based payment instruments and also e-money cards. All EFTPOS terminals accepting e-money card transactions are also included in the item “e-money card accepting terminals”. The opposite does not hold true. </t>
  </si>
  <si>
    <t xml:space="preserve">PSPs that are authorised/registered under Directive 2009/110/EC on the taking up, pursuit and prudential supervision of the business of electronic money institutions are included in the “electronic money institution” item. The item only includes institutions acting as electronic money institutions and not those which also act as credit institutions. </t>
  </si>
  <si>
    <t xml:space="preserve">This item includes, but is not limited to, POS terminals accepting e-money transactions. If all e-money card accepting terminals are POS terminals, meaning that if each e-money card accepting terminal also accepts debit, delayed debit or credit cards, then the number of POS terminals accepting e-money transactions is equal to the number of e-money card accepting terminals. However, if there are, for example, cash machines in parking spaces which only accept e-money cards, then the number of e-money card accepting terminals is greater than the number of POS terminals accepting e-money transactions. </t>
  </si>
  <si>
    <t>This item includes all terminals at which a card with an e-money function can be loaded or unloaded. This is irrespective of whether or not the terminal is a POS.</t>
  </si>
  <si>
    <t>Only the loading and unloading at terminals of either cards on which e-money can be stored directly or cards which give access to e-money stored on e-money accounts are included.</t>
  </si>
  <si>
    <t xml:space="preserve">E-money card terminals include all terminals at which a payer can pay using a card with an e-money function. This also includes – but is not limited to – POS terminals accepting e-money card transactions. </t>
  </si>
  <si>
    <t xml:space="preserve">E-money transactions are counted as either sent or received according to the initiation side (in particular, if initiated by the payee they are counted as received from the payer’s side). E-money is considered as value issued by (liability of) an e-money issuer and not as a payment instrument, with the result that in principle both “push” and “pull” instruments may be used to transfer e-money value. </t>
  </si>
  <si>
    <t>General government is what was referred to as “public administration” in the previous Regulation and Guideline.</t>
  </si>
  <si>
    <t>This means one breakdown for domestic, referring to PSPs resident in the reporting country. As regards payment transactions, the geographical breakdown Geo 0 corresponds to transactions involving non-MFIs (e.g. credit transfers or card payments) between PSPs resident in the same country.</t>
  </si>
  <si>
    <t xml:space="preserve">This means one breakdown for domestic and cross-border combined, referring to all payment transactions sent, irrespective of the country of residence of the counterparty (receiving party). </t>
  </si>
  <si>
    <t xml:space="preserve">This means one breakdown for cross-border, referring to all payment transactions sent by domestic TARGET2 component systems to TARGET2 component systems not resident in the reporting country. </t>
  </si>
  <si>
    <t>This means the breakdown for domestic, the single country breakdowns for all European Economic Area (EEA) countries and the breakdown for the rest of the world outside the EEA.  For all payment instruments other than card-based payment instruments, the residence of the counterparty institution is reported with a Geo 3 breakdown. For card-based payment transactions and cash withdrawals using card-based payment instruments reported semi-annually, in addition to the residence of the counterparty institution, the location of the POS is also reported with a Geo 3 breakdown. In the special case of reporting by PISPs, the geographical breakdown should be reported on the basis of the residence of the institution hosting the account from which the payment is initiated. This is in order to show the extent to which this service is provided across borders.</t>
  </si>
  <si>
    <t xml:space="preserve">This means different breakdowns for domestic, cross-border within the EEA and the rest of the world outside the EEA. </t>
  </si>
  <si>
    <t xml:space="preserve">Credit transfers initiated by PISPs are reported in this breakdown. It is a sub-item of “credit transfers” and is not added together with any other reporting item. It is reported by the ASPSP, in contrast to the “payment initiation services of which credit transfers” breakdown, which is reported by the PISP. Reporting agents, in their capacity as ASPSPs, should include payments initiated by third party PISPs on behalf of payers that have payment accounts with that particular reporting PSP. The Geo breakdown refers to the country where the account of the payee is located. </t>
  </si>
  <si>
    <r>
      <rPr>
        <u/>
        <sz val="9"/>
        <rFont val="Arial"/>
        <family val="2"/>
      </rPr>
      <t>Credit transfer:</t>
    </r>
    <r>
      <rPr>
        <sz val="9"/>
        <rFont val="Arial"/>
        <family val="2"/>
      </rPr>
      <t xml:space="preserve"> For example, payment by a company of its monthly payroll.
</t>
    </r>
    <r>
      <rPr>
        <u/>
        <sz val="9"/>
        <rFont val="Arial"/>
        <family val="2"/>
      </rPr>
      <t>Direct debit:</t>
    </r>
    <r>
      <rPr>
        <sz val="9"/>
        <rFont val="Arial"/>
        <family val="2"/>
      </rPr>
      <t xml:space="preserve"> Payees may initiate direct debits in a batch and send them to their ASPSP directly or to a CSM/RPS for processing. PSPs are required to report direct debits on both routings.</t>
    </r>
  </si>
  <si>
    <r>
      <rPr>
        <u/>
        <sz val="9"/>
        <rFont val="Arial"/>
        <family val="2"/>
      </rPr>
      <t>Credit transfers</t>
    </r>
    <r>
      <rPr>
        <sz val="9"/>
        <rFont val="Arial"/>
        <family val="2"/>
      </rPr>
      <t xml:space="preserve"> initiated electronically are the sum of those initiated in a file/batch and those initiated on a single payment basis. Credit transfers initiated through a CD/diskette should be included in the sub-category “initiated electronically”. In addition, credit transfers initiated electronically are the sum of those initiated remotely and those initiated non-remotely. Credit transfers initiated electronically and via remote payment channels are, for example, those initiated via online banking or mobile payment services. Credit transfers initiated electronically and non-remotely are transfers initiated via ATMs or other terminals.</t>
    </r>
  </si>
  <si>
    <r>
      <rPr>
        <u/>
        <sz val="9"/>
        <rFont val="Arial"/>
        <family val="2"/>
      </rPr>
      <t>Credit transfers</t>
    </r>
    <r>
      <rPr>
        <sz val="9"/>
        <rFont val="Arial"/>
        <family val="2"/>
      </rPr>
      <t xml:space="preserve"> initiated non-electronically are the sum of those initiated in paper-based form and those initiated in a form other than either paper-based or electronic. 
</t>
    </r>
    <r>
      <rPr>
        <u/>
        <sz val="9"/>
        <rFont val="Arial"/>
        <family val="2"/>
      </rPr>
      <t>Card-based payment transactions</t>
    </r>
    <r>
      <rPr>
        <sz val="9"/>
        <rFont val="Arial"/>
        <family val="2"/>
      </rPr>
      <t xml:space="preserve"> authenticated with a signature at the POS, either on paper or on a signature pad, are considered to be card-based payment transactions initiated non-electronically. Other examples of card-based payment transactions initiated non-electronically are telephone orders and mail orders. Payments initiated via telephone or mail are considered to be “initiated non-electronically”, while payments initiated online (e.g. via computer, mobile internet, electronic POS terminal) are considered to be “initiated electronically”.</t>
    </r>
  </si>
  <si>
    <r>
      <rPr>
        <u/>
        <sz val="9"/>
        <rFont val="Arial"/>
        <family val="2"/>
      </rPr>
      <t>Credit transfer:</t>
    </r>
    <r>
      <rPr>
        <sz val="9"/>
        <rFont val="Arial"/>
        <family val="2"/>
      </rPr>
      <t xml:space="preserve"> Single credit transfers initiated on the basis of a standing order are also reported as initiated on a single payment basis.</t>
    </r>
  </si>
  <si>
    <t>Instant payments are payments where the transmission of the payment message and the availability of the final funds to the payee occur in real time or near-real time.</t>
  </si>
  <si>
    <t xml:space="preserve">This fraud type is relevant for credit transfers, card-based payment transactions and e-money payment transactions. One example would be a fraudster creating a fraudulent payment order using stolen personalised security credentials, e.g. by putting up a fake website. </t>
  </si>
  <si>
    <t>This is relevant for credit transfers, card-based payment transactions and e-money payment transactions.</t>
  </si>
  <si>
    <r>
      <t>This fraud type is relevant for credit transfers, direct debits, card-based payment transactions and e-money payment transactions.
Scammers usually gain victims’ trust and convince them to transfer funds in a “safe” account which they control. One example would be a fraudster impersonating the CEO while convincing a clerk to issue a payment order. 
Cases where the payee is fraudulent, e.g. because it sells fictitious goods or services, but does not intervene directly in the payment process, are outside the scope of fraudulent transactions that need to be reported under the Regulation. 
For</t>
    </r>
    <r>
      <rPr>
        <u/>
        <sz val="9"/>
        <rFont val="Arial"/>
        <family val="2"/>
      </rPr>
      <t xml:space="preserve"> card-based payment transactions</t>
    </r>
    <r>
      <rPr>
        <sz val="9"/>
        <rFont val="Arial"/>
        <family val="2"/>
      </rPr>
      <t xml:space="preserve">, an example is where a fraudster pretends to be a representative of an online car rental company. The victim proceeds with the payment to the fraudster. </t>
    </r>
  </si>
  <si>
    <t>The ISO 18245 standard forms the basis of the reporting of MCC codes. However, codes for airlines, car hire agencies and hotels are aggregated, while all other MCC codes are reported separately.</t>
  </si>
  <si>
    <r>
      <t>This is relevant for remotely initiated card-based payment transactions and e-money payment transactions. The EBA Q&amp;As 2018_4131 (</t>
    </r>
    <r>
      <rPr>
        <u/>
        <sz val="9"/>
        <color rgb="FF0000FF"/>
        <rFont val="Arial"/>
        <family val="2"/>
      </rPr>
      <t>https://eba.europa.eu/single-rule-book-qa/-/qna/view/publicId/2018_4131</t>
    </r>
    <r>
      <rPr>
        <sz val="9"/>
        <rFont val="Arial"/>
        <family val="2"/>
      </rPr>
      <t>) and 2018_4031 (</t>
    </r>
    <r>
      <rPr>
        <u/>
        <sz val="9"/>
        <color rgb="FF0000FF"/>
        <rFont val="Arial"/>
        <family val="2"/>
      </rPr>
      <t>https://eba.europa.eu/single-rule-book-qa/-/qna/view/publicId/2018_4031</t>
    </r>
    <r>
      <rPr>
        <sz val="9"/>
        <rFont val="Arial"/>
        <family val="2"/>
      </rPr>
      <t>) provide further guidance in this regard.</t>
    </r>
  </si>
  <si>
    <r>
      <rPr>
        <u/>
        <sz val="9"/>
        <rFont val="Arial"/>
        <family val="2"/>
      </rPr>
      <t>Credit transfer:</t>
    </r>
    <r>
      <rPr>
        <sz val="9"/>
        <rFont val="Arial"/>
        <family val="2"/>
      </rPr>
      <t xml:space="preserve"> The “mobile payment solution” item includes remotely initiated transactions via digital wallets and via C2B and P2P mobile payment solutions, while only transactions via P2P mobile payment solutions are reported separately. Transactions initiated non-remotely, e.g. at an ATM or other PSP terminal, are excluded, as are online banking based credit transfers. 
</t>
    </r>
    <r>
      <rPr>
        <u/>
        <sz val="9"/>
        <rFont val="Arial"/>
        <family val="2"/>
      </rPr>
      <t>Card-based payment transaction:</t>
    </r>
    <r>
      <rPr>
        <sz val="9"/>
        <rFont val="Arial"/>
        <family val="2"/>
      </rPr>
      <t xml:space="preserve"> Only includes remote transactions. Non-remote transactions (e.g. those initiated at EFTPOS) are reported according to the terminal used. Transactions initiated non-remotely, e.g. at a physical EFTPOS or ATM, are excluded, as are other card-based payment transactions initiated non-remotely.</t>
    </r>
  </si>
  <si>
    <t>This fraud type is relevant for credit transfers, card-based payment transactions and e-money payment transactions. 
One example is a situation where the fraudster changes the amount on a payment order before the execution of that payment order. Another example is that of changing the beneficiary: a victim’s account could be accessed by a fraudster in order to modify a batch of payment details, so that when payment transactions are executed by the victim’s PSP, the funds are unintentionally transferred to a beneficiary or beneficiaries chosen by the fraudster rather than to the intended beneficiary.</t>
  </si>
  <si>
    <t>Money remittances are neither reported as credit transfers nor included in the reporting of other payment services, as they are reported separately. Money remittances are not limited to remittances involving cash but usually involve cash at either end of the transaction (hence, cashless funding of remittance transactions is also possible and is therefore to be included in the reporting). The defining feature of a remittance is the fact that funds are received from a payer without any payment accounts being created in the name of the payer or payee.
One example concerns people who do not have access to a bank account but need to pay a bill to the state or to a company. These people can go to a particular bank and pay the amount due together with a credit transfer form. The bank will then forward the money to the respective account.
Further information can also be found in recital 9 of Directive (EU) 2015/2366 (PSD2): “Money remittance is a simple payment service that is usually based on cash provided by a payer to a payment service provider, which remits the corresponding amount, for example via a communication network, to a payee or to another payment service provider acting on behalf of the payee. In some Member States, supermarkets, merchants and other retailers provide to the public a corresponding service enabling them to pay utilities and other regular household bills. Those bill-paying services should be treated as money remittance, unless the competent authorities consider the activity to fall under another payment service.”</t>
  </si>
  <si>
    <t xml:space="preserve">Covers transactions at terminals, including those using contactless technology. Credit transfers, card-based payment transactions and e-money payment transactions are further broken down into remote and non-remote payment channels. </t>
  </si>
  <si>
    <t>ASPSPs should report the number of payment accounts accessed by (domestic and non-domestic) AISPs during the reference period. For reporting purposes each account is counted only once, even if it is accessed multiple times, but accounts must be accessed at least once in the reference period to be included in the reporting. The Geo breakdown refers to the country of the AISPs.</t>
  </si>
  <si>
    <t>AISPs that are credit institutions or payment institutions (but not those that are e-money institutions or other PSPs and e-money issuers) report the number of clients who have signed up for account information services and who were clients on the last day of the reporting period, regardless of whether those clients have used the services. The Geo breakdown refers to the country of the PSU.</t>
  </si>
  <si>
    <t xml:space="preserve">These deposits can be accessed and used either via the internet, for instance by means of an online or mobile banking application, or via a dedicated terminal, usually supplied by the institution hosting the account. In some cases, these terminals might be ATMs with additional functionality. In other cases, they might be dedicated terminals linked to the banks’ online banking apparatus, or they might give the customer (i) access to the account via a dedicated connection and (ii) the ability to perform actions on the account and with the funds in the account. Therefore, in the case of a non-transferable deposit, the actions available to the account holders via these channels would include the facility to instruct the bank to issue funds to them from the accounts via another medium as listed in the Regulation. In the case of a transferable overnight deposit, the facility would additionally allow the holder of the account to issue a payment order via the channel. </t>
  </si>
  <si>
    <t xml:space="preserve">In addition to being transferable overnight deposits in accounts, these deposits can be accessed and used either via the internet, for instance by means of an online or mobile banking application, or via a dedicated terminal usually supplied by the institution hosting the account.  In some cases these terminals might be ATMs with additional functionality.  In other cases, they might be dedicated terminals linked to the banks’ online banking apparatus, or they might give the customer (i) access to the account via a dedicated connection and (ii) the ability to perform actions on the account and with the funds in the account. Therefore, in the case of a non-transferable deposit, the actions available to the account holders via these channels would include the facility to instruct the bank to issue funds to them from the accounts via another medium as listed in the Regulation. In the case of a transferable overnight deposit, the facility would additionally allow the holder of the account to issue a payment order via the channel. </t>
  </si>
  <si>
    <t xml:space="preserve">The number of overnight deposits includes, but is not limited to, the number of transferable overnight deposits. Regulation ECB/2013/33 concerning the balance sheet of the monetary financial institutions sector further explains that overnight deposits are deposits which are convertible into currency and/or which are transferable on demand without significant delay, restriction or penalty. 
Included are:
(a) balances (interest-bearing or not) which are immediately convertible into currency on demand or by close of business on the day following that on which the demand was made, without any significant penalty or restriction, but which are not transferable; 
(b) balances (interest-bearing or not) representing prepaid amounts in the context of “hardware-based” or “software-based” e-money, e.g. prepaid cards; 
(c) loans to be repaid by close of business on the day following that on which the loan was granted.
Deposits redeemable at notice are excluded from overnight deposits. 
The breakdown includes the number of overnight deposits held by non-MFIs at resident PSPs. </t>
  </si>
  <si>
    <t xml:space="preserve">Transferable deposits are directly transferable on demand to make payments by commonly used means such as credit transfer, direct debit, credit or debit card, e-money transaction, cheque or similar means without significant delay, restriction or penalty. Deposits that can only be used for cash withdrawal and/or deposits from which funds can only be withdrawn or transferred through another account of the same owner are not to be included as transferable deposits.
The breakdown includes the number of transferable overnight deposits held by non-MFIs at resident PSPs. </t>
  </si>
  <si>
    <t>This includes transactions where the online banking platform is accessed via web browsers or the mobile online banking app of a PSP. Credit transfers initiated by PISPs via the ASPSP’s online banking platform are also included here and are additionally reported in a dedicated breakdown called “credit transfers initiated by PISPs”. Therefore, these breakdowns are not mutually exclusive.</t>
  </si>
  <si>
    <t>This breakdown refers to payment system participants which are not considered to be PSPs and which are not categorised as other financial institutions (one example would be a post office which is allowed to participate in a payment system but which is not considered to be a financial institution or PSP in the reporting country).</t>
  </si>
  <si>
    <r>
      <rPr>
        <u/>
        <sz val="9"/>
        <rFont val="Arial"/>
        <family val="2"/>
      </rPr>
      <t>Credit transfers other than those initiated electronically or in paper-based form:</t>
    </r>
    <r>
      <rPr>
        <sz val="9"/>
        <rFont val="Arial"/>
        <family val="2"/>
      </rPr>
      <t xml:space="preserve"> This covers all cases of credit transfers which are initiated non-electronically but not in paper-based form, e.g. mail order or telephone order (MOTO) transactions.</t>
    </r>
  </si>
  <si>
    <t>A party other than the reporting PSP or the PSU of the reporting PSP bears the loss.</t>
  </si>
  <si>
    <t>This is relevant for card-based payment transactions and e-money payment transactions for which none of the remaining reasons apply. Examples of such transactions are:
• a card-based payment transaction where the geographical area is cross-border outside the EEA, and the non-EEA counterparty involved does not support SCA and is not subject to PSD2 requirements (a “one-leg-in” transaction);
• a transaction where additional time is provided for a PSP to migrate to SCA-compliant procedures.</t>
  </si>
  <si>
    <t>These are transactions other than credits to and debits from the accounts by simple book entry.</t>
  </si>
  <si>
    <t xml:space="preserve">Other direct participants include the general government, clearing and settlement organisations and other financial institutions. </t>
  </si>
  <si>
    <t>Transactions via telecommunication, digital or IT device are excluded from this item as they are not considered to be payment services under the PSD2 (the PSD2 now states that “payment transactions by a provider of electronic communications networks or services provided in addition to electronic communications services for a subscriber to the network or service” are excluded from the scope of the Directive). Carrier billing is not included in “Other payment services” either, as it is to be reported according to the payment service used to pay the carrier. 
In general, each payment transaction should be reported in one of the categories explicitly listed in the Regulation (Table 4). Only where the payment transaction does not fall into any of these categories, but is included in the PSD2, is it reported under the item “Other payment services”. 
Examples of other payment services included in the PSD2 but not explicitly listed in Table 4 are:
• OTC cash withdrawals;
• OTC cash deposits.</t>
  </si>
  <si>
    <t xml:space="preserve">This breakdown includes all payment card schemes other than Visa and MasterCard. Each other PCS is reported separately. </t>
  </si>
  <si>
    <t>Whereas only credit institutions, electronic money institutions, payments institutions, AISPs and PISPs are explicitly listed in the Regulation, the PSD2 lists more types of PSPs, such as post office giro institutions. As post office giro institutions are not explicitly mentioned, they should be reported as other PSPs and e-money issuers. Two examples of PSPs which would be reported as other PSPs and e-money issuers are:
• post office giro institutions;
• public authorities when acting as PSPs.</t>
  </si>
  <si>
    <t>Other services not included in the PSD2 are, for example:
• bills of exchange
• promissory notes
• credits to the accounts by simple book entry 
• debits from the accounts by simple book entry
• transactions via telecommunication, digital or IT device (the PSD2 now states that “payment transactions by a provider of electronic communications networks or services provided in addition to electronic communications services for a subscriber to the network or service” are excluded from the scope of the Directive).</t>
  </si>
  <si>
    <t xml:space="preserve">This includes balances on e-money accounts and e-money loaded to cards with an e-money function on which e-money can be stored directly. </t>
  </si>
  <si>
    <t>These are cash withdrawals made at the customer service counter of a PSP. OTC cash withdrawals include all cases in which cash withdrawals are made and the withdrawer’s account is debited via a manual step (either immediately or later).  However, when a withdrawal is made from a machine and the account is debited automatically, this should be reported under cash withdrawals at ATMs. The cash withdrawal may be made physically at the customer service counter, or using night safes, seal bag withdrawal boxes or cash-in-transit companies.</t>
  </si>
  <si>
    <t>Payment accounts include all kinds of accounts which can be used for the execution of payments, regardless of whether they are held by a bank, payment institution or electronic money institution. Therefore, transferable overnight deposits should be included in payment accounts. The same applies to credit card accounts and to e-money accounts with a credit feature. Deposits redeemable at notice, as defined in Regulation ECB/2013/33, Annex II, Table 1, point 9.3, as well as non-transferable overnight deposits, are excluded from payment accounts. Investment accounts are not always included in payment accounts (it would be possible for a credit institution to additionally operate an investment account as a payment account).</t>
  </si>
  <si>
    <t>The reporting of card-based payment transactions by scheme is broken down separately for each scheme. International schemes are Visa, MasterCard, American Express, Diners Club, China Union Pay and JCB.</t>
  </si>
  <si>
    <t>A PISP is a PSP pursuing business activities by triggering payments on behalf of the payer. The resulting payment transactions are not effected by the PISP itself but by the ASPS of the payer. The number of PISPs is reported under the heading “Payment institutions” in Table 1. 
Credit transfers initiated by PISPs are reported by the ASPSPs in Tables 4a and 5a or 4b and 5b under credit transfers of which initiated by PISP. ASPSPs thus report the number and value of credit transfers initiated by PISPs from their accounts. Each of these tables also includes a section in which PISPs report all payment transactions they initiate (under the heading “Payment initiation services”). It should be noted that the total number/value of credit transfers of which initiated by PISP does not equal the number/value of credit transfers reported by PISPs under payment initiation services of which credit transfers.</t>
  </si>
  <si>
    <t xml:space="preserve">This item should be reported by the PISP that has initiated the transaction and should capture the initiation service, not the ensuing payment transaction. The difference between this category and the breakdown by PISP for credit transfers only becomes obvious in the case of cross-border transactions. There might be an instance where the PIS is cross-border (e.g. the PISP is resident in country A and the ASPSP is resident in country B), but the credit transfer that follows is domestic (e.g. the ASPSP resident in country B transfers money to another PSP resident in country B). This transaction would be reported as domestic by the ASPSP but as cross-border by the PISP.
The category is further broken down by authentication by SCA and non-SCA. Credit transfers and other payment transactions are also separately reported. </t>
  </si>
  <si>
    <t>PSPs that are authorised/registered under the PSD2 are included. Payment institutions are those that provide payment services but are licensed and authorised as payment institutions and not as electronic money institutions or credit institutions. One example of a payment institution is an institution offering acquiring services only.</t>
  </si>
  <si>
    <t>Payment service providers (PSPs) are defined according to Article 1 of the PSD2 and comprise credit institutions, electronic money institutions, post office giro institutions and payment institutions. Categories of payment service provider also include the ECB, NCBs and regional or local authorities of EU Member States when not acting in their capacity as public authorities.</t>
  </si>
  <si>
    <t>PSPs and PSOs are also referred to as payment statistics relevant institutions (PSRIs). See Article 17 of the RIAD Guideline.</t>
  </si>
  <si>
    <t>This is relevant for credit transfers and e-money payment transactions.</t>
  </si>
  <si>
    <t>A technical and commercial arrangement that is set up to serve all MasterCard brands of card (e.g. Maestro, MasterCard) and provides the organisational, legal and operational framework necessary for the functioning of the services marketed by those brands.</t>
  </si>
  <si>
    <t>A technical and commercial arrangement that is set up to serve all Visa brands of card (e.g. Visa Credit, VPay) and provides the organisational, legal and operational framework necessary for the functioning of the services marketed by those brands.</t>
  </si>
  <si>
    <t>Physical points of interaction (POI) are included in this item, while virtual POI are excluded. Furthermore, POS terminals include attended and unattended terminals (e.g. terminals for paying gas or parking tickets). Only terminals which accept at least card-based payment instruments are included. Terminals may also accept e-money.</t>
  </si>
  <si>
    <t xml:space="preserve">Transactions using a card with an e-money function and cash advances at POS are not included in this item. </t>
  </si>
  <si>
    <t>Prepaid cards are included according to the function(s) offered by the card.</t>
  </si>
  <si>
    <t>For credit transfers sent, card-based payment transactions sent and acquired and e-money payment transactions sent, transactions authenticated via non-strong customer authentication are further broken down according to the reason why SCA has not been applied. However, the reasons for non-SCA are not reported with a scheme breakdown. The chart below provides an overview of the reasons for non-SCA and whether these are reported for remotely (R) or non-remotely (NR) initiated transactions.</t>
  </si>
  <si>
    <t xml:space="preserve">The SEPA Credit Transfer scheme. This is the payment scheme for making credit transfers across SEPA, as set out in the SEPA Credit Transfer Scheme Rulebook as stipulated in Regulation (EU) No 260/2012. </t>
  </si>
  <si>
    <t>The SEPA Business to Business Direct Debit scheme. This is a payment instrument for use by business customers. It is governed by the Rulebook for making Collections in euro throughout SEPA from accounts designated to accept Collections.</t>
  </si>
  <si>
    <r>
      <t xml:space="preserve">More information is available on the ECB's website (see: </t>
    </r>
    <r>
      <rPr>
        <u/>
        <sz val="9"/>
        <color rgb="FF0000FF"/>
        <rFont val="Arial"/>
        <family val="2"/>
      </rPr>
      <t>https://www.ecb.europa.eu/paym/integration/retail/sepa/html/index.en.html</t>
    </r>
    <r>
      <rPr>
        <sz val="9"/>
        <rFont val="Arial"/>
        <family val="2"/>
      </rPr>
      <t>).</t>
    </r>
  </si>
  <si>
    <t>All valid cards in circulation are included, irrespective of when they were issued or how actively they are used. A card is included from the moment it is posted to the cardholder by the card issuer, irrespective of whether the cardholder has activated it. Cards which are posted to the cardholder for the purpose of a regular reissue because of the card’s limited period of validity are not counted – i.e. the card is only counted the first time it is issued. Virtual cards are included and each card reported represents an individual card number. A card with two functions is included as two separate cards in the total. For cards with more than one card number, each unique card number is counted, irrespective of the form of that card (physical card, another device such as a smartphone or key tag or virtual without physical device).</t>
  </si>
  <si>
    <t xml:space="preserve">Total payment transactions involving non-MFIs is the sum of the eight mutually exclusive sub-categories credit transfers, direct debits, card-based payment transactions, cash withdrawals using card-based payment instruments, e-money payment transactions, cheques, money remittances and other payment services for sent transactions. “Received total payment transactions involving non-MFIs” is the sum of the above-mentioned sub-categories but excludes cash withdrawals using card-based payment instruments. Payment initiation services and other services (not included in Directive (EU) 2015/2366) are excluded from the total. </t>
  </si>
  <si>
    <t>A payment transaction sent by a participant for processing by the payment system.</t>
  </si>
  <si>
    <t xml:space="preserve">Geographical breakdowns (as specified in Annex III) refer to the country in which the terminals are located.
These transactions are reported by the card-issuing PSP. </t>
  </si>
  <si>
    <t xml:space="preserve">Geographical breakdowns (as specified in Annex III) refer to the country in which the terminals are located. These transactions are reported by the acquiring PSP. </t>
  </si>
  <si>
    <t>Geographical breakdowns (as specified in Annex III) refer to the country in which the terminals are located. These transactions are reported by the acquiring PSP.</t>
  </si>
  <si>
    <r>
      <t xml:space="preserve">This fraud type is relevant for direct debits and e-money account transactions. 
For </t>
    </r>
    <r>
      <rPr>
        <u/>
        <sz val="9"/>
        <rFont val="Arial"/>
        <family val="2"/>
      </rPr>
      <t>direct debit</t>
    </r>
    <r>
      <rPr>
        <sz val="9"/>
        <rFont val="Arial"/>
        <family val="2"/>
      </rPr>
      <t xml:space="preserve"> frauds, an unauthorised payment transaction is, for example, a payment transaction where the fraudster obtains the IBAN of the PSU and uses it to issue a fraudulent direct debit mandate in order to pay its own electricity bill via a direct debit.</t>
    </r>
  </si>
  <si>
    <t>Euro area and EU totals</t>
  </si>
  <si>
    <t>Can you provide information on how often NCBs and reporting agents must transmit statistical information to the ECB?</t>
  </si>
  <si>
    <t>Article 6 of the Regulation and Article 4 of the Guideline, headed “Timeliness”, specify how often NCBs must transmit statistical information to the ECB. 
Article 6 of the Regulation also provides that NCBs must establish clear reporting deadlines for reporting agents. These reporting deadlines must clearly determine the frequency with which reporting agents are to report to NCBs and must ensure that NCBs are able to meet their reporting deadlines with the ECB. 
With regard to the frequency of the data, please note that:
• stock data should refer to the last working day of the reference period;
• data on payment transactions and fraud (i.e. flow data) should refer to accumulated flows throughout the reference period.</t>
  </si>
  <si>
    <t>Which institutions are considered to be PSRIs?</t>
  </si>
  <si>
    <t>The list of PSRIs encompasses all entities defined in Article 2 of the Regulation. Institutions are identified as PSRIs if they offer payment services and/or are entitled to do so, or if they are known for operating payment systems. They can be classified in different institutional sectors. All institutions should appear in the list of PSRIs, regardless of whether they are effectively reporting (i.e. irrespective of whether they were granted a derogation).</t>
  </si>
  <si>
    <t xml:space="preserve">Is the list of PSRIs published with the payments statistics data, and where can it be found? </t>
  </si>
  <si>
    <t>The PSRI list is published every year independently of the publication of payments statistics. The list is available on the ECB’s website under Statistics &gt; Financial corporations &gt; Lists of financial institutions.</t>
  </si>
  <si>
    <t xml:space="preserve">A non-MFI based in country A provides ATMs in country B through its established branch in country B. The payment system operator (PSO) of these ATMs is also not known to the NCB of country B. How should those ATMs be included in the payments statistics, as the provider is a non-MFI (non-PSP)? </t>
  </si>
  <si>
    <t xml:space="preserve">The following explanation is given in Part 2.2.1 of Annex I to the Regulation: “All terminals at which transactions are acquired by resident PSPs are reported, including all terminals located in the reporting country and terminals located outside of the reporting country”. Terminals provided by the above non-MFI are not reported by this non-MFI, as non-MFIs are excluded from the reporting population. Transactions at those terminals should be reported by the acquirer acquiring transactions at the terminals, and the acquirer should also report the terminal. If the above-mentioned non-PSP is also the acquirer, the terminals and transactions at these terminals, from an acquiring perspective, are not included in country B’s payments statistics. However, card-based payment transactions at those terminals are reported by the issuer of the card-based payment instrument. </t>
  </si>
  <si>
    <t xml:space="preserve">Data are converted into euro using the ECB reference exchange rate or the exchange rates applied for these transactions. This means that whenever the exchange rate to be applied for a transaction is known, it should be reported. Whenever the exchange rate is not known, the average exchange rate should be used. The exchange rate for the recalculation of data in the comparative tables is indicated only if it departs from the rule that data in national currency are recalculated in euro using:
1) for flow data accumulating throughout the year (e.g. all transaction data), the daily ECB reference exchange rate or the exchange rates applied for these transactions </t>
  </si>
  <si>
    <t>(see ECB Website);</t>
  </si>
  <si>
    <t>What is the guidance on the use of exchange rates between the euro and closed currencies?</t>
  </si>
  <si>
    <t xml:space="preserve">When is a PSP or an entity considered to be resident in a country? </t>
  </si>
  <si>
    <t>An entity is resident in a country when it has a centre of economic interest in the economic territory of that country, i.e. when it has engaged for a year or more in economic activity in that territory, or when it has registered or indicated an intention to operate permanently in that territory.</t>
  </si>
  <si>
    <t xml:space="preserve">Is the home/host approach in the EBA Guidelines on fraud reporting under PSD2 aligned with that in the Regulation? In the case of the cross-border establishment of a branch, are the data related to the branch reported to the NCB of the host Member State? Regarding other forms of establishment (through agents), are the data reported to the NCB of the home Member State? </t>
  </si>
  <si>
    <t>In respect of the home/host approach, branches should report to their host NCB, while agents are not required to report on their own behalf at all, because the institution for which they are providing services should report on its own behalf and on behalf of its agents to the NCB in the country in which it is established. In this respect, the requirements of the EBA Guidelines and those of the Regulation are fully aligned.</t>
  </si>
  <si>
    <t>Are card schemes required to report?</t>
  </si>
  <si>
    <t>Card schemes should report if they are licensed as PSPs or PSOs.</t>
  </si>
  <si>
    <t xml:space="preserve">Article 5.1 of the Statute of the ESCB requires that the ECB, assisted by the NCBs, collects the necessary statistical information either from the competent national authorities or directly from economic agents in order to undertake the tasks of the ESCB. Article 5.2 of the Statute stipulates that the NCBs must carry out, to the extent possible, the tasks described in Article 5.1. </t>
  </si>
  <si>
    <t>In general, cancelled transactions are not counted, whereas rejected transactions should be counted. In the special case of lack of funds on the customer’s account, rejected credit transfers should not be counted, as they are rejected in the customer bank sphere on the sending side (which does not result in an actual transaction). By contrast, in this same case of lack of funds, rejected direct debits should be counted, as they are rejected in the interbank sphere on the receiving side (in this case an actual transaction is made and later rejected).</t>
  </si>
  <si>
    <t>The direction of the flow of funds depends on the payment service and the initiation channel used.
A. In the case of push transactions, i.e. credit transfers, e-money payments and similar transactions where the payer initiates the payment transaction, the sending participant is also the sender of funds, and the receiving participant the recipient of funds.
B. In the case of pull transactions, i.e. direct debits, cheques, e-money payments, and similar payment transactions where the payee initiates the payment transaction, the sending participant is the recipient of funds and the receiving participant the sender of funds.
C. In the case of card-based payment transactions, although the payee initiates the transaction, the treatment applied according to the Regulation corresponds to the treatment applied when the payer initiates the transaction.</t>
  </si>
  <si>
    <t>How should fees and tax payments be treated?</t>
  </si>
  <si>
    <t>Fees and taxes represent payment transactions made by the customer to the PSP or to the tax authorities. If, as part of the payment transaction, they are directly offset against the amount of the payment transaction, the nominal amount of the payment transaction changes accordingly, but the fee or tax does not increase the number of payment transactions. However, if the fee or tax is debited in a separate posting, it counts as a separate payment transaction in terms of both number and amount. In such cases it is reported according to the payment instrument used to effect the transaction.</t>
  </si>
  <si>
    <t xml:space="preserve">How do mergers affect the reporting of stock data which are reported with reference to the last day of the reporting reference period (e.g. reporting of the number of cards and the number of terminals)? </t>
  </si>
  <si>
    <t>In this case, cards and terminals are to be determined separately for the predecessor institutions still existing on the reference day of reporting. For example, let us consider a case where there are two institutions, A and B. These institutions merge on 01.08.YY, and the only reporting agent remaining after this merger is institution B. When institution B reports data for H1 of year YY, it should also report the data for the institution A, as institutions A and B were separate institutions in the reference period.</t>
  </si>
  <si>
    <t xml:space="preserve">Are the categories “overnight deposits”, “e-money accounts” and “payment accounts” mutually exclusive? Could you please clarify which accounts should be counted in only one category and when the same account should be reported in each of these categories? Do all transferable overnight deposits and e-money accounts need to be reported in the payment? </t>
  </si>
  <si>
    <t xml:space="preserve">No, these categories are not mutually exclusive. Payment accounts include all kinds of accounts which can be used for the execution of payments, irrespective of whether they are held by a credit institution, payment institution or electronic money institution. Therefore, transferable overnight deposits as well as transferable overnight deposit accounts with zero or negative balances should be included in payment accounts. The same applies to e-money accounts and credit card accounts with a credit feature. Deposits redeemable at notice are excluded from payment accounts, as are overnight deposits that are non-transferable. </t>
  </si>
  <si>
    <t xml:space="preserve">Does the “number of transferable overnight deposits” item represent the number of transferable overnight deposit accounts? </t>
  </si>
  <si>
    <t xml:space="preserve">The number of accounts to be reported only includes those holding transferable overnight deposits. This implies that the accounts are only counted as transferable overnight deposits if the deposit in the account is greater than zero.  Accounts containing no deposit and those with a negative balance are counted as zero. Therefore, they are not included in the number of transferable overnight deposits but are included as payment accounts.   </t>
  </si>
  <si>
    <t xml:space="preserve">No, only transferable overnight deposits are payment accounts. Although transferable overnight deposit accounts with a zero balance or a negative balance are not considered to be “transferable overnight deposits”, they are still considered to be payment accounts, as the balance on the account is not a defining factor for the definition of a payment account.   </t>
  </si>
  <si>
    <t xml:space="preserve">Transferable overnight deposits, unlike overnight deposits, allow the holder of the account to transfer the funds in the account to someone other than himself or herself in addition to being able to withdraw funds for himself or herself. Additional information on overnight deposits is available on the ECB’s website. </t>
  </si>
  <si>
    <t>The statistics do not include a specific breakdown for the number of internet bank accounts. The number of internet/PC-linked accounts can only serve as an indicator for internet bank accounts. This is because each institution has a different understanding of what exactly constitutes an online bank account. If we understand internet bank accounts as “accounts that customers can access online over the internet via a PC, laptop computer, tablet device or mobile phone”, then they are included in this breakdown, provided that the balance of the accounts at the end of the reference period is positive, i.e. non-zero. In addition, the figure might not only include internet bank accounts, because PSPs should also include in this figure accounts that can be accessed by a machine owned by the PSP or another institution with which the PSP has an agreement. In reality, these machines generally rely on the customer having an internet bank account. Nowadays, a customer might go into a PSP’s branch and use a machine in that branch to access their account in the same way as if they were at home accessing their account on their own PC.  However, some older systems might allow the customer to access account information and send credit transfers without going through the process of accessing their account online. Typically, such services would be offered at ATMs.  Even though these services are offered and allow customers to conduct some business on a machine outside the PSP’s branch, this is not internet banking in the strictest sense. However, accounts that offer these services would also be included in the figure, which explains why the figure does not always refer to internet accounts.</t>
  </si>
  <si>
    <t>Are accounts accessed via mobile banking apps included in the reporting of internet/PC-linked (transferable) overnight deposits)?</t>
  </si>
  <si>
    <t>Accounts that are accessible with a mobile banking app are included. It should be noted that the number of accounts that can be accessed with a mobile banking app are counted and not the number of mobile apps that provide access to these accounts, as it could be the case that several mobile apps allow access to the same account.</t>
  </si>
  <si>
    <t>Should merchant/customer accounts be considered traditional payment accounts in the same way as banks’ payment accounts? If not, what would the difference be? How are transactions with these accounts reported?</t>
  </si>
  <si>
    <t xml:space="preserve">If payment transactions are not executed via these accounts, they should not be considered payment accounts. If payment transactions are executed via these accounts, they are reported as payment accounts, and the payment transactions are reported according to the payment service used. </t>
  </si>
  <si>
    <t>How are transactions involving more than one PSP reported (e.g. those involving an intermediate acquirer (PSP A) and an end acquirer (PSP B))?</t>
  </si>
  <si>
    <r>
      <t xml:space="preserve">In general, the reporting obligations are not affected if a PSP outsources (part of) the payment services it offers. There might be different business cases which imply different reporting practices. 
</t>
    </r>
    <r>
      <rPr>
        <u/>
        <sz val="9"/>
        <rFont val="Arial"/>
        <family val="2"/>
      </rPr>
      <t>1st case:</t>
    </r>
    <r>
      <rPr>
        <sz val="9"/>
        <rFont val="Arial"/>
        <family val="2"/>
      </rPr>
      <t xml:space="preserve"> Both PSP A and PSP B have a contractual relationship with the merchant. In this case, the original card-based payment transaction should be reported as a received card-based payment transaction by PSP A, while the subsequent credit transfer should be additionally reported as a sent credit transfer transaction by PSP A and also reported as a received credit transfer transaction by PSP B.
</t>
    </r>
    <r>
      <rPr>
        <u/>
        <sz val="9"/>
        <rFont val="Arial"/>
        <family val="2"/>
      </rPr>
      <t>2nd case:</t>
    </r>
    <r>
      <rPr>
        <sz val="9"/>
        <rFont val="Arial"/>
        <family val="2"/>
      </rPr>
      <t xml:space="preserve"> Only PSP B has a contractual relationship with the merchant. The credit transfer of €600 that PSP B received from PSP A is not reported in the payments statistics. This is because PSP A is technically not providing services to the merchant, so the transfer from PSP A to PSP B is considered a transaction between two MFIs. Thus only a received card-based payment transaction should be reported. Nonetheless, it should be noted that this card-based payment transaction must be reported by the PSP that has the direct contractual relationship with the merchant (i.e. the “end acquirer”, PSP B in this example).
</t>
    </r>
    <r>
      <rPr>
        <u/>
        <sz val="9"/>
        <rFont val="Arial"/>
        <family val="2"/>
      </rPr>
      <t>3rd case:</t>
    </r>
    <r>
      <rPr>
        <sz val="9"/>
        <rFont val="Arial"/>
        <family val="2"/>
      </rPr>
      <t xml:space="preserve"> If PSP B is an agent of PSP A, then PSP A has the actual contractual agreement with the merchant on card acquiring, so PSP A should report the received card transaction.</t>
    </r>
  </si>
  <si>
    <t>The Regulation clearly states that only transactions involving non-MFIs at one end of the transaction are included. Does this mean that accounts and cards held by MFIs are included or not?</t>
  </si>
  <si>
    <t>A financial institution which is a non-PSP operates investment accounts for its customers. Funds are transferred to and from these investment accounts by simple book entries. Are these simple book entries reported?</t>
  </si>
  <si>
    <t xml:space="preserve">As the financial institution is a non-PSP, this institution does not report payments statistics. However, the non-PSP most likely opens a client account with its credit institution, corresponding to these simple book entry transactions. Whenever the non-PSP wants to transfer funds from the investment account of a client to a broker or investment house, the non-PSP sends a payment order to its credit institution, and the corresponding payment transaction processed by the non-PSPs credit institution should be reported by the non-PSP’s credit institution. When returns on investment are due to the client of the non-PSP, the non-PSP issues a payment order to its credit institution. The credit institution then transfers the funds from the account of the non-PSP’s client’s to an account that the non-PSP’s client has opened with its own credit institution, in its own name. These transfers are also reported by the non-PSP’s credit institution. </t>
  </si>
  <si>
    <t>A PSP resident registered and operating in country A requests a licence in country B in order to issue IBANs in accordance with the national IBAN specification rules of country B to then process credit transfers and direct debits through the system provided by the NCB of country B. Accounts identified by these IBANs are accounts that the PSP offers to its clients (non-MFIs). How and where should these accounts be reported?</t>
  </si>
  <si>
    <t>As these accounts are in the name of non-MFI customers of the PSP, the PSP should report these as payment accounts, and transactions with these accounts are reported according to the payment service used (by contrast, if these accounts are in the name of MFIs, the accounts and related transactions are not reported as payment accounts). In general, the PSP should report to the NCB in the country where the PSP is resident. In the case of branches of institutions established in other Member States, those branches should report to the NCB in the Member State in which they are established. Therefore:
• if the PSP in question must establish branches in country B in order to participate in country B’s system, those branches should report all payments statistics to the NCB of country B; 
• if branches are not established in country B, and the PSP can participate in the NCB of country B’s system as a country A-resident PSP, the branches should report the accounts and the transactions on them to country A.</t>
  </si>
  <si>
    <t>Are prepaid cards always considered to be e-money cards?</t>
  </si>
  <si>
    <t>No, prepaid cards are only considered to be e-money cards if there is a claim on the issuer of the e-money (i.e. the funds that can be accessed and transferred using the card) as defined in the Electronic Money Directive (Directive 2009/110/EC).</t>
  </si>
  <si>
    <t>A PSP issues a charge card that can be used for purchases at merchants and online as well as for cash withdrawals at ATMs. The cardholder receives a monthly statement with an interest-free period within which the cardholder has to settle the full amount of the monthly statement, otherwise late payment fees apply. The cardholder does not have an (e-money) account at the PSP and settles the amount through the account he or she holds at another PSP. 
When the card issuer receives payments from the cardholder, it manually allocates payments received to the cardholder’s card account, thereby reducing the amount due accordingly. Should these charge cards be reported as cards with a delayed debit function? And should the cardholder’s card account be reported as a payment account?</t>
  </si>
  <si>
    <t>In relation to the cards, yes, these are delayed debit cards and should be reported as such.
In general, these accounts are not in fact payment accounts, because they are created with the specific aim of tracking the outstanding balance on the card, they are not accessible to the cardholder and they do not have IBANs. However, as these accounts are the only accounts connected to the cards, then if those accounts are the accounts from which the payments are made, they could be considered payment accounts even if they do not have IBANs and the cardholders do not have access to them. The card issuer in this case should be able to determine whether the accounts used should be reported as payment accounts.
For an account to be classified as a payment account, two conditions need to be satisfied:
1. the accounts needs to be held in the name of the PSU;
2. the account must be the account that is used for the execution of payment transactions. 
If either of these conditions is not satisfied by the account, it should not be classified as a payment account.</t>
  </si>
  <si>
    <t>How are multifunctional cards reported? And how should multifunctional cards be reported if they are linked to two separate accounts, e.g. the cardholder’s current account and his or her credit account?</t>
  </si>
  <si>
    <t>The Regulation divides the reporting of card-based payment instruments by function in the sense that if a “card with a payment function (except cards with an e-money function only)” offers several functions, it is counted in each applicable sub-category so that all card functions are reported separately. Therefore, the total number of cards with a payment function may be smaller than the sum of the non-mutually exclusive sub-categories. For a long time now, many cards have had a combined cash function and a debit function, both connected to a single card number and PIN. It is normal practice to report these cards in both breakdowns. 
A multifunctional card which is connected to separate accounts (depending on the function used) is not simply one card with (at least) two functions but is counted as two cards (contained in one piece of plastic). What is important in the reporting of the number of cards is the number of different card numbers.</t>
  </si>
  <si>
    <t>How is a card with (i) a debit function and (ii) a cash withdrawal function reported?</t>
  </si>
  <si>
    <t>This card should be reported as follows.
• Card with a cash withdrawal function: 1
• Card with a payment function: 1
• Debit card: 1
• Total number of cards with a payment function: 1</t>
  </si>
  <si>
    <t>How is a card with (i) a debit function, (ii) a credit function, (iii) a cash withdrawal function linked to the debit function and (iv) another cash withdrawal function linked to the credit function reported?</t>
  </si>
  <si>
    <t>Is a card with both a credit function and a debit function (separate card numbers and connected to two separate accounts) reported as one card or as two separate cards?</t>
  </si>
  <si>
    <t xml:space="preserve">These cards are counted separately by function and separately in the total number of cards if they are linked to two separate card numbers. </t>
  </si>
  <si>
    <t>A PSP provides its clients with a close-looped card which only serves as a QR voucher. The QR voucher is used as proxy for the client‘s account number. The only use of this card is to transfer funds from the client’s e-money account held at the PSP issuing the card to another e-money account held at the same PSP. Is such a card reported as card with an e-money function?</t>
  </si>
  <si>
    <t xml:space="preserve">If the sole purpose of the card is to transfer funds from e-money accounts held at the same PSP, this is considered to be a closed-loop system. The card and transactions linked to this card should not be reported. </t>
  </si>
  <si>
    <t>Is a card that a payer receives at the counter of the PSP in order to deposit funds included in the reporting of cards with a cash function?</t>
  </si>
  <si>
    <t xml:space="preserve">Which entities should report the information in Table 3? </t>
  </si>
  <si>
    <t>The acquirer reports the data in Table 3. The acquirer is the PSP that has the contractual relationship with the payee. In general, the acquirer is responsible for the collection of transaction information and settlement with the acceptors. In addition, the acquirer in ATM transactions is again responsible for the collection of transaction information and charges an interchange fee to the card issuer to compensate it for providing this service to customers of the card issuer in situations when the issuer and acquirer are different institutions. In cases where the provider of the terminal is not the acquirer of transactions at those terminals, it is still the acquirer that should report the terminal. Transactions at terminals are reported by both the acquirer and the issuer. The acquirer reports transactions acquired in Tables 4a/4b and 5a/5b under “card-based payment transactions acquired by resident PSPs [received]” and reports payment transactions in Table 6, items a and b. The issuer reports “card-based payment transactions with card-based payment instruments issued by resident PSPs [sent]” in Tables 4a/4b and 5a/5b and reports payment transactions in Table 6, item c.</t>
  </si>
  <si>
    <t xml:space="preserve">The ownership structure is not decisive for the reporting obligation. It is reported by the PSP who settles the turnover at the ATMs. The PSP does this by communicating with the card issuer in respect of transactions at its ATMs.  </t>
  </si>
  <si>
    <t xml:space="preserve">An mPOS (mobile point of sale) is a smartphone, tablet or dedicated wireless device that performs the functions of a cash register or electronic POS terminal wirelessly. Are mPOS terminals included in the reporting of POS terminals? </t>
  </si>
  <si>
    <t xml:space="preserve">Yes, mPOS terminals should be included. Transactions at mPOS terminals are reported as well. However, it should be noted that in some countries, in the case of mPOS, the transactions are routed to the acquirer via a “super merchant”. While the super merchant is aware of each single transaction, the acquirer sees them as one, so the reported number of transactions might be smaller than the actual number of transactions. This is mainly the case for small businesses.  </t>
  </si>
  <si>
    <t>Are payments resulting from the purchase of goods and the use of services by a PSP (e.g. purchase of furniture and equipment) also relevant for payments statistics?</t>
  </si>
  <si>
    <t>Payment transactions where at least one of the counterparts is a non-MFI are included in the reporting, which is the case in this example (i.e. payment transactions that a PSP makes to a non-PSP in their own name and on their own account).</t>
  </si>
  <si>
    <t>Payment transactions resulting from documentary business are relevant for reporting: 
- payment transactions from import letters of credit or collections must be reported as payment transactions from non-PSPs to foreign countries;
- payment transactions from export letters of credit or collections must be reported as payment transactions to non-PSPs from abroad. 
In both cases, payment transactions should be reported on the basis of the payment instrument used to make the payment.</t>
  </si>
  <si>
    <t xml:space="preserve">Even when multiple institutions are involved, the credit transfer consists of three phases: initiation, clearing and settlement, and completion. In such cases, the PSP of the payer reports sent payment transactions and the PSP of the payee reports received payment transactions. However, to avoid double counting, the larger direct member does not report the respective payment transaction. </t>
  </si>
  <si>
    <t>Even when multiple institutions are involved, the credit transfer consists of three phases: initiation, clearing and settlement, and completion. In such cases it should be remembered that the payment transactions involving MFIs only are not to be reported. 
In this example, only one payment transaction should be reported – once from the payer's PSP perspective (as a sent payment transaction) and once from the payee's PSP perspective (as a received payment transaction). Any other transactions between payer's PSP, payee's PSP and intermediary PSPs should not be reported, insofar as the intermediary PSPs do not have contractual relationships with the payment service users. 
In addition, any transaction that is considered an internal bookkeeping operation (i.e. an operation involving technical accounts within one and the same PSP) should not be reported.</t>
  </si>
  <si>
    <t xml:space="preserve">How is the originating PSP identified in a SEPA credit transfer? How is the receiving PSP identified? </t>
  </si>
  <si>
    <t>The originating PSP is generally identified by the following field contained in a SEPA credit transfer message in accordance with the EPC Interbank Implementation Guidelines: FITo FICustomer Credit Transfer V02 +Credit Transfer Transaction Information ++Debtor Agent. The receiving PSP can generally be identified by the following field contained in a SEPA credit transfer message in accordance with the EPC Interbank Implementation Guidelines: FITo FICustomer Credit Transfer V02 +Credit Transfer Transaction Information ++Creditor Agent.</t>
  </si>
  <si>
    <t>The card issuer reports card-based payment transactions with card-based payment instruments issued by resident PSPs (sent), whereas the acquirer reports card-based payment transactions with card-based payment instrument acquired by resident PSPs (received). If the issuer is not a PSP, the ASPSP has to report the sent transactions.</t>
  </si>
  <si>
    <t>Which exchange rate should be used when reporting payment transactions from non-euro area countries?</t>
  </si>
  <si>
    <t>The SEPA Regulation states that a credit transfer is a payment service between the payments accounts of a payee and a payer. The Regulation on payments statistics states in Annex II, “Data definitions”, that “[t]ransactions involving cash at one or both ends of the payment transaction, and using a credit transfer payment service, are also included as credit transfers”. If the transaction is initiated in cash but processed as a SEPA credit transfer in the bank-to-bank domain, can it be considered a SEPA compliant transaction according to the Regulation on payments statistics? Or should such transactions be included in the “non-SEPA” sub-category?</t>
  </si>
  <si>
    <t xml:space="preserve">Although, in the example described, there is a discrepancy between the definition in the SEPA Regulation and the definition in the Regulation, it is the definition of credit transfers in Annex II to the Regulation that is relevant. As the payment service used for the transaction in the example is a SEPA credit transfer, that transaction should be reported as a credit transfer processed by a SEPA scheme. </t>
  </si>
  <si>
    <t>In the case of money remittances, the payer or payee does not require an account with the PSP in order to transmit/receive funds to/from the payee/payer. In a money remittance, the manner in which the PSP transmits funds to the payee is probably not known to the payer. For credit transfers, the payer would have to authorise a payment order initiating a credit transfer. A reporting institution should be able to clearly distinguish between one manner of payment initiation and another. It is also important to remember that if a credit transfer takes place between one MFI and another (or even an affiliate of the same MFI), it is outside the scope of reporting under the Regulation.</t>
  </si>
  <si>
    <t>How is a transaction within the same PSP between two accounts reported? For example, let us consider a situation where one account belongs to the non-PSP sector, while the other account belongs either to the same (non-PSP) account holder or the actual PSP itself. The second account is an overnight deposit account which serves the function of only storing surplus funds (e.g. at a higher interest rate than that of the originating account) at the end of each day. Should such a transaction be reported (i.e. as it is not related to the provision of a good/service)?</t>
  </si>
  <si>
    <t>If the transaction takes place between two customers or between two accounts of the same customer, it should be considered as a credit transfer (assuming that at least one of the counterparties is a non-MFI). If the account-holding PSP only deducts an amount from the customer’s payment account, the transaction should be recorded as a simple book entry.</t>
  </si>
  <si>
    <t>How are credit transfers reported when they are used to settle, at interbank level, outstanding balances of payment transactions using card-based payment instruments?</t>
  </si>
  <si>
    <t>Credit transfers used only to settle, at interbank level, outstanding balances of transactions using card-based payment instruments and the movement of funds from direct debit transactions should not be included. Credit transfers initiated by means of a card are to be included in “credit transfers” only if the card is simply an initiation method without any intervention from a card scheme, including issuing and acquiring activity.</t>
  </si>
  <si>
    <t>Innovative payment solutions are reported according to the underlying payment instrument and the initiation channel. For example, where a mobile phone is used only as a channel to initiate/receive payments, these payment transactions should be counted according to the underlying payment service used, e.g. card-based payment transaction, credit transfer, direct debit, etc.</t>
  </si>
  <si>
    <t>Transactions initiated via digital wallets are reported as transactions according to the payment service that is used. If, for example, the payment initiated via a digital wallet is connected to a debit card and initiated remotely, it should be reported as a card-based payment transaction initiated using a mobile payment solution. If it is initiated non-remotely, then it is to be reported as a card-based payment transaction initiated at a physical EFTPOS. In addition, this card-based payment transaction is reported with a scheme breakdown for the scheme used and as “with a debit card”.</t>
  </si>
  <si>
    <t>A PSP offers a digital wallet to its account holders in the form of a digital card which is tied to an electronic device, such as a smartwatch or smartphone, and is also a traditional debit card. 
• The digital card/digital wallet is offered by the PSP as part of a collaboration alongside its own products.
• The digital card is linked to a payment account provided by the PSP.
• The digital card number is different from any other debit card number linked to that same payment account number.
• When a customer uses the digital wallet to make payments, only the digital card number is used.
Is the digital card reported as a debit card?</t>
  </si>
  <si>
    <t xml:space="preserve">Yes, the digital card is reported as a debit card, as the definition in the Regulation does not specify that only physical card-based payment instruments are classified as cards with a payment function. </t>
  </si>
  <si>
    <t>If the prepaid card is considered to be an e-money card and the transfer is a transfer of e-money (the claim on the issuer is transferred from the payer to the payee), payments with physical prepaid cards are reported as e-money payment transactions with e-money issued by resident PSPs. If the money is stored on the card, the payment transactions are reported in the sub-category “with cards on which e-money can be stored directly” in Table 4 of the Regulation. If the amount is not stored on the card but on a server accessible through a card, the payments are reported in “with e-money accounts” and “of which: accessed through a card”.
If the prepaid card is not considered to be an e-money card, it is reported as a debit card.</t>
  </si>
  <si>
    <t xml:space="preserve">Are payments made using prepaid cards issued by four-party schemes (e.g. Visa and MasterCard) or three-party card schemes (e.g. American Express) included in card-based payment transactions? </t>
  </si>
  <si>
    <t xml:space="preserve">If these prepaid cards are not considered e-money cards, they are reported as debit cards under the respective scheme.
However, card-based payment transactions do not include e-money payments (e.g. with e-money cards), so it depends on the nature of the prepaid cards, as these may be considered e-money cards in many countries. Therefore, transactions with “prepaid” cards are mostly included in e-money payments with e-money issued by resident PSPs.
However, it should also be noted that although the majority of the reporting countries consider “prepaid” cards as e-money, there are a few countries which include these types of card in the “debit cards” category and include payments with prepaid cards in the “card-based payment transactions with debit cards” category. </t>
  </si>
  <si>
    <t xml:space="preserve">The number of cards and the payment transactions with the cards are reported in the same positions as they were reported for the physical version. It is not important whether an issued card exists physically (plastic) or is tokenised (virtual). However, the payment transactions are additionally reported in the position “mobile payments” if a remote payment transaction is initiated with a mobile device. </t>
  </si>
  <si>
    <t>How is a digital credit card reported if it is fully virtual, i.e. if it can be used only via a digital wallet to conduct contactless payments at POS terminals and payments at online stores?</t>
  </si>
  <si>
    <t>Such cards and transactions with these cards are reported as follows: 
Table 2:
• Cards with a cash function (if the card has a cash function). 
• Credit card, issued under the relevant PCS. 
• Total number of cards (irrespective of the number of functions on the card).
Tables 4 and 5:
• Card-based payment transaction with card-based payment instruments issued by resident PSPs (sent): if initiated remotely, transactions with such cards are reported as “mobile payment solution”, whereas if they are initiated non-remotely, they are reported as “at terminal”. In addition, these transactions are reported under the relevant PCS and with credit cards. The reasons for non-SCA and the fraud breakdowns are reported according to their application. 
• The acquirer reports transactions with these cards as card-based payment transactions acquired and in the respective breakdowns. The reasons for non-SCA and the fraud breakdowns are reported according to the situations in which they apply.
Table 6:
• The acquirer reports transactions in Table 6, items a and b if these are initiated at POS terminals.
• The issuer reports transactions with these cards in Table 6, item c. 
Table 9:
• The issuer also reports transactions with these cards on a quarterly basis.</t>
  </si>
  <si>
    <t xml:space="preserve">On-us transactions are included in the reporting of the underlying payment service (e.g. credit transfer). For the reporting by scheme breakdowns, on-us transactions are reported as follows.
- Where there is no CSM involvement in the processing, the scheme breakdown is reported as “on-us”.
- Where there is a CSM involved in the processing, the scheme breakdown is reported as the scheme used. If no scheme is used, the scheme breakdown is reported as “not applicable”. </t>
  </si>
  <si>
    <t>How are cross-border payment transactions treated in the case of building societies (cases in which the building society sends the client’s payment through its parent bank where it also has the current account)?</t>
  </si>
  <si>
    <t>As the building society is the PSP in contact with the client, and if the client is a non-PSP, these payment transactions are included in the reporting according to the payment service used. This includes payment transactions which take place between two accounts held at different PSPs and which are executed using an intermediary, i.e. where payments are sent to another PSP or to a payment system.</t>
  </si>
  <si>
    <t>The domestic subsidiary should report the received payment transactions to the NCB, as the accounts involved are the customer accounts at the foreign bank and the accounts at the domestic subsidiary. The domestic subsidiary is also responsible for the reporting of the accounts.</t>
  </si>
  <si>
    <t>E-money payment transactions initiated with e-money accounts</t>
  </si>
  <si>
    <t>Would the transfer of funds from an e-wallet/e-money account to a normal bank account via a SEPA credit transfer be considered a credit transfer or an e-money payment transaction with e-money issued by resident PSPs with e-money accounts? Would the same reasoning apply if the transfer were made from an e-wallet account (i) to another e-wallet account held at the same PSP or (ii) to another e-wallet account held at a different PSP?</t>
  </si>
  <si>
    <t>The payment instrument/service used to transfer funds from the account to another account defines the reporting. The transfer in this case is a credit transfer, so it should be reported as a credit transfer and not as an e-money payment transaction, even if the funds come from an e-money account (the unloading transaction which the payer’s PSP performs to unload the amount of the transaction from the payer’s e-money account is not included as a separate payment transaction). The payer’s PSP is the reporting agent for this payment transaction. The payment transaction is reported according to the form of payment transaction the payer initiates, regardless of the account the payee holds.</t>
  </si>
  <si>
    <t>A PSP provides services in the following way:
1. the PSP’s client calls the institution to make a transfer (payment order);
2. once the payment order is accepted, the client pays for the payment transaction by forwarding funds to the PSP’s bank account (held with a bank);
3. the PSP then instructs its bank to transfer the funds to an overseas bank account (held by the payee) as instructed by the PSP’s client;
4. the payment transaction is complete once the payee receives the funds in his/her account. 
The payment transaction flow described above shows that no payment accounts are created for the payer for the sole purpose of transferring funds to another PSP acting on behalf of the payee which are then made available to the payee. Should these payment transactions therefore be reported as money remittances?</t>
  </si>
  <si>
    <t xml:space="preserve">In the example above, two payment transactions are taking place. The first is when the payer makes the payment to the PSP’s bank account (step 2), while the second is when the PSP makes the payment to the payee (step 3). The reporting of the first payment transaction depends on the payment service used (e.g. credit transfer) and is reported by the sending PSP. The second payment is reported by the PSP’s bank as a remittance to the payee’s account at the receiving PSP. </t>
  </si>
  <si>
    <t>A PSP resident in country A has an omnibus account in its name with the NCB of country B (hence neither the account nor the respective payment transactions should be reported). However, the omnibus account is used to transfer funds as follows. The clients of the PSP transfer funds from their account held with a bank into the PSP’s omnibus account with the NCB of country B. When a payout request is received from a particular client, the PSP makes the payout from the omnibus account. Should such transactions be reported as money remittances?</t>
  </si>
  <si>
    <t>The payment instrument being used for these payment transactions is a credit transfer. Also, although accounts are not being created in order to carry out these payment transactions, as in many other cases the relevant accounts pre-exist, and if an instruction is given by the payer to transfer funds from one account to another as described below, this is to be classified as a credit transfer.</t>
  </si>
  <si>
    <t>Should Maestro be reported as a separate PCS, or should it be included under PCS MasterCard?</t>
  </si>
  <si>
    <t>Except in the case of a national contraindication, Maestro should be reported under PCS MasterCard while keeping in mind the distinction that MasterCard can be both credit and debit while Maestro is purely debit. The same logic applies to other schemes and sub-schemes (e.g. Visa and VPay or Visa Debit).</t>
  </si>
  <si>
    <t>Are payment transactions related to securities asset servicing, including dividends, income or other distributions, or redemption or sale exempted from reporting under the PSD2 (Article 3(i)) and hence the Regulation?</t>
  </si>
  <si>
    <t>Whereas it could be understood that the transactions referred to in Article 3(i) of the PSD2 are only transactions between MFIs, it cannot be assumed that this is always the case. In particular, it could be supposed that a dividend payment to a non-MFI could take place via, for example, credit transfer or simple book entry. The Regulation requires all payment transactions to or from non-MFIs to be reported regardless of the underlying reason for the payment transaction. Therefore, those particular payment transactions would not be excluded. Any other payment transactions involving non-MFIs that might also be understood to be excluded under this subsection of the PSD2 should also be reported, regardless of the payment instrument used to effect the payment.</t>
  </si>
  <si>
    <t>Funds transfer operations for financial services or asset management other than retail payments (see Article 3 PSD2) should not be included. Those involving non-MFIs should be reported according to the payment instrument used to effect the funds transfer.</t>
  </si>
  <si>
    <t xml:space="preserve">When a card-based payment transaction is initiated at a terminal, a card payment file is created and processed via a PCS. When a credit transfer is initiated at a terminal, the card is used only to verify the identity of the account holder, who then is given access to the account from which the credit transfer can be initiated. </t>
  </si>
  <si>
    <t>Do payment transactions at terminals include all card-based payments at terminals, and are all PCS included?</t>
  </si>
  <si>
    <t>Card payments at terminals are included in different tables in the Regulation.
• Tables 4 and 5: card-based payment transactions with card-based payment instruments issued by resident PSPs are reported by the card-based payment instrument issuer and include card payments at terminals. The breakdowns “initiated at a physical EFTPOS” and “initiated at an ATM” only include non-remotely initiated card-based payment transactions. 
• Tables 4 and 5: card-based payment transactions acquired by resident PSPs are reported by the acquirer and include card payments at terminals. The breakdowns “initiated at a physical EFTPOS” and “initiated at an ATM” only include non-remotely initiated card-based payment transactions. 
• Table 6: card-based payment transactions at terminals are included and are reported by the acquirer for items a and b and by the card issuer for item c of the table.
Card-based payment transactions with cards issued by three-party or four-party payment card schemes (e.g. American Express or Diners) are included.</t>
  </si>
  <si>
    <t xml:space="preserve">For questions related to the reporting of IVR transactions, please refer to the EBA Q&amp;A tool, Q&amp;A 2018_4058 </t>
  </si>
  <si>
    <t>What should be reported in the sub-category “other” under “Payment initiation services”?</t>
  </si>
  <si>
    <t xml:space="preserve">This breakdown should remain empty, as PISPs are currently only allowed to initiate credit transfers. The sub-category “other” would only be filled in if, in the future, PISPs were allowed to initiate transactions other than credit transfers. </t>
  </si>
  <si>
    <t xml:space="preserve">If an institution collects individually requested direct debits from its customers and sends them to an external provider to process them in a batch, are these direct debits reported on a single payment basis? </t>
  </si>
  <si>
    <t>Yes, these direct debits are recorded as “initiated on a single payment basis”.</t>
  </si>
  <si>
    <t>What is the distinction between individual and collective credit transfers for direct debits? How should payments sent in a file with only one payment transaction be counted?</t>
  </si>
  <si>
    <t>The distinction between collective and individual payment transactions (for credit transfers and direct debits) should be based on the order placement between non-PSPs and PSPs and take into account the number of payment transactions included per order. If the non-PSP initiates the payment transaction through a file containing more than one payment transaction, the payment transactions contained therein should be reported as "initiated as file/batch". If the file contains only one payment transaction, it should be reported as "initiated on a single payment basis".</t>
  </si>
  <si>
    <t>How should a syndicated loan arrangement be reported in the following scenario?
1. The reporting agent of country A owns a loan on a silent participation basis (has no contact with the customer). 
2. The customer repays the loan to a foreign branch of the reporting agent.
3. The repayments are then transferred from the foreign branch to the reporting agent in country A.</t>
  </si>
  <si>
    <t>All payment transactions should be reported on the basis of the locations of the payer and payee accounts, although only payment transactions involving non-MFIs should be reported, irrespective of any debt obligations between the parties involved. Assuming the customer draws down the original loan from the foreign branch of the reporting agent, that branch should report that payment transaction, presumably as a sent credit transfer, to its NCB. Loan repayments would then be reported by that reporting agent to its own NCB also, presumably either as direct debits sent or as credit transfers received, if the customer’s account is not in the same country as the branch. In the example given, step 2 should be reported by the credit institution the customer is using to repay the loan. The reporting agent in country A should not report anything in this case, as the interbank stage of the repayment does not involve a non-MFI.</t>
  </si>
  <si>
    <t>Credit transfers initiated at an ATM or other PSP terminal</t>
  </si>
  <si>
    <t>What should be reported in credit transfers initiated at an ATM or other PSP terminal? In particular, should payments at a POI (i.e. POS terminal, vending machine, payment page on merchant website, QR-code on a poster, etc.) where data is exchanged with a consumer device (e.g. mobile phone, wearable device, etc.), or where consumer data are entered to initiate a credit transfer, be reported in this category?</t>
  </si>
  <si>
    <t xml:space="preserve">Credit transfers initiated at an ATM or other PSP terminal only include non-remote payments, while credit transfers initiated via a mobile payment solution only include remotely initiated payments. Even though a credit transfer initiated at an ATM or other PSP terminal can be initiated using a mobile payment solution, such a transaction is reported as a credit transfer initiated at an ATM or other PSP terminal and not as a credit transfer initiated using a mobile payment solution. </t>
  </si>
  <si>
    <t xml:space="preserve">Credit transfer based P2P payments initiated remotely via a mobile payment solution should be reported in this category. A P2P mobile payment solution allows funds to be transferred from person to person using their payment accounts or a card-based payment instrument. Card-based remotely initiated P2P payment transactions should be reported separately under card-based payment transactions in the sub-category “P2P mobile payment solution”. This excludes transactions initiated via the mobile banking app, transactions initiated via online banking or credit transfers initiated at ATMs or other PSP terminals. </t>
  </si>
  <si>
    <t>Are credit transfers initiated in my PSP’s mobile banking app included in the “mobile payment solution” breakdown?</t>
  </si>
  <si>
    <t>No, credit transfers initiated in the PSP’s mobile banking app are included in the “online banking based credit transfers” breakdown, as the mobile banking app is simply an alternative interface that allows the initiation of online banking based payments.</t>
  </si>
  <si>
    <t>An inpayment transfer form is a pre-printed form that includes all the information the payer needs to initiate a payment transaction. The payee provides the payer with this form. Inpayment transactions are reported as credit transfers, either initiated in paper-based format (e.g. the form is used at the counter of a PSP to initiate the credit transfer) or initiated electronically (e.g. the information available on the inpayment form is used in the online banking tool to initiate a credit transfer).</t>
  </si>
  <si>
    <t>Are payment transactions related to refunds included in the reporting of payments statistics? Do reversals and refunds automatically lead to the revision of data? How should reverse POS transactions be reported?</t>
  </si>
  <si>
    <t>Should “friendly fraud” be included in the reporting of fraudulent transactions?</t>
  </si>
  <si>
    <t>“Friendly fraud”, also known as “first-party fraud”, should not be included in the reporting of fraudulent transactions. An example of friendly fraud is a merchant deliberately requesting refunds on his/her own card. The refunds are processed by the issuer, who then requests charge-back from the acquirer. Ultimately, the acquirer cannot collect the funds from the merchant.</t>
  </si>
  <si>
    <t>Cash withdrawals/deposits with prepaid cards</t>
  </si>
  <si>
    <t>How should cash advances at POS terminals not including a simultaneous shopping transaction be reported?</t>
  </si>
  <si>
    <t xml:space="preserve">In Table 6, cash advances at POS not linked to a simultaneous shopping transaction are reported as ATM cash withdrawals. In Tables 4a/4b and 5a/5b, cash advances at POS are included in cash withdrawals using card-based payment transactions. </t>
  </si>
  <si>
    <t>In the reporting of cash advances at POS terminals, are cash withdrawals reported separately from the payment transaction for goods or services?</t>
  </si>
  <si>
    <t>Yes, in the position “cash advances at POS terminals”, the number and amount of the cash withdrawals are reported separately from the number and amount of the payment transaction for goods or services.</t>
  </si>
  <si>
    <t>How should payment transactions be reported where banknotes are made available through an entity that is not classified as a PSRI and in which multiple PSPs participate according to an undisclosed key?</t>
  </si>
  <si>
    <t xml:space="preserve">Deposits using a CIT company are included in OTC cash deposits, as a delay in crediting the retailer’s account is usual. Cheques handed over to a CIT company for delivery to a bank are counted as normal cheques, just as if they were submitted to the bank by the drawer in any other way. The PSPs should report these cheques whenever they are received from the payee. CIT transactions which involve the central bank in its capacity as a public authority are not included. </t>
  </si>
  <si>
    <t>Similarly to deposits into night safes and over the counter, all such deposits are treated as OTC cash deposits, since for these bulk deposit machines there is no real-time crediting of accounts. In all cases in which cash deposits are made and the depositor’s account is later credited via a manual step, the deposits should be reported as OTC cash deposits. However, where a deposit is made into a machine and the account is credited automatically, this should be reported as a cash deposit at an ATM.</t>
  </si>
  <si>
    <t>What is the difference between SEPA Instant credit transfer (SEPA CT Inst) and TARGET Instant Payment Settlement (TIPS)?</t>
  </si>
  <si>
    <t xml:space="preserve">SEPA CT Inst is not a payment system but a payment scheme developed and governed by the European Payments Council (EPC). TIPS is an instant payment service that is an extension of the TARGET2 system, settling SEPA CT Inst based payments on a 24/7 basis. </t>
  </si>
  <si>
    <t>How is a domestic payment transaction counted in the event that it is processed via a system or an intermediary located in a foreign country?</t>
  </si>
  <si>
    <t>For the purpose of counting the payment transaction, only the residency of the PSPs involved should be taken into account. In this respect, a domestic transaction is registered if the sending and the receiving PSP are resident in the same country. For TARGET2 payments, the definition of “domestic” is based on the location of the component and not that of the participant.</t>
  </si>
  <si>
    <t xml:space="preserve">In Table 8 of Annex III to the Regulation, headed “Payments processed by selected payment systems” there is a requirement to report: the total for the period; the number of transactions in millions; the value of transactions in EUR millions for the number of transactions sent; and the value of transactions sent. However, the concentration ratio item is required to be reported as a percentage. Presumably the same must be true for Table 6 “Payments processed by selected payment systems: TARGET2” in the Annex to the Guideline. Is this assumption correct? </t>
  </si>
  <si>
    <t>No, the concentration ratio item is reported as the ratio of the total number to the total value of transactions in the system for the year.</t>
  </si>
  <si>
    <t>Should fraudulent payment transactions received also be included in the reporting?</t>
  </si>
  <si>
    <t xml:space="preserve">In contrast to the reporting of payment transactions, fraudulent payment transactions received are not included in the reporting except for card-based payment transactions acquired by resident PSPs (received). </t>
  </si>
  <si>
    <t>When should fraudulent payment transactions be counted? Should this be (i) at the time the related payment transaction is carried out or (ii) at the time the fraud is detected (for example through a customer complaint)? In the second case, there could be a delay in the reporting of fraudulent payment transactions (i.e. when the fraudulent payment transaction relates to transactions executed in the last days of the reporting period). Hence, the fraud could be reported in the successive reporting period and the validation checks might not hold – particularly when there is a granular geographical breakdown (e.g. by country).</t>
  </si>
  <si>
    <t xml:space="preserve">Please note that according to Guideline 6.1 of the EBA Guidelines, “[t]he date to be considered by payment service providers for recording payment transactions and fraudulent payment transactions for the purpose of this statistical reporting is the day the transaction has been executed in accordance with PSD2."
Annex 1 of the amending ECB Regulation, in line with Guideline 6.2 of the EBA Guidelines then specifies:
“The payment service provider should report all fraudulent payment transactions from the time fraud has been detected, through a customer complaint or other means, regardless of whether or not the case related to the fraudulent payment transaction has been resolved by the time the data are reported.”
This refers to the time from which fraudulent transactions should be reported, not to the reference period to which they apply.  
Consequently, once a transaction has been detected as fraudulent, it should be consistently reported under both payments and fraudulent transactions for the reference period in which the original payment transaction was executed. This is without prejudice to the process of confirming the fraud.
We note that in rare cases, fraudulent transactions executed in a certain reference period may only be detected as fraudulent after the reporting deadline for this period and thus would not be included in the initial reporting for this reference period. However, in these cases, they should be included in revised reporting for this period rather than as a fraudulent transaction executed in the following reference period. Consequently, the validation checks should still hold. </t>
  </si>
  <si>
    <t>How should fraudulent payment transactions be reported if a payment transaction was initiated through a PISP? Which party – PISP or ASPSP (or both) – should report that transaction? Another example would be a card-based payment transaction that involved an issuer and an acquirer.</t>
  </si>
  <si>
    <t>In principle, PISP-initiated payment transactions should be reported by both the ASPSP, under the section for “credit transfers [sent]” in Tables 4a and 5a, and by the PISP that initiated the transaction, under the section on PIS in Tables 4a and 5a.
Regarding the second case, it is clearly specified in the Regulation as well as the EBA Guidelines that card payments and fraud should be reported by both issuer (under sent transactions) and acquirer (under received transactions).</t>
  </si>
  <si>
    <t>How are a reporting agent’s reporting obligations under the Regulation affected if the reporting agent outsources (part of) the payment services it provides?</t>
  </si>
  <si>
    <t>The reporting agent’s reporting obligations are not affected if the reporting agent outsources (part of) the payment services.</t>
  </si>
  <si>
    <t>A cash advance at POS in the shop is a “virtual” ATM withdrawal. However, depending on the different solutions present on the market (e.g. the customer uses her/his card at the merchant's POS and the merchant delivers cash; or the customer downloads an app and pays with the app at the merchant's POS via an instant credit transfer) the transaction will be recorded in the statistics as a card payment or an (instant) credit transfer. Moreover, the POS may not be provided by a PSP. How should such transactions be reported?</t>
  </si>
  <si>
    <t>In Table 4a, cash advances at POS are included in the cash withdrawals reported by the card-issuing PSP. In Table 6, cash advances at POS are reported as a separate breakdown (see FAQ 93 for more detail). The acquirer is a PSP, and it is this PSP, providing the financial processing of the payment transactions at those terminals, that reports the transactions from an acquiring side. In the majority of cases, the transaction message should allow the reporting PSP to identify cash advances at POS (“cash back” transactions). Where this is not possible, and this should be only the case for a minority of such transactions, we understand that such transactions are reported as card payments at POS or credit transfers at ATMs or other PSP terminals (as well as according to the initiation channel and payment schemes) in Table 4 and as POS transactions in Table 6. Further information on the reporting is provided in FAQs 80, 81 and 93.</t>
  </si>
  <si>
    <t>Who reports cash advances at POS in Table 6?</t>
  </si>
  <si>
    <t>Who reports OTC cash withdrawals and OTC cash deposits in Table 6?</t>
  </si>
  <si>
    <t>When the ASPSP also acts as AISP, and when a client of that ASPSP accesses his/her account using the ASPSP's AIS (for example by using an ASPSP stand-alone app specific to the AIS), should this access be included in the reporting?</t>
  </si>
  <si>
    <t xml:space="preserve">Yes, but only in cases where the ASPSP's AIS provides the PSU with access to accounts the PSU holds at other PSPs too. </t>
  </si>
  <si>
    <t>What is the distinction between “cards on which e-money can be stored directly” and “cards which give access to e-money stored on e-money accounts”?</t>
  </si>
  <si>
    <t>The distinction is that for “cards on which e-money can be stored directly”, the e-money is stored on the card itself (hardware-based) while e-money stored on e-money accounts is software-based e-money which is stored on a server (in which case the card gives access to the server). Consequently, if the card is lost, where the e-money is stored directly on the card, the user will lose his or her funds. If the card accesses the e-money stored on the server, i.e. his or her e-money account, it is possible to issue a new card to access the funds.</t>
  </si>
  <si>
    <t xml:space="preserve">The reporting depends on the use of the card-based payment transaction. If, for example, the mobile banking app were used for an in-app payment, it would be included in the breakdown “mobile payment solution”, whereas if it were used to initiate a contactless card payment at EFTPOS, it would be included in the breakdown “initiated at physical EFTPOS – contactless payment”. </t>
  </si>
  <si>
    <t>Can you confirm that a physical card that is also digitalised in a digital wallet is only counted as one card? In some cases, ASPSPs can use different tokens for each transaction, despite the card being the same. If tokens were considered to be physical cards, the number of cards would increase drastically.</t>
  </si>
  <si>
    <t>Yes, even if the physical card is digitalised, it is only one card, and the same card number is used for the card, regardless of whether the PSU uses the physical or the digitalised card. It is not the number of tokens that defines the number of cards but the number of different card numbers.</t>
  </si>
  <si>
    <t>In our view, "credit transfers and direct debits" for the TARGET2 component should include each TIPS credit transfer that was processed, and not only liquidity transfers from the T2 account. Is this the right approach?</t>
  </si>
  <si>
    <t>What does the Geo 3 breakdown for the number of accounts accessed by AISPs represent? And how should this geographical breakdown be reported when one account is accessed by multiple AISPs?</t>
  </si>
  <si>
    <t>Merchant/customer accounts</t>
  </si>
  <si>
    <t>Settlement of outstanding balances</t>
  </si>
  <si>
    <t>Innovative payment solutions</t>
  </si>
  <si>
    <r>
      <rPr>
        <vertAlign val="superscript"/>
        <sz val="10"/>
        <color theme="1"/>
        <rFont val="Arial"/>
        <family val="2"/>
      </rPr>
      <t>3</t>
    </r>
    <r>
      <rPr>
        <sz val="10"/>
        <color theme="1"/>
        <rFont val="Arial"/>
        <family val="2"/>
      </rPr>
      <t xml:space="preserve"> For cross-border card-based payment transactions, the residency of the counterpart and the location of the POS are reported together.
For card-based payment transactions initiated remotely, sent payment transactions are reported to identify the country of the
receiving PSP and the country in which the point of sale is located. For card-based payment transactions initiated non-remotely, sent
payment transactions are reported to identify the country of the receiving PSP and the country in which the physical terminal is
located. Received payment transactions initiated remotely are reported to identify the country of the sending PSP and the country in
which the point of sale is located. Received payment transactions initiated non-remotely are reported to identify the country of the
sending PSP and the country in which the physical point of sale is located </t>
    </r>
  </si>
  <si>
    <t>Table 4a and 5a
Table 4b and 5b</t>
  </si>
  <si>
    <t>001</t>
  </si>
  <si>
    <t xml:space="preserve">Cheques EQ
Cheques Q1 +
Cheques Q2 
</t>
  </si>
  <si>
    <t>002</t>
  </si>
  <si>
    <t xml:space="preserve">Total payments [Sent] EQ
Credit transfers [sent] +
Direct debits [sent] +
Card-based payment transactions with card-based payment instruments issued by resident PSP (except cards with an e-money function only) [sent] +
Cash withdrawals using card-based payment instruments (except e-money transactions) [sent] +
E-money payment transactions with e-money issued by resident PSPs [sent] +
Cheques [Sent] +
Money remittances [Sent] +
Other payment services [Sent]
</t>
  </si>
  <si>
    <t>003</t>
  </si>
  <si>
    <t xml:space="preserve">Total payments [Received] EQ
Credit transfers [Received] +
Direct debits [Received] +
Card-based payment transactions with card-based payment instruments issued by resident PSP (except cards with an e-money function only) [Received] +
Cash withdrawals using card-based payment instruments (except e-money transactions) [Received] +
E-money payment transactions with e-money issued by resident PSPs [Received] +
Cheques [Received] +
Money remittances [Received] +
Other payment services [Received]
</t>
  </si>
  <si>
    <t>004</t>
  </si>
  <si>
    <t>005</t>
  </si>
  <si>
    <t>006</t>
  </si>
  <si>
    <t>007</t>
  </si>
  <si>
    <t>008</t>
  </si>
  <si>
    <t>Card-based payment transactions with card-based payment instruments issued by resident PSP (except cards with an e-money function only) [sent] EQ
Card-based payment transactions with card-based payment instruments issued by resident PSP (except cards with an e-money function only) [sent] Q1 +
Card-based payment transactions with card-based payment instruments issued by resident PSP (except cards with an e-money function only) [sent] Q2</t>
  </si>
  <si>
    <t>009</t>
  </si>
  <si>
    <t>Card-based payment transactions with card-based payment instruments issued by resident PSP (except cards with an e-money function only) [sent] EQ
Card-based payment transactions with card-based payment instruments issued by resident PSP (except cards with an e-money function only) [sent] - initiated non-electronically +
Card-based payment transactions with card-based payment instruments issued by resident PSP (except cards with an e-money function only) [sent] - initiated electronically</t>
  </si>
  <si>
    <t>010</t>
  </si>
  <si>
    <t>Card-based payment transactions with card-based payment instruments issued by resident PSP (except cards with an e-money function only) [sent] - initiated non-electronically EQ
Card-based payment transactions with card-based payment instruments issued by resident PSP (except cards with an e-money function only) [sent] - initiated non-electronically - initiated via non-remote payment channel +
Card-based payment transactions with card-based payment instruments issued by resident PSP (except cards with an e-money function only) [sent] - initiated non-electronically - initiated via remote payment channel</t>
  </si>
  <si>
    <t>Card-based payment transactions with card-based payment instruments issued by resident PSP (except cards with an e-money function only) [sent] - initiated electronically EQ
Card-based payment transactions with card-based payment instruments issued by resident PSP (except cards with an e-money function only) [sent] - initiated electronically - initiated via non-remote payment channel +
Card-based payment transactions with card-based payment instruments issued by resident PSP (except cards with an e-money function only) [sent] - initiated electronically - initiated via remote payment channel</t>
  </si>
  <si>
    <t>Card-based payment transactions with card-based payment instruments issued by resident PSP (except cards with an e-money function only) [sent] - initiated electronically - initiated via non-remote payment channel EQ
Card-based payment transactions with card-based payment instruments issued by resident PSP (except cards with an e-money function only) [sent] - initiated electronically - initiated via non-remote payment channel Q1 +
Card-based payment transactions with card-based payment instruments issued by resident PSP (except cards with an e-money function only) [sent] - initiated electronically - initiated via non-remote payment channel Q2</t>
  </si>
  <si>
    <t>013</t>
  </si>
  <si>
    <t>Card-based payment transactions with card-based payment instruments issued by resident PSP (except cards with an e-money function only) [sent] - initiated electronically - initiated via non-remote payment channel EQ
Card-based payment transactions with card-based payment instruments issued by resident PSP (except cards with an e-money function only) [sent] - initiated electronically - initiated via non-remote payment channel - initiated at a physical EFTPOS +
Card-based payment transactions with card-based payment instruments issued by resident PSP (except cards with an e-money function only) [sent] - initiated electronically - initiated via non-remote payment channel - initiated at an ATM +
Card-based payment transactions with card-based payment instruments issued by resident PSP (except cards with an e-money function only) [sent] - initiated electronically - initiated via non-remote payment channel - Others</t>
  </si>
  <si>
    <t>014</t>
  </si>
  <si>
    <t>Card-based payment transactions with card-based payment instruments issued by resident PSP (except cards with an e-money function only) [sent] - initiated electronically - initiated via non-remote payment channel EQ
Card-based payment transactions with card-based payment instruments issued by resident PSP (except cards with an e-money function only) [sent] - initiated electronically - initiated via non-remote payment channel - Card-based payment instruments issued under PCS VISA +
Card-based payment transactions with card-based payment instruments issued by resident PSP (except cards with an e-money function only) [sent] - initiated electronically - initiated via non-remote payment channel - Card-based payment instruments issued under PCS MASTERCARD +
Card-based payment transactions with card-based payment instruments issued by resident PSP (except cards with an e-money function only) [sent] - initiated electronically - initiated via non-remote payment channel - Card-based payment instruments issued under other PCS</t>
  </si>
  <si>
    <t>Card-based payment transactions with card-based payment instruments issued by resident PSP (except cards with an e-money function only) [sent] - initiated electronically - initiated via remote payment channel EQ
Card-based payment transactions with card-based payment instruments issued by resident PSP (except cards with an e-money function only) [sent] - initiated electronically - initiated via remote payment channel Q1 +
Card-based payment transactions with card-based payment instruments issued by resident PSP (except cards with an e-money function only) [sent] - initiated electronically - initiated via remote payment channel Q2</t>
  </si>
  <si>
    <t>Card-based payment transactions with card-based payment instruments issued by resident PSP (except cards with an e-money function only) [sent] - initiated electronically - initiated via remote payment channel EQ
Card-based payment transactions with card-based payment instruments issued by resident PSP (except cards with an e-money function only) [sent] - initiated electronically - initiated via remote payment channel - Mobile payment solution +
Card-based payment transactions with card-based payment instruments issued by resident PSP (except cards with an e-money function only) [sent] - initiated electronically - initiated via remote payment channel - Other</t>
  </si>
  <si>
    <t>017</t>
  </si>
  <si>
    <t>Card-based payment transactions with card-based payment instruments issued by resident PSP (except cards with an e-money function only) [sent] - initiated electronically - initiated via remote payment channel EQ
Card-based payment transactions with card-based payment instruments issued by resident PSP (except cards with an e-money function only) [sent] - initiated electronically - initiated via remote payment channel - Card-based payment instruments issued under PCS VISA +
Card-based payment transactions with card-based payment instruments issued by resident PSP (except cards with an e-money function only) [sent] - initiated electronically - initiated via remote payment channel - Card-based payment instruments issued under PCS MASTERCARD +
Card-based payment transactions with card-based payment instruments issued by resident PSP (except cards with an e-money function only) [sent] - initiated electronically - initiated via remote payment channel - Card-based payment instruments issued under other PCS</t>
  </si>
  <si>
    <t>018</t>
  </si>
  <si>
    <t>021</t>
  </si>
  <si>
    <t>022</t>
  </si>
  <si>
    <t>023</t>
  </si>
  <si>
    <t>024</t>
  </si>
  <si>
    <t>025</t>
  </si>
  <si>
    <t>026</t>
  </si>
  <si>
    <t>027</t>
  </si>
  <si>
    <t>028</t>
  </si>
  <si>
    <t>029</t>
  </si>
  <si>
    <t>030</t>
  </si>
  <si>
    <t>031</t>
  </si>
  <si>
    <t>032</t>
  </si>
  <si>
    <t>033</t>
  </si>
  <si>
    <t>034</t>
  </si>
  <si>
    <t>035</t>
  </si>
  <si>
    <t>036</t>
  </si>
  <si>
    <t>037</t>
  </si>
  <si>
    <t>041</t>
  </si>
  <si>
    <t>042</t>
  </si>
  <si>
    <t>043</t>
  </si>
  <si>
    <t>044</t>
  </si>
  <si>
    <t>045</t>
  </si>
  <si>
    <t>046</t>
  </si>
  <si>
    <t>047</t>
  </si>
  <si>
    <t>048</t>
  </si>
  <si>
    <t>049</t>
  </si>
  <si>
    <t>052</t>
  </si>
  <si>
    <t>053</t>
  </si>
  <si>
    <t>054</t>
  </si>
  <si>
    <t>Card-based payment transactions acquired by resident PSPs (except cards with an e-money function only) [received] EQ
Card-based payment transactions acquired by resident PSPs (except cards with an e-money function only) [received] - initiated non-electronically +
Card-based payment transactions acquired by resident PSPs (except cards with an e-money function only) [received] - initiated electronically</t>
  </si>
  <si>
    <t>055</t>
  </si>
  <si>
    <t>Card-based payment transactions acquired by resident PSPs (except cards with an e-money function only) [received] - initiated non-electronically EQ
Card-based payment transactions acquired by resident PSPs (except cards with an e-money function only) [received] - initiated non-electronically - initiated via non-remote payment channel +
Card-based payment transactions acquired by resident PSPs (except cards with an e-money function only) [received] - initiated non-electronically - initiated via remote payment channel</t>
  </si>
  <si>
    <t>Card-based payment transactions acquired by resident PSPs (except cards with an e-money function only) [received] - initiated electronically EQ
Card-based payment transactions acquired by resident PSPs (except cards with an e-money function only) [received] - initiated electronically - initiated via non-remote payment channel +
Card-based payment transactions acquired by resident PSPs (except cards with an e-money function only) [received] - initiated electronically - initiated via remote payment channel</t>
  </si>
  <si>
    <t>057</t>
  </si>
  <si>
    <t>Card-based payment transactions acquired by resident PSPs (except cards with an e-money function only) [received] - initiated electronically - initiated via non-remote payment channel EQ
Card-based payment transactions acquired by resident PSPs (except cards with an e-money function only) [received] - initiated electronically - initiated via non-remote payment channel - initiated at a physical EFTPOS +
Card-based payment transactions acquired by resident PSPs (except cards with an e-money function only) [received] - initiated electronically - initiated via non-remote payment channel - initiated at an ATM +
Card-based payment transactions acquired by resident PSPs (except cards with an e-money function only) [received] - initiated electronically - initiated via non-remote payment channel - Others</t>
  </si>
  <si>
    <t>058</t>
  </si>
  <si>
    <t>Card-based payment transactions acquired by resident PSPs (except cards with an e-money function only) [received] - initiated electronically - initiated via non-remote payment channel EQ
Card-based payment transactions acquired by resident PSPs (except cards with an e-money function only) [received] - initiated electronically - initiated via non-remote payment channel - Card-based payment instruments issued under PCS VISA +
Card-based payment transactions acquired by resident PSPs (except cards with an e-money function only) [received] - initiated electronically - initiated via non-remote payment channel - Card-based payment instruments issued under PCS MASTERCARD +
Card-based payment transactions acquired by resident PSPs (except cards with an e-money function only) [received] - initiated electronically - initiated via non-remote payment channel - Card-based payment instruments issued under other PCS</t>
  </si>
  <si>
    <t>059</t>
  </si>
  <si>
    <t>Card-based payment transactions acquired by resident PSPs (except cards with an e-money function only) [received] - initiated electronically - initiated via remote payment channel EQ
Card-based payment transactions acquired by resident PSPs (except cards with an e-money function only) [received] - initiated electronically - initiated via remote payment channel - Card-based payment instruments issued under PCS VISA +
Card-based payment transactions acquired by resident PSPs (except cards with an e-money function only) [received] - initiated electronically - initiated via remote payment channel - Card-based payment instruments issued under PCS MASTERCARD +
Card-based payment transactions acquired by resident PSPs (except cards with an e-money function only) [received] - initiated electronically - initiated via remote payment channel - Card-based payment instruments issued under other PCS</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</si>
  <si>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</si>
  <si>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</si>
  <si>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</si>
  <si>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</si>
  <si>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</si>
  <si>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</si>
  <si>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</si>
  <si>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</si>
  <si>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</si>
  <si>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</si>
  <si>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</si>
  <si>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</si>
  <si>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</si>
  <si>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</si>
  <si>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</si>
  <si>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</si>
  <si>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</si>
  <si>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</si>
  <si>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</si>
  <si>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</si>
  <si>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</si>
  <si>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</si>
  <si>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</si>
  <si>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</si>
  <si>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</si>
  <si>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</si>
  <si>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</si>
  <si>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</si>
  <si>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</si>
  <si>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</si>
  <si>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</si>
  <si>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</si>
  <si>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</si>
  <si>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</si>
  <si>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</si>
  <si>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</si>
  <si>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</si>
  <si>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Cash withdrawals using card-based payment instruments (except e-money transactions) EQ
Cash withdrawals using card-based payment instruments (except e-money transactions) - Card-based payment instruments issued under PCS VISA +
Cash withdrawals using card-based payment instruments (except e-money transactions) - Card-based payment instruments issued under PCS MASTERCARD +
Cash withdrawals using card-based payment instruments (except e-money transactions) - Card-based payment instruments issued under other PCS</t>
  </si>
  <si>
    <t>097</t>
  </si>
  <si>
    <t>098</t>
  </si>
  <si>
    <t>099</t>
  </si>
  <si>
    <t>100</t>
  </si>
  <si>
    <t>101</t>
  </si>
  <si>
    <t>102</t>
  </si>
  <si>
    <t>103</t>
  </si>
  <si>
    <t>104</t>
  </si>
  <si>
    <t>105</t>
  </si>
  <si>
    <t>106</t>
  </si>
  <si>
    <t>Card-based payment transactions with card-based payment instruments issued by resident PSP (except cards with an e-money function only) [sent] - initiated electronically - initiated via non-remote payment channel EQ
Card-based payment transactions with card-based payment instruments issued by resident PSP (except cards with an e-money function only) [sent] - initiated electronically - initiated via non-remote payment channel - with a debit card +
Card-based payment transactions with card-based payment instruments issued by resident PSP (except cards with an e-money function only) [sent] - initiated electronically - initiated via non-remote payment channel - with a delayed debit card +
Card-based payment transactions with card-based payment instruments issued by resident PSP (except cards with an e-money function only) [sent] - initiated electronically - initiated via non-remote payment channel - with a credit card</t>
  </si>
  <si>
    <t>107</t>
  </si>
  <si>
    <t xml:space="preserve">Card-based payment transactions with card-based payment instruments issued by resident PSP (except cards with an e-money function only) [sent] - initiated electronically - initiated via non-remote payment channel EQ
Card-based payment transactions with card-based payment instruments issued by resident PSP (except cards with an e-money function only) [sent] - initiated electronically - initiated via non-remote payment channel - Authenticated via Strong Customer Authentication (SCA) +
Card-based payment transactions with card-based payment instruments issued by resident PSP (except cards with an e-money function only) [sent] - initiated electronically - initiated via non-remote payment channel - Authenticated via non-Strong Customer Authentication (non-SCA) </t>
  </si>
  <si>
    <t>108</t>
  </si>
  <si>
    <t>Card-based payment transactions with card-based payment instruments issued by resident PSP (except cards with an e-money function only) [sent] - initiated electronically - initiated via non-remote payment channel - Authenticated via Strong Customer Authentication (SCA) EQ
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Card-based payment transactions with card-based payment instruments issued by resident PSP (except cards with an e-money function only) [sent] - initiated electronically - initiated via non-remote payment channel - Authenticated via Strong Customer Authentication (SCA) - Modification of a payment order by the fraudster +
Card-based payment transactions with card-based payment instruments issued by resident PSP (except cards with an e-money function only) [sent] - initiated electronically - initiated via non-remote payment channel - Authenticated via Strong Customer Authentication (SCA) - Manipulation of the payer to make a card payment</t>
  </si>
  <si>
    <t>109</t>
  </si>
  <si>
    <t>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EQ
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Lost or stolen card +
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Card not received +
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Counterfeit card +
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Others</t>
  </si>
  <si>
    <t>110</t>
  </si>
  <si>
    <t>Card-based payment transactions with card-based payment instruments issued by resident PSP (except cards with an e-money function only) [sent] - initiated electronically - initiated via non-remote payment channel - Authenticated via non-Strong Customer Authentication (non-SCA) EQ
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Card-based payment transactions with card-based payment instruments issued by resident PSP (except cards with an e-money function only) [sent] - initiated electronically - initiated via non-remote payment channel - Authenticated via non-Strong Customer Authentication (non-SCA) - Modification of a payment order by the fraudster +
Card-based payment transactions with card-based payment instruments issued by resident PSP (except cards with an e-money function only) [sent] - initiated electronically - initiated via non-remote payment channel - Authenticated via non-Strong Customer Authentication (non-SCA) - Manipulation of the payer to make a card payment</t>
  </si>
  <si>
    <t>111</t>
  </si>
  <si>
    <t>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EQ
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Lost or stolen card +
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Card not received +
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Counterfeit card +
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Others</t>
  </si>
  <si>
    <t>112</t>
  </si>
  <si>
    <t>Card-based payment transactions with card-based payment instruments issued by resident PSP (except cards with an e-money function only) [sent] - initiated electronically - initiated via non-remote payment channel - Authenticated via non-Strong Customer Authentication (non-SCA) EQ
Card-based payment transactions with card-based payment instruments issued by resident PSP (except cards with an e-money function only) [sent] - initiated electronically - initiated via non-remote payment channel - Authenticated via non-Strong Customer Authentication (non-SCA) - Trusted beneficiaries +
Card-based payment transactions with card-based payment instruments issued by resident PSP (except cards with an e-money function only) [sent] - initiated electronically - initiated via non-remote payment channel - Authenticated via non-Strong Customer Authentication (non-SCA) - Recurring transaction +
Card-based payment transactions with card-based payment instruments issued by resident PSP (except cards with an e-money function only) [sent] - initiated electronically - initiated via non-remote payment channel - Authenticated via non-Strong Customer Authentication (non-SCA) - Contactless low value +
Card-based payment transactions with card-based payment instruments issued by resident PSP (except cards with an e-money function only) [sent] - initiated electronically - initiated via non-remote payment channel - Authenticated via non-Strong Customer Authentication (non-SCA) - Unattended terminal for transport fares or parking fees +
Card-based payment transactions with card-based payment instruments issued by resident PSP (except cards with an e-money function only) [sent] - initiated electronically - initiated via non-remote payment channel - Authenticated via non-Strong Customer Authentication (non-SCA) - Other</t>
  </si>
  <si>
    <t>113</t>
  </si>
  <si>
    <t>114</t>
  </si>
  <si>
    <t xml:space="preserve">Card-based payment transactions with card-based payment instruments issued by resident PSP (except cards with an e-money function only) [sent] - initiated electronically - initiated via remote payment channel EQ
Card-based payment transactions with card-based payment instruments issued by resident PSP (except cards with an e-money function only) [sent] - initiated electronically - initiated via remote payment channel - Authenticated via Strong Customer Authentication (SCA) +
Card-based payment transactions with card-based payment instruments issued by resident PSP (except cards with an e-money function only) [sent] - initiated electronically - initiated via remote payment channel - Authenticated via non-Strong Customer Authentication (non-SCA) </t>
  </si>
  <si>
    <t>115</t>
  </si>
  <si>
    <t>Card-based payment transactions with card-based payment instruments issued by resident PSP (except cards with an e-money function only) [sent] - initiated electronically - initiated via remote payment channel - Authenticated via non-Strong Customer Authentication (non-SCA) EQ
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Card-based payment transactions with card-based payment instruments issued by resident PSP (except cards with an e-money function only) [sent] - initiated electronically - initiated via remote payment channel - Authenticated via non-Strong Customer Authentication (non-SCA) - Modification of a payment order by the fraudster +
Card-based payment transactions with card-based payment instruments issued by resident PSP (except cards with an e-money function only) [sent] - initiated electronically - initiated via remote payment channel - Authenticated via non-Strong Customer Authentication (non-SCA) - Manipulation of the payer to make a card payment</t>
  </si>
  <si>
    <t>116</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</si>
  <si>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EQ
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Lost or stolen card +
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Card not received +
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Counterfeit card +
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Card details theft +
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Others</t>
  </si>
  <si>
    <t>117</t>
  </si>
  <si>
    <t>Card-based payment transactions with card-based payment instruments issued by resident PSP (except cards with an e-money function only) [sent] - initiated electronically - initiated via remote payment channel - Authenticated via non-Strong Customer Authentication (non-SCA) EQ
Card-based payment transactions with card-based payment instruments issued by resident PSP (except cards with an e-money function only) [sent] - initiated electronically - initiated via remote payment channel - Authenticated via non-Strong Customer Authentication (non-SCA) - Low value +
Card-based payment transactions with card-based payment instruments issued by resident PSP (except cards with an e-money function only) [sent] - initiated electronically - initiated via remote payment channel - Authenticated via non-Strong Customer Authentication (non-SCA) - Trusted beneficiaries +
Card-based payment transactions with card-based payment instruments issued by resident PSP (except cards with an e-money function only) [sent] - initiated electronically - initiated via remote payment channel - Authenticated via non-Strong Customer Authentication (non-SCA) - Recurring transaction +
Card-based payment transactions with card-based payment instruments issued by resident PSP (except cards with an e-money function only) [sent] - initiated electronically - initiated via remote payment channel - Authenticated via non-Strong Customer Authentication (non-SCA) - Secure corporate payment processes and protocols +
Card-based payment transactions with card-based payment instruments issued by resident PSP (except cards with an e-money function only) [sent] - initiated electronically - initiated via remote payment channel - Authenticated via non-Strong Customer Authentication (non-SCA) - Transaction risk analysis +
Card-based payment transactions with card-based payment instruments issued by resident PSP (except cards with an e-money function only) [sent] - initiated electronically - initiated via remote payment channel - Authenticated via non-Strong Customer Authentication (non-SCA) - Merchant initiated transaction (MIT) +
Card-based payment transactions with card-based payment instruments issued by resident PSP (except cards with an e-money function only) [sent] - initiated electronically - initiated via remote payment channel - Authenticated via non-Strong Customer Authentication (non-SCA) - Other</t>
  </si>
  <si>
    <t>118</t>
  </si>
  <si>
    <t>Card-based payment transactions acquired by resident PSPs (except cards with an e-money function only) [received] - initiated electronically - initiated via non-remote payment channel EQ
Card-based payment transactions acquired by resident PSPs (except cards with an e-money function only) [received] - initiated electronically - initiated via non-remote payment channel - with a debit card +
Card-based payment transactions acquired by resident PSPs (except cards with an e-money function only) [received] - initiated electronically - initiated via non-remote payment channel - with a delayed debit card +
Card-based payment transactions acquired by resident PSPs (except cards with an e-money function only) [received] - initiated electronically - initiated via non-remote payment channel - with a credit card</t>
  </si>
  <si>
    <t>119</t>
  </si>
  <si>
    <t xml:space="preserve">Card-based payment transactions acquired by resident PSPs (except cards with an e-money function only) [received] - initiated electronically - initiated via non-remote payment channel EQ
Card-based payment transactions acquired by resident PSPs (except cards with an e-money function only) [received] - initiated electronically - initiated via non-remote payment channel - Authenticated via Strong Customer Authentication (SCA) +
Card-based payment transactions acquired by resident PSPs (except cards with an e-money function only) [received] - initiated electronically - initiated via non-remote payment channel - Authenticated via non-Strong Customer Authentication (non-SCA) </t>
  </si>
  <si>
    <t>120</t>
  </si>
  <si>
    <t>Card-based payment transactions acquired by resident PSPs (except cards with an e-money function only) [received] - initiated electronically - initiated via non-remote payment channel - Authenticated via Strong Customer Authentication (SCA) EQ
Card-based payment transactions acquired by resident PSPs (except cards with an e-money function only) [received] - initiated electronically - initiated via non-remote payment channel - Authenticated via Strong Customer Authentication (SCA) - Issuance of a payment order by the fraudster +
Card-based payment transactions acquired by resident PSPs (except cards with an e-money function only) [received] - initiated electronically - initiated via non-remote payment channel - Authenticated via Strong Customer Authentication (SCA) - Modification of a payment order by the fraudster +
Card-based payment transactions acquired by resident PSPs (except cards with an e-money function only) [received] - initiated electronically - initiated via non-remote payment channel - Authenticated via Strong Customer Authentication (SCA) - Manipulation of the payer to make a card payment</t>
  </si>
  <si>
    <t>121</t>
  </si>
  <si>
    <t>Card-based payment transactions acquired by resident PSPs (except cards with an e-money function only) [received] - initiated electronically - initiated via non-remote payment channel - Authenticated via Strong Customer Authentication (SCA) - Issuance of a payment order by the fraudster EQ
Card-based payment transactions acquired by resident PSPs (except cards with an e-money function only) [received] - initiated electronically - initiated via non-remote payment channel - Authenticated via Strong Customer Authentication (SCA) - Issuance of a payment order by the fraudster - Lost or stolen card +
Card-based payment transactions acquired by resident PSPs (except cards with an e-money function only) [received] - initiated electronically - initiated via non-remote payment channel - Authenticated via Strong Customer Authentication (SCA) - Issuance of a payment order by the fraudster - Card Not Received +
Card-based payment transactions acquired by resident PSPs (except cards with an e-money function only) [received] - initiated electronically - initiated via non-remote payment channel - Authenticated via Strong Customer Authentication (SCA) - Issuance of a payment order by the fraudster - Counterfeit card +
Card-based payment transactions acquired by resident PSPs (except cards with an e-money function only) [received] - initiated electronically - initiated via non-remote payment channel - Authenticated via Strong Customer Authentication (SCA) - Issuance of a payment order by the fraudster - Other</t>
  </si>
  <si>
    <t>122</t>
  </si>
  <si>
    <t>Card-based payment transactions acquired by resident PSPs (except cards with an e-money function only) [received] - initiated electronically - initiated via non-remote payment channel - Authenticated via non-Strong Customer Authentication (non-SCA)  EQ
Card-based payment transactions acquired by resident PSPs (except cards with an e-money function only) [received] - initiated electronically - initiated via non-remote payment channel - Authenticated via non-Strong Customer Authentication (non-SCA)  - Recurring transaction +
Card-based payment transactions acquired by resident PSPs (except cards with an e-money function only) [received] - initiated electronically - initiated via non-remote payment channel - Authenticated via non-Strong Customer Authentication (non-SCA)  - Contactless low value +
Card-based payment transactions acquired by resident PSPs (except cards with an e-money function only) [received] - initiated electronically - initiated via non-remote payment channel - Authenticated via non-Strong Customer Authentication (non-SCA)  - Unattended terminals for transport fares or parking fees +
Card-based payment transactions acquired by resident PSPs (except cards with an e-money function only) [received] - initiated electronically - initiated via non-remote payment channel - Authenticated via non-Strong Customer Authentication (non-SCA)  - Other</t>
  </si>
  <si>
    <t>123</t>
  </si>
  <si>
    <t>Card-based payment transactions acquired by resident PSPs (except cards with an e-money function only) [received] - initiated electronically - initiated via remote payment channel EQ
Card-based payment transactions acquired by resident PSPs (except cards with an e-money function only) [received] - initiated electronically - initiated via remote payment channel - with a debit card +
Card-based payment transactions acquired by resident PSPs (except cards with an e-money function only) [received] - initiated electronically - initiated via remote payment channel - with a delayed debit card +
Card-based payment transactions acquired by resident PSPs (except cards with an e-money function only) [received] - initiated electronically - initiated via remote payment channel - with a credit card</t>
  </si>
  <si>
    <t>124</t>
  </si>
  <si>
    <t xml:space="preserve">Card-based payment transactions acquired by resident PSPs (except cards with an e-money function only) [received] - initiated electronically - initiated via remote payment channel EQ
Card-based payment transactions acquired by resident PSPs (except cards with an e-money function only) [received] - initiated electronically - initiated via remote payment channel - Authenticated via Strong Customer Authentication (SCA) +
Card-based payment transactions acquired by resident PSPs (except cards with an e-money function only) [received] - initiated electronically - initiated via remote payment channel - Authenticated via non-Strong Customer Authentication (non-SCA) </t>
  </si>
  <si>
    <t>125</t>
  </si>
  <si>
    <t>Card-based payment transactions acquired by resident PSPs (except cards with an e-money function only) [received] - initiated electronically - initiated via remote payment channel - Authenticated via Strong Customer Authentication (SCA) EQ
Card-based payment transactions acquired by resident PSPs (except cards with an e-money function only) [received] - initiated electronically - initiated via remote payment channel - Authenticated via Strong Customer Authentication (SCA) - Issuance of a payment order by the fraudster +
Card-based payment transactions acquired by resident PSPs (except cards with an e-money function only) [received] - initiated electronically - initiated via remote payment channel - Authenticated via Strong Customer Authentication (SCA) - Modification of a payment order by the fraudster +
Card-based payment transactions acquired by resident PSPs (except cards with an e-money function only) [received] - initiated electronically - initiated via remote payment channel - Authenticated via Strong Customer Authentication (SCA) - Manipulation of the payer to make a card payment</t>
  </si>
  <si>
    <t>126</t>
  </si>
  <si>
    <t>Card-based payment transactions acquired by resident PSPs (except cards with an e-money function only) [received] - initiated electronically - initiated via remote payment channel - Authenticated via Strong Customer Authentication (SCA) - Issuance of a payment order by the fraudster EQ
Card-based payment transactions acquired by resident PSPs (except cards with an e-money function only) [received] - initiated electronically - initiated via remote payment channel - Authenticated via Strong Customer Authentication (SCA) - Issuance of a payment order by the fraudster - Lost or stolen card +
Card-based payment transactions acquired by resident PSPs (except cards with an e-money function only) [received] - initiated electronically - initiated via remote payment channel - Authenticated via Strong Customer Authentication (SCA) - Issuance of a payment order by the fraudster - Card Not Received +
Card-based payment transactions acquired by resident PSPs (except cards with an e-money function only) [received] - initiated electronically - initiated via remote payment channel - Authenticated via Strong Customer Authentication (SCA) - Issuance of a payment order by the fraudster - Counterfeit card +
Card-based payment transactions acquired by resident PSPs (except cards with an e-money function only) [received] - initiated electronically - initiated via remote payment channel - Authenticated via Strong Customer Authentication (SCA) - Issuance of a payment order by the fraudster - Card details theft +
Card-based payment transactions acquired by resident PSPs (except cards with an e-money function only) [received] - initiated electronically - initiated via remote payment channel - Authenticated via Strong Customer Authentication (SCA) - Issuance of a payment order by the fraudster - Other</t>
  </si>
  <si>
    <t>127</t>
  </si>
  <si>
    <t>Card-based payment transactions acquired by resident PSPs (except cards with an e-money function only) [received] - initiated electronically - initiated via remote payment channel - Authenticated via non-Strong Customer Authentication (non-SCA)  EQ
Card-based payment transactions acquired by resident PSPs (except cards with an e-money function only) [received] - initiated electronically - initiated via remote payment channel - Authenticated via non-Strong Customer Authentication (non-SCA)  - Recurring transaction +
Card-based payment transactions acquired by resident PSPs (except cards with an e-money function only) [received] - initiated electronically - initiated via remote payment channel - Authenticated via non-Strong Customer Authentication (non-SCA)  - Low value +
Card-based payment transactions acquired by resident PSPs (except cards with an e-money function only) [received] - initiated electronically - initiated via remote payment channel - Authenticated via non-Strong Customer Authentication (non-SCA)  - Transaction risk analysis +
Card-based payment transactions acquired by resident PSPs (except cards with an e-money function only) [received] - initiated electronically - initiated via remote payment channel - Authenticated via non-Strong Customer Authentication (non-SCA)  - Merchant initiated transactions (MIT) +
Card-based payment transactions acquired by resident PSPs (except cards with an e-money function only) [received] - initiated electronically - initiated via remote payment channel - Authenticated via non-Strong Customer Authentication (non-SCA)  - Other</t>
  </si>
  <si>
    <t>128</t>
  </si>
  <si>
    <t>Cash withdrawals using card-based payment instruments (except e-money transactions) EQ
Cash withdrawals using card-based payment instruments (except e-money transactions) - with a debit card +
Cash withdrawals using card-based payment instruments (except e-money transactions) - with a delayed debit card +
Cash withdrawals using card-based payment instruments (except e-money transactions) - with a credit card</t>
  </si>
  <si>
    <t>129</t>
  </si>
  <si>
    <t>Cash withdrawals using card-based payment instruments (except e-money transactions) EQ
Cash withdrawals using card-based payment instruments (except e-money transactions) - Issuance of a payment order by the fraudster +
Cash withdrawals using card-based payment instruments (except e-money transactions) - Manipulation of the payer to make a cash withdrawal</t>
  </si>
  <si>
    <t>130</t>
  </si>
  <si>
    <t>Cash withdrawals using card-based payment instruments (except e-money transactions) - Issuance of a payment order by the fraudster EQ
Cash withdrawals using card-based payment instruments (except e-money transactions) - Issuance of a payment order by the fraudster - Lost or stolen card +
Cash withdrawals using card-based payment instruments (except e-money transactions) - Issuance of a payment order by the fraudster - Card Not Received +
Cash withdrawals using card-based payment instruments (except e-money transactions) - Issuance of a payment order by the fraudster - Counterfeit card +
Cash withdrawals using card-based payment instruments (except e-money transactions) - Issuance of a payment order by the fraudster - Other</t>
  </si>
  <si>
    <t>131</t>
  </si>
  <si>
    <t>132</t>
  </si>
  <si>
    <t>133</t>
  </si>
  <si>
    <t>134</t>
  </si>
  <si>
    <t>Credit transfers [sent] - Initiated electronically - Initiated on a single payment basis - Mobile payment solution GTE
Credit transfers [sent] - Initiated electronically - Initiated on a single payment basis - Mobile payment solution - P2P mobile payment solution</t>
  </si>
  <si>
    <t>135</t>
  </si>
  <si>
    <t>Credit transfers [sent] - Initiated electronically - Initiated on a single payment basis - Online banking based credit transfers GTE
Credit transfers [sent] - Initiated electronically - Initiated on a single payment basis - Online banking based credit transfers - E-commerce payments</t>
  </si>
  <si>
    <t>136</t>
  </si>
  <si>
    <t>Credit transfers [sent] - Initiated electronically - Initiated on a single payment basis EQ
Credit transfers [sent] - Initiated electronically - Initiated on a single payment basis - Online banking based credit transfers +
Credit transfers [sent] - Initiated electronically - Initiated on a single payment basis - ATM or other PSP terminal +
Credit transfers [sent] - Initiated electronically - Initiated on a single payment basis - Mobile payment solution</t>
  </si>
  <si>
    <t>137</t>
  </si>
  <si>
    <t>Credit transfers [sent] - Initiated electronically - initiated via non-remote payment channel - Authenticated via non-Strong Customer Authentication (non-SCA)  EQ
Credit transfers [sent] - Initiated electronically - initiated via non-remote payment channel - Authenticated via non-Strong Customer Authentication (non-SCA)  - Payment to self +
Credit transfers [sent] - Initiated electronically - initiated via non-remote payment channel - Authenticated via non-Strong Customer Authentication (non-SCA)  - Trusted beneficiaries +
Credit transfers [sent] - Initiated electronically - initiated via non-remote payment channel - Authenticated via non-Strong Customer Authentication (non-SCA)  - Recurring transaction +
Credit transfers [sent] - Initiated electronically - initiated via non-remote payment channel - Authenticated via non-Strong Customer Authentication (non-SCA)  - Contactless low value +
Credit transfers [sent] - Initiated electronically - initiated via non-remote payment channel - Authenticated via non-Strong Customer Authentication (non-SCA)  - Unattended terminals for transport fares or parking fees</t>
  </si>
  <si>
    <t>138</t>
  </si>
  <si>
    <t>Credit transfers [sent] - Initiated electronically - initiated via non-remote payment channel - Authenticated via non-Strong Customer Authentication (non-SCA)  EQ
Credit transfers [sent] - Initiated electronically - initiated via non-remote payment channel - Authenticated via non-Strong Customer Authentication (non-SCA)  - Issuance of a payment order by the fraudster +
Credit transfers [sent] - Initiated electronically - initiated via non-remote payment channel - Authenticated via non-Strong Customer Authentication (non-SCA)  - Modification of a payment order by the fraudster +
Credit transfers [sent] - Initiated electronically - initiated via non-remote payment channel - Authenticated via non-Strong Customer Authentication (non-SCA)  -  Manipulation of the payer by the fraudster to issue a payment order</t>
  </si>
  <si>
    <t>139</t>
  </si>
  <si>
    <t xml:space="preserve">Credit transfers [sent] - Initiated electronically - initiated via non-remote payment channel - Authenticated via non-Strong Customer Authentication (non-SCA) - Payment to self +
Credit transfers [sent] - Initiated electronically - initiated via non-remote payment channel - Authenticated via non-Strong Customer Authentication (non-SCA) - Trusted beneficiaries +
Credit transfers [sent] - Initiated electronically - initiated via non-remote payment channel - Authenticated via non-Strong Customer Authentication (non-SCA) - Recurring transaction +
Credit transfers [sent] - Initiated electronically - initiated via non-remote payment channel - Authenticated via non-Strong Customer Authentication (non-SCA) - Contactless low value +
Credit transfers [sent] - Initiated electronically - initiated via non-remote payment channel - Authenticated via non-Strong Customer Authentication (non-SCA) - Unattended terminal for transport fares or parking fees EQ
Credit transfers [sent] - Initiated electronically - initiated via non-remote payment channel - via SEPA CT scheme - Authenticated via non-Strong Customer Authentication (non-SCA)  +
Credit transfers [sent] - Initiated electronically - initiated via non-remote payment channel - via SEPA CT inst scheme - Authenticated via non-Strong Customer Authentication (non-SCA)  +
Credit transfers [sent] - Initiated electronically - initiated via non-remote payment channel - via non-SEPA scheme - Authenticated via non-Strong Customer Authentication (non-SCA) </t>
  </si>
  <si>
    <t>140</t>
  </si>
  <si>
    <t>Credit transfers [sent] - Initiated electronically - initiated via non-remote payment channel - Authenticated via non-Strong Customer Authentication (non-SCA) EQ
Credit transfers [sent] - Initiated electronically - initiated via non-remote payment channel - Authenticated via non-Strong Customer Authentication (non-SCA) - Payment to self +
Credit transfers [sent] - Initiated electronically - initiated via non-remote payment channel - Authenticated via non-Strong Customer Authentication (non-SCA) - Trusted beneficiaries +
Credit transfers [sent] - Initiated electronically - initiated via non-remote payment channel - Authenticated via non-Strong Customer Authentication (non-SCA) - Recurring transaction +
Credit transfers [sent] - Initiated electronically - initiated via non-remote payment channel - Authenticated via non-Strong Customer Authentication (non-SCA) - Contactless low value +
Credit transfers [sent] - Initiated electronically - initiated via non-remote payment channel - Authenticated via non-Strong Customer Authentication (non-SCA) - Unattended terminal for transport fares or parking fees</t>
  </si>
  <si>
    <t>141</t>
  </si>
  <si>
    <t>Credit transfers [sent] - Initiated electronically - initiated via non-remote payment channel - Authenticated via Strong Customer Authentication (SCA) EQ
Credit transfers [sent] - Initiated electronically - initiated via non-remote payment channel - Authenticated via Strong Customer Authentication (SCA) - Issuance of a payment order by the fraudster +
Credit transfers [sent] - Initiated electronically - initiated via non-remote payment channel - Authenticated via Strong Customer Authentication (SCA) - Modification of a payment order by the fraudster +
Credit transfers [sent] - Initiated electronically - initiated via non-remote payment channel - Authenticated via Strong Customer Authentication (SCA) -  Manipulation of the payer by the fraudster to issue a payment order</t>
  </si>
  <si>
    <t>142</t>
  </si>
  <si>
    <t xml:space="preserve">Credit transfers [sent] - Initiated electronically - initiated via non-remote payment channel  EQ
Credit transfers [sent] - Initiated electronically - initiated via non-remote payment channel  - Authenticated via Strong Customer Authentication (SCA) +
Credit transfers [sent] - Initiated electronically - initiated via non-remote payment channel  - Authenticated via non-Strong Customer Authentication (non-SCA) </t>
  </si>
  <si>
    <t>143</t>
  </si>
  <si>
    <t>144</t>
  </si>
  <si>
    <t>145</t>
  </si>
  <si>
    <t>146</t>
  </si>
  <si>
    <t>147</t>
  </si>
  <si>
    <t>148</t>
  </si>
  <si>
    <t>149</t>
  </si>
  <si>
    <t>150</t>
  </si>
  <si>
    <t>151</t>
  </si>
  <si>
    <t>152</t>
  </si>
  <si>
    <t>Credit transfers [sent] - Initiated electronically - initiated via non-remote payment channel EQ
Credit transfers [sent] - Initiated electronically - initiated via non-remote payment channel - via SEPA CT scheme +
Credit transfers [sent] - Initiated electronically - initiated via non-remote payment channel - via SEPA CT inst scheme +
Credit transfers [sent] - Initiated electronically - initiated via non-remote payment channel - via non-SEPA scheme</t>
  </si>
  <si>
    <t>153</t>
  </si>
  <si>
    <t>Credit transfers [sent] - Initiated electronically - initiated via non-remote payment channel EQ
Credit transfers [sent] - Initiated electronically - initiated via non-remote payment channel Q1 +
Credit transfers [sent] - Initiated electronically - initiated via non-remote payment channel Q2</t>
  </si>
  <si>
    <t>154</t>
  </si>
  <si>
    <t>Credit transfers [sent] - Initiated electronically - initiated via remote payment channel - Authenticated via non-Strong Customer Authentication (non-SCA)  EQ
Credit transfers [sent] - Initiated electronically - initiated via remote payment channel - Authenticated via non-Strong Customer Authentication (non-SCA)  - Low value +
Credit transfers [sent] - Initiated electronically - initiated via remote payment channel - Authenticated via non-Strong Customer Authentication (non-SCA)  - Payment to self +
Credit transfers [sent] - Initiated electronically - initiated via remote payment channel - Authenticated via non-Strong Customer Authentication (non-SCA)  - Trusted beneficiaries +
Credit transfers [sent] - Initiated electronically - initiated via remote payment channel - Authenticated via non-Strong Customer Authentication (non-SCA)  - Recurring transaction +
Credit transfers [sent] - Initiated electronically - initiated via remote payment channel - Authenticated via non-Strong Customer Authentication (non-SCA)  - Secure corporate payment processes and protocols +
Credit transfers [sent] - Initiated electronically - initiated via remote payment channel - Authenticated via non-Strong Customer Authentication (non-SCA)  - Transaction Risk Analysis</t>
  </si>
  <si>
    <t>155</t>
  </si>
  <si>
    <t>Credit transfers [sent] - Initiated electronically - initiated via remote payment channel - Authenticated via non-Strong Customer Authentication (non-SCA)  EQ
Credit transfers [sent] - Initiated electronically - initiated via remote payment channel - Authenticated via non-Strong Customer Authentication (non-SCA)  - Issuance of a payment order by the fraudster +
Credit transfers [sent] - Initiated electronically - initiated via remote payment channel - Authenticated via non-Strong Customer Authentication (non-SCA)  - Modification of a payment order by the fraudster +
Credit transfers [sent] - Initiated electronically - initiated via remote payment channel - Authenticated via non-Strong Customer Authentication (non-SCA)  -  Manipulation of the payer by the fraudster to issue a payment order</t>
  </si>
  <si>
    <t>156</t>
  </si>
  <si>
    <t>157</t>
  </si>
  <si>
    <t>Credit transfers [sent] - Initiated electronically - initiated via remote payment channel - Authenticated via non-Strong Customer Authentication (non-SCA) EQ
Credit transfers [sent] - Initiated electronically - initiated via remote payment channel - Authenticated via non-Strong Customer Authentication (non-SCA) - Low value +
Credit transfers [sent] - Initiated electronically - initiated via remote payment channel - Authenticated via non-Strong Customer Authentication (non-SCA) - Payment to self +
Credit transfers [sent] - Initiated electronically - initiated via remote payment channel - Authenticated via non-Strong Customer Authentication (non-SCA) - Trusted beneficiaries +
Credit transfers [sent] - Initiated electronically - initiated via remote payment channel - Authenticated via non-Strong Customer Authentication (non-SCA) - Recurring transaction +
Credit transfers [sent] - Initiated electronically - initiated via remote payment channel - Authenticated via non-Strong Customer Authentication (non-SCA) - Secure corporate payment processes and protocols +
Credit transfers [sent] - Initiated electronically - initiated via remote payment channel - Authenticated via non-Strong Customer Authentication (non-SCA) - Transaction Risk Analysis</t>
  </si>
  <si>
    <t>158</t>
  </si>
  <si>
    <t>Credit transfers [sent] - Initiated electronically - initiated via remote payment channel - Authenticated via Strong Customer Authentication (SCA) EQ
Credit transfers [sent] - Initiated electronically - initiated via remote payment channel - Authenticated via Strong Customer Authentication (SCA) - Issuance of a payment order by the fraudster +
Credit transfers [sent] - Initiated electronically - initiated via remote payment channel - Authenticated via Strong Customer Authentication (SCA) - Modification of a payment order by the fraudster +
Credit transfers [sent] - Initiated electronically - initiated via remote payment channel - Authenticated via Strong Customer Authentication (SCA) -  Manipulation of the payer by the fraudster to issue a payment order</t>
  </si>
  <si>
    <t>159</t>
  </si>
  <si>
    <t xml:space="preserve">Credit transfers [sent] - Initiated electronically - initiated via remote payment channel  EQ
Credit transfers [sent] - Initiated electronically - initiated via remote payment channel  - Authenticated via Strong Customer Authentication (SCA) +
Credit transfers [sent] - Initiated electronically - initiated via remote payment channel  - Authenticated via non-Strong Customer Authentication (non-SCA) </t>
  </si>
  <si>
    <t>160</t>
  </si>
  <si>
    <t>161</t>
  </si>
  <si>
    <t>162</t>
  </si>
  <si>
    <t>163</t>
  </si>
  <si>
    <t>164</t>
  </si>
  <si>
    <t>165</t>
  </si>
  <si>
    <t>166</t>
  </si>
  <si>
    <t>167</t>
  </si>
  <si>
    <t>168</t>
  </si>
  <si>
    <t>169</t>
  </si>
  <si>
    <t>170</t>
  </si>
  <si>
    <t>Credit transfers [sent] - Initiated electronically - initiated via remote payment channel EQ
Credit transfers [sent] - Initiated electronically - initiated via remote payment channel Q1 +
Credit transfers [sent] - Initiated electronically - initiated via remote payment channel Q2</t>
  </si>
  <si>
    <t>171</t>
  </si>
  <si>
    <t>Credit transfers [sent] - Initiated electronically EQ
Credit transfers [sent] - Initiated electronically - Initiated in a file/batch +
Credit transfers [sent] - Initiated electronically - Initiated on a single payment basis</t>
  </si>
  <si>
    <t>172</t>
  </si>
  <si>
    <t>Credit transfers [sent] - Initiated electronically EQ
Credit transfers [sent] - Initiated electronically - initiated via remote payment channel +
Credit transfers [sent] - Initiated electronically - initiated via non-remote payment channel</t>
  </si>
  <si>
    <t>173</t>
  </si>
  <si>
    <t>174</t>
  </si>
  <si>
    <t>Credit transfers [sent] EQ
Credit transfers [sent] - Initiated in paper-based form +
Credit transfers [sent] - Initiated electronically +
Credit transfers [sent] - Other</t>
  </si>
  <si>
    <t>175</t>
  </si>
  <si>
    <t>Credit transfers [sent] EQ
Credit transfers [sent] Q1 +
Credit transfers [sent] Q2</t>
  </si>
  <si>
    <t>176</t>
  </si>
  <si>
    <t>Credit transfers [sent] GTE
Credit transfers [sent] - initiated by PISP</t>
  </si>
  <si>
    <t>177</t>
  </si>
  <si>
    <t>178</t>
  </si>
  <si>
    <t>179</t>
  </si>
  <si>
    <t>180</t>
  </si>
  <si>
    <t>Direct debits [sent] - consent given in other forms EQ
Direct debits [sent] - consent given in other forms - Unauthorised payment transaction +
Direct debits [sent] - consent given in other forms - Manipulation of the payer</t>
  </si>
  <si>
    <t>181</t>
  </si>
  <si>
    <t>Direct debits [sent] - Consent given in other forms EQ
Direct debits [sent] - Consent given in other forms - via SEPA Direct Debit Core scheme +
Direct debits [sent] - Consent given in other forms - via SEPA Direct Debit B2B scheme +
Direct debits [sent] - Consent given in other forms - via non-SEPA scheme</t>
  </si>
  <si>
    <t>182</t>
  </si>
  <si>
    <t>183</t>
  </si>
  <si>
    <t>184</t>
  </si>
  <si>
    <t>185</t>
  </si>
  <si>
    <t>Direct debits [sent] - consent given via an electronic mandate EQ
Direct debits [sent] - consent given via an electronic mandate - Unauthorised payment transaction +
Direct debits [sent] - consent given via an electronic mandate - Manipulation of the payer</t>
  </si>
  <si>
    <t>186</t>
  </si>
  <si>
    <t>Direct debits [sent] - Consent given via an electronic mandate EQ
Direct debits [sent] - Consent given via an electronic mandate - via SEPA Direct Debit Core scheme +
Direct debits [sent] - Consent given via an electronic mandate - via SEPA Direct Debit B2B scheme +
Direct debits [sent] - Consent given via an electronic mandate - via non-SEPA scheme</t>
  </si>
  <si>
    <t>187</t>
  </si>
  <si>
    <t>Direct debits [sent] EQ
Direct debits [sent] - Consent given via an electronic mandate +
Direct debits [sent] - Consent given in other forms</t>
  </si>
  <si>
    <t>188</t>
  </si>
  <si>
    <t xml:space="preserve">Direct debits [sent] EQ
Direct debits [sent] - Initiated in a file/batch +
Direct debits [sent] - Initiated on a single payment basis </t>
  </si>
  <si>
    <t>189</t>
  </si>
  <si>
    <t>Direct debits [sent] EQ
Direct debits [sent] Q1 +
Direct debits [sent] Q2</t>
  </si>
  <si>
    <t>190</t>
  </si>
  <si>
    <t>E-money payment transactions with e-money issued by resident PSPs [sent] - initiated via non-remote payment channel - Authenticated via non-Strong Customer Authentication (non-SCA) - Issuance of a payment order by the fraudster EQ
E-money payment transactions with e-money issued by resident PSPs [sent] - initiated via non-remote payment channel - Authenticated via non-Strong Customer Authentication (non-SCA) - Issuance of a payment order by the fraudster - Lost or stolen e-money card +
E-money payment transactions with e-money issued by resident PSPs [sent] - initiated via non-remote payment channel - Authenticated via non-Strong Customer Authentication (non-SCA) - Issuance of a payment order by the fraudster - E-money card not received +
E-money payment transactions with e-money issued by resident PSPs [sent] - initiated via non-remote payment channel - Authenticated via non-Strong Customer Authentication (non-SCA) - Issuance of a payment order by the fraudster - Counterfeit e-money card +
E-money payment transactions with e-money issued by resident PSPs [sent] - initiated via non-remote payment channel - Authenticated via non-Strong Customer Authentication (non-SCA) - Issuance of a payment order by the fraudster - Unauthorized e-money account transaction</t>
  </si>
  <si>
    <t>191</t>
  </si>
  <si>
    <t xml:space="preserve">E-money payment transactions with e-money issued by resident PSPs [sent] - initiated via non-remote payment channel - Authenticated via non-Strong Customer Authentication (non-SCA) EQ
E-money payment transactions with e-money issued by resident PSPs [sent] - initiated via non-remote payment channel - Authenticated via non-Strong Customer Authentication (non-SCA) - Issuance of a payment order by the fraudster +
E-money payment transactions with e-money issued by resident PSPs [sent] - initiated via non-remote payment channel - Authenticated via non-Strong Customer Authentication (non-SCA) - Modification of a payment order by the fraudster +
E-money payment transactions with e-money issued by resident PSPs [sent] - initiated via non-remote payment channel - Authenticated via non-Strong Customer Authentication (non-SCA) - Manipulation of the payer to make an e-money payment </t>
  </si>
  <si>
    <t>192</t>
  </si>
  <si>
    <t>E-money payment transactions with e-money issued by resident PSPs [sent] - initiated via non-remote payment channel - Authenticated via non-Strong Customer Authentication (non-SCA) EQ
E-money payment transactions with e-money issued by resident PSPs [sent] - initiated via non-remote payment channel - Authenticated via non-Strong Customer Authentication (non-SCA) - Contactless low value +
E-money payment transactions with e-money issued by resident PSPs [sent] - initiated via non-remote payment channel - Authenticated via non-Strong Customer Authentication (non-SCA) - Trusted beneficiaries +
E-money payment transactions with e-money issued by resident PSPs [sent] - initiated via non-remote payment channel - Authenticated via non-Strong Customer Authentication (non-SCA) - Recurring transaction +
E-money payment transactions with e-money issued by resident PSPs [sent] - initiated via non-remote payment channel - Authenticated via non-Strong Customer Authentication (non-SCA) - Unattended terminals for transport fares or parking fees +
E-money payment transactions with e-money issued by resident PSPs [sent] - initiated via non-remote payment channel - Authenticated via non-Strong Customer Authentication (non-SCA) - Other</t>
  </si>
  <si>
    <t>193</t>
  </si>
  <si>
    <t>194</t>
  </si>
  <si>
    <t>E-money payment transactions with e-money issued by resident PSPs [sent] - initiated via non-remote payment channel - Authenticated via non-Strong Customer Authentication (non-SCA) EQ
E-money payment transactions with e-money issued by resident PSPs [sent] - initiated via non-remote payment channel - Authenticated via non-Strong Customer Authentication (non-SCA) - Trusted beneficiaries +
E-money payment transactions with e-money issued by resident PSPs [sent] - initiated via non-remote payment channel - Authenticated via non-Strong Customer Authentication (non-SCA) - Recurring transaction +
E-money payment transactions with e-money issued by resident PSPs [sent] - initiated via non-remote payment channel - Authenticated via non-Strong Customer Authentication (non-SCA) - Contactless low value +
E-money payment transactions with e-money issued by resident PSPs [sent] - initiated via non-remote payment channel - Authenticated via non-Strong Customer Authentication (non-SCA) - Unattended terminals for transport fares or parking fees +
E-money payment transactions with e-money issued by resident PSPs [sent] - initiated via non-remote payment channel - Authenticated via non-Strong Customer Authentication (non-SCA) - Other</t>
  </si>
  <si>
    <t>195</t>
  </si>
  <si>
    <t>E-money payment transactions with e-money issued by resident PSPs [sent] - initiated via non-remote payment channel - Authenticated via Strong Customer Authentication (SCA) - Issuance of a payment order by the fraudster EQ
E-money payment transactions with e-money issued by resident PSPs [sent] - initiated via non-remote payment channel - Authenticated via Strong Customer Authentication (SCA) - Issuance of a payment order by the fraudster - Lost or stolen e-money card +
E-money payment transactions with e-money issued by resident PSPs [sent] - initiated via non-remote payment channel - Authenticated via Strong Customer Authentication (SCA) - Issuance of a payment order by the fraudster - E-money card not received +
E-money payment transactions with e-money issued by resident PSPs [sent] - initiated via non-remote payment channel - Authenticated via Strong Customer Authentication (SCA) - Issuance of a payment order by the fraudster - Counterfeit e-money card +
E-money payment transactions with e-money issued by resident PSPs [sent] - initiated via non-remote payment channel - Authenticated via Strong Customer Authentication (SCA) - Issuance of a payment order by the fraudster - Unauthorized e-money account transaction</t>
  </si>
  <si>
    <t>196</t>
  </si>
  <si>
    <t xml:space="preserve">E-money payment transactions with e-money issued by resident PSPs [sent] - initiated via non-remote payment channel - Authenticated via Strong Customer Authentication (SCA) EQ
E-money payment transactions with e-money issued by resident PSPs [sent] - initiated via non-remote payment channel - Authenticated via Strong Customer Authentication (SCA) - Issuance of a payment order by the fraudster +
E-money payment transactions with e-money issued by resident PSPs [sent] - initiated via non-remote payment channel - Authenticated via Strong Customer Authentication (SCA) - Modification of a payment order by the fraudster +
E-money payment transactions with e-money issued by resident PSPs [sent] - initiated via non-remote payment channel - Authenticated via Strong Customer Authentication (SCA) - Manipulation of the payer to make an e-money payment </t>
  </si>
  <si>
    <t>197</t>
  </si>
  <si>
    <t>E-money payment transactions with e-money issued by resident PSPs [sent] - initiated via non-remote payment channel EQ
E-money payment transactions with e-money issued by resident PSPs [sent] - initiated via non-remote payment channel - Authenticated via Strong Customer Authentication (SCA) +
E-money payment transactions with e-money issued by resident PSPs [sent] - initiated via non-remote payment channel - Authenticated via non-Strong Customer Authentication (non-SCA)</t>
  </si>
  <si>
    <t>198</t>
  </si>
  <si>
    <t>E-money payment transactions with e-money issued by resident PSPs [sent] - initiated via remote payment channel - Authenticated via non-Strong Customer Authentication (non-SCA) - Issuance of a payment order by the fraudster EQ
E-money payment transactions with e-money issued by resident PSPs [sent] - initiated via remote payment channel - Authenticated via non-Strong Customer Authentication (non-SCA) - Issuance of a payment order by the fraudster - Lost or stolen e-money card +
E-money payment transactions with e-money issued by resident PSPs [sent] - initiated via remote payment channel - Authenticated via non-Strong Customer Authentication (non-SCA) - Issuance of a payment order by the fraudster - E-money card not received +
E-money payment transactions with e-money issued by resident PSPs [sent] - initiated via remote payment channel - Authenticated via non-Strong Customer Authentication (non-SCA) - Issuance of a payment order by the fraudster - Counterfeit e-money card +
E-money payment transactions with e-money issued by resident PSPs [sent] - initiated via remote payment channel - Authenticated via non-Strong Customer Authentication (non-SCA) - Issuance of a payment order by the fraudster - Card details theft +
E-money payment transactions with e-money issued by resident PSPs [sent] - initiated via remote payment channel - Authenticated via non-Strong Customer Authentication (non-SCA) - Issuance of a payment order by the fraudster - Unauthorized e-money account transaction</t>
  </si>
  <si>
    <t>199</t>
  </si>
  <si>
    <t xml:space="preserve">E-money payment transactions with e-money issued by resident PSPs [sent] - initiated via remote payment channel - Authenticated via non-Strong Customer Authentication (non-SCA) EQ
E-money payment transactions with e-money issued by resident PSPs [sent] - initiated via remote payment channel - Authenticated via non-Strong Customer Authentication (non-SCA) - Issuance of a payment order by the fraudster +
E-money payment transactions with e-money issued by resident PSPs [sent] - initiated via remote payment channel - Authenticated via non-Strong Customer Authentication (non-SCA) - Modification of a payment order by the fraudster +
E-money payment transactions with e-money issued by resident PSPs [sent] - initiated via remote payment channel - Authenticated via non-Strong Customer Authentication (non-SCA) - Manipulation of the payer to make an e-money payment </t>
  </si>
  <si>
    <t>200</t>
  </si>
  <si>
    <t>E-money payment transactions with e-money issued by resident PSPs [sent] - initiated via remote payment channel - Authenticated via non-Strong Customer Authentication (non-SCA) EQ
E-money payment transactions with e-money issued by resident PSPs [sent] - initiated via remote payment channel - Authenticated via non-Strong Customer Authentication (non-SCA) - Low value +
E-money payment transactions with e-money issued by resident PSPs [sent] - initiated via remote payment channel - Authenticated via non-Strong Customer Authentication (non-SCA) - Trusted beneficiaries +
E-money payment transactions with e-money issued by resident PSPs [sent] - initiated via remote payment channel - Authenticated via non-Strong Customer Authentication (non-SCA) - Recurring transaction +
E-money payment transactions with e-money issued by resident PSPs [sent] - initiated via remote payment channel - Authenticated via non-Strong Customer Authentication (non-SCA) - Payment to self +
E-money payment transactions with e-money issued by resident PSPs [sent] - initiated via remote payment channel - Authenticated via non-Strong Customer Authentication (non-SCA) - Secure corporate payment processes and protocols +
E-money payment transactions with e-money issued by resident PSPs [sent] - initiated via remote payment channel - Authenticated via non-Strong Customer Authentication (non-SCA) - Transaction risk analysis +
E-money payment transactions with e-money issued by resident PSPs [sent] - initiated via remote payment channel - Authenticated via non-Strong Customer Authentication (non-SCA) - Merchant initiated transactions (MIT) +
E-money payment transactions with e-money issued by resident PSPs [sent] - initiated via remote payment channel - Authenticated via non-Strong Customer Authentication (non-SCA) - Other</t>
  </si>
  <si>
    <t>201</t>
  </si>
  <si>
    <t>202</t>
  </si>
  <si>
    <t>203</t>
  </si>
  <si>
    <t>E-money payment transactions with e-money issued by resident PSPs [sent] - initiated via remote payment channel - Authenticated via Strong Customer Authentication (SCA) - Issuance of a payment order by the fraudster EQ
E-money payment transactions with e-money issued by resident PSPs [sent] - initiated via remote payment channel - Authenticated via Strong Customer Authentication (SCA) - Issuance of a payment order by the fraudster - Lost or stolen e-money card +
E-money payment transactions with e-money issued by resident PSPs [sent] - initiated via remote payment channel - Authenticated via Strong Customer Authentication (SCA) - Issuance of a payment order by the fraudster - E-money card not received +
E-money payment transactions with e-money issued by resident PSPs [sent] - initiated via remote payment channel - Authenticated via Strong Customer Authentication (SCA) - Issuance of a payment order by the fraudster - Counterfeit e-money card +
E-money payment transactions with e-money issued by resident PSPs [sent] - initiated via remote payment channel - Authenticated via Strong Customer Authentication (SCA) - Issuance of a payment order by the fraudster - Card details theft +
E-money payment transactions with e-money issued by resident PSPs [sent] - initiated via remote payment channel - Authenticated via Strong Customer Authentication (SCA) - Issuance of a payment order by the fraudster - Unauthorized e-money account transaction</t>
  </si>
  <si>
    <t>204</t>
  </si>
  <si>
    <t xml:space="preserve">E-money payment transactions with e-money issued by resident PSPs [sent] - initiated via remote payment channel - Authenticated via Strong Customer Authentication (SCA) EQ
E-money payment transactions with e-money issued by resident PSPs [sent] - initiated via remote payment channel - Authenticated via Strong Customer Authentication (SCA) - Issuance of a payment order by the fraudster +
E-money payment transactions with e-money issued by resident PSPs [sent] - initiated via remote payment channel - Authenticated via Strong Customer Authentication (SCA) - Modification of a payment order by the fraudster +
E-money payment transactions with e-money issued by resident PSPs [sent] - initiated via remote payment channel - Authenticated via Strong Customer Authentication (SCA) - Manipulation of the payer to make an e-money payment </t>
  </si>
  <si>
    <t>205</t>
  </si>
  <si>
    <t>E-money payment transactions with e-money issued by resident PSPs [sent] - initiated via remote payment channel EQ
E-money payment transactions with e-money issued by resident PSPs [sent] - initiated via remote payment channel - Authenticated via Strong Customer Authentication (SCA) +
E-money payment transactions with e-money issued by resident PSPs [sent] - initiated via remote payment channel - Authenticated via non-Strong Customer Authentication (non-SCA)</t>
  </si>
  <si>
    <t>206</t>
  </si>
  <si>
    <t xml:space="preserve">E-money payment transactions with e-money issued by resident PSPs [sent] - with e-money accounts EQ
E-money payment transactions with e-money issued by resident PSPs [sent] - with e-money accounts - accessed through a card +
E-money payment transactions with e-money issued by resident PSPs [sent] - with e-money accounts - mobile payment solution +
E-money payment transactions with e-money issued by resident PSPs [sent] - with e-money accounts - Others </t>
  </si>
  <si>
    <t>207</t>
  </si>
  <si>
    <t>E-money payment transactions with e-money issued by resident PSPs [sent] EQ
E-money payment transactions with e-money issued by resident PSPs [sent] - initiated via remote payment channel +
E-money payment transactions with e-money issued by resident PSPs [sent] - initiated via non-remote payment channel</t>
  </si>
  <si>
    <t>208</t>
  </si>
  <si>
    <t>E-money payment transactions with e-money issued by resident PSPs [sent] EQ
E-money payment transactions with e-money issued by resident PSPs [sent] - with cards on which e-money can be stored directly +
E-money payment transactions with e-money issued by resident PSPs [sent] - with e-money accounts</t>
  </si>
  <si>
    <t>209</t>
  </si>
  <si>
    <t>E-money payment transactions with e-money issued by resident PSPs [sent] EQ
E-money payment transactions with e-money issued by resident PSPs [sent] Q1 +
E-money payment transactions with e-money issued by resident PSPs [sent] Q2</t>
  </si>
  <si>
    <t>210</t>
  </si>
  <si>
    <t>211</t>
  </si>
  <si>
    <t>212</t>
  </si>
  <si>
    <t>Payment initiation services EQ
Payment initiation services - Credit transfers +
Payment initiation services - Other</t>
  </si>
  <si>
    <t>213</t>
  </si>
  <si>
    <t>Payment initiation services EQ
Payment initiation services - initiated via remote payment channel +
Payment initiation services - initiated via non-remote payment channel</t>
  </si>
  <si>
    <t>214</t>
  </si>
  <si>
    <t>215</t>
  </si>
  <si>
    <t>216</t>
  </si>
  <si>
    <t>217</t>
  </si>
  <si>
    <t>218</t>
  </si>
  <si>
    <t>219</t>
  </si>
  <si>
    <t>220</t>
  </si>
  <si>
    <t>221</t>
  </si>
  <si>
    <t>222</t>
  </si>
  <si>
    <t>223</t>
  </si>
  <si>
    <t>224</t>
  </si>
  <si>
    <t>TARGET2 component system - Credit transfers and direct debits - TIPS LTE
TARGET2 component system - Credit transfers and direct debits</t>
  </si>
  <si>
    <t>225</t>
  </si>
  <si>
    <t>TARGET2 component system - Credit transfers and direct debits - to another TARGET2 component system EQ
TARGET2 component system - Credit transfers and direct debits - to another TARGET2 component system - to a euro area TARGET2 component system +
TARGET2 component system - Credit transfers and direct debits - to another TARGET2 component system - to a non-euro area TARGET2 component system</t>
  </si>
  <si>
    <t>226</t>
  </si>
  <si>
    <t>TARGET2 component system - Credit transfers and direct debits EQ
TARGET2 component system - Credit transfers and direct debits - within the same TARGET2 component system +
TARGET2 component system - Credit transfers and direct debits - to another TARGET2 component system</t>
  </si>
  <si>
    <t>227</t>
  </si>
  <si>
    <t>Terminals provided by resident PSPs - ATMs  - ATMs accepting contactless transactions LTE
Terminals provided by resident PSPs - ATMs</t>
  </si>
  <si>
    <t>228</t>
  </si>
  <si>
    <t>a) Transactions at terminals at which transactions are acquired by resident PSPs with cards issued by resident PSPs  EQ
a) Transactions at terminals at which transactions are acquired by resident PSPs with cards issued by resident PSPs  - ATM cash withdrawals (except e-money transactions) +
a) Transactions at terminals at which transactions are acquired by resident PSPs with cards issued by resident PSPs  - ATM cash deposits (except e-money transactions) +
a) Transactions at terminals at which transactions are acquired by resident PSPs with cards issued by resident PSPs  - Other ATM transactions (except e-money transactions) +
a) Transactions at terminals at which transactions are acquired by resident PSPs with cards issued by resident PSPs  - POS transactions (except e-money transactions) +
a) Transactions at terminals at which transactions are acquired by resident PSPs with cards issued by resident PSPs - E-money card loading and unloading transactions +
a) Transactions at terminals at which transactions are acquired by resident PSPs with cards issued by resident PSPs  - E-money payment transactions with cards with an e-money function</t>
  </si>
  <si>
    <t>229</t>
  </si>
  <si>
    <t>b) Transactions at terminals at which transactions are acquired by resident PSPs with cards issued by non-resident PSPs  EQ
b) Transactions at terminals at which transactions are acquired by resident PSPs with cards issued by non-resident PSPs  - ATM cash withdrawals (except e-money transactions) +
b) Transactions at terminals at which transactions are acquired by resident PSPs with cards issued by non-resident PSPs  - ATM cash deposits (except e-money transactions) +
b) Transactions at terminals at which transactions are acquired by resident PSPs with cards issued by non-resident PSPs  - Other ATM transactions (except e-money transactions) +
b) Transactions at terminals at which transactions are acquired by resident PSPs with cards issued by non-resident PSPs  - POS transactions (except e-money transactions) +
b) Transactions at terminals at which transactions are acquired by resident PSPs with cards issued by non-resident PSPs  - E-money card loading and unloading transactions +
b) Transactions at terminals at which transactions are acquired by resident PSPs with cards issued by non-resident PSPs  - E-money payment transactions with cards with an e-money function</t>
  </si>
  <si>
    <t>230</t>
  </si>
  <si>
    <t>c) Transactions at terminals at which transactions are acquired by non-resident PSPs with cards issued by resident PSPs  EQ
c) Transactions at terminals at which transactions are acquired by non-resident PSPs with cards issued by resident PSPs  - ATM cash withdrawals (except e-money transactions) +
c) Transactions at terminals at which transactions are acquired by non-resident PSPs with cards issued by resident PSPs  - ATM cash deposits (except e-money transactions) +
c) Transactions at terminals at which transactions are acquired by non-resident PSPs with cards issued by resident PSPs  - Other ATM transactions (except e-money transactions) +
c) Transactions at terminals at which transactions are acquired by non-resident PSPs with cards issued by resident PSPs  - POS transactions (except e-money transactions) +
c) Transactions at terminals at which transactions are acquired by non-resident PSPs with cards issued by resident PSPs  - E-money card loading and unloading transactions +
c) Transactions at terminals at which transactions are acquired by non-resident PSPs with cards issued by resident PSPs  - E-money payment transactions with cards with an e-money function</t>
  </si>
  <si>
    <t>231</t>
  </si>
  <si>
    <t>232</t>
  </si>
  <si>
    <t>233</t>
  </si>
  <si>
    <t>234</t>
  </si>
  <si>
    <t>Credit institutions - Number of overnight deposits GTE
Credit institutions - Number of overnight deposits - Number of transferable overnight deposits</t>
  </si>
  <si>
    <t>235</t>
  </si>
  <si>
    <t>Other PSPs and e-money issuers - Number of offices GTE
Other PSPs and e-money issuers - Number of institutions</t>
  </si>
  <si>
    <t>236</t>
  </si>
  <si>
    <t>Payment institutions - Number of institutions GTE
Payment institutions - Number of institutions - Account Information Services Providers (AISP)</t>
  </si>
  <si>
    <t>237</t>
  </si>
  <si>
    <t>Payment institutions - Number of institutions GTE
Payment institutions - Number of institutions - Payment Initiation Services Providers (PISP)</t>
  </si>
  <si>
    <t>238</t>
  </si>
  <si>
    <t>a) Transactions at terminals at which transactions are acquired by resident PSPs with cards issued by resident PSPs - ATM cash withdrawals (except e-money transactions) +
a) Transactions at terminals at which transactions are acquired by resident PSPs with cards issued by resident PSPs  - ATM cash deposits (except e-money transactions) +
b) Transactions at terminals at which transactions are acquired by resident PSPs with cards issued by non-resident PSPs - ATM cash withdrawals (except e-money transactions) +
b) Transactions at terminals at which transactions are acquired by resident PSPs with cards issued by non-resident PSPs - ATM cash deposits (except e-money transactions) EQ
0 ←
Terminals provided by resident PSPs - ATMs  EQ
0</t>
  </si>
  <si>
    <t>239</t>
  </si>
  <si>
    <t>a) Transactions at terminals at which transactions are acquired by resident PSPs with cards issued by resident PSPs - ATM cash withdrawals (except e-money transactions) +
a) Transactions at terminals at which transactions are acquired by resident PSPs with cards issued by resident PSPs  - ATM cash deposits (except e-money transactions) +
b) Transactions at terminals at which transactions are acquired by resident PSPs with cards issued by non-resident PSPs - ATM cash withdrawals (except e-money transactions) +
b) Transactions at terminals at which transactions are acquired by resident PSPs with cards issued by non-resident PSPs - ATM cash deposits (except e-money transactions) GT
0 →
Terminals provided by resident PSPs - ATMs  GT
0</t>
  </si>
  <si>
    <t>240</t>
  </si>
  <si>
    <t>a) Transactions at terminals at which transactions are acquired by resident PSPs with cards issued by resident PSPs - ATM cash withdrawals (except e-money transactions) GT
0 →
Terminals provided by resident PSPs - ATMs  - ATMs with a cash withdrawal function  GT
0</t>
  </si>
  <si>
    <t>241</t>
  </si>
  <si>
    <t>242</t>
  </si>
  <si>
    <t>243</t>
  </si>
  <si>
    <t>244</t>
  </si>
  <si>
    <t>a) Transactions at terminals at which transactions are acquired by resident PSPs with cards issued by resident PSPs - E-money payment transactions with cards with an e-money function +
b) Transactions at terminals at which transactions are acquired by resident PSPs with cards issued by non-resident PSPs - E-money payment transactions with cards with an e-money function GT
0 →
Terminals provided by resident PSPs - E-money card terminals - E-money card accepting terminals  GT
0</t>
  </si>
  <si>
    <t>245</t>
  </si>
  <si>
    <t>a) Transactions at terminals at which transactions are acquired by resident PSPs with cards issued by resident PSPs - Other ATM transactions (except e-money transactions) EQ
0 ←
Terminals provided by resident PSPs - ATMs  EQ
0</t>
  </si>
  <si>
    <t>246</t>
  </si>
  <si>
    <t>a) Transactions at terminals at which transactions are acquired by resident PSPs with cards issued by resident PSPs - Other ATM transactions (except e-money transactions) GT
0 →
Terminals provided by resident PSPs - ATMs  GT
0</t>
  </si>
  <si>
    <t>247</t>
  </si>
  <si>
    <t>248</t>
  </si>
  <si>
    <t>249</t>
  </si>
  <si>
    <t>250</t>
  </si>
  <si>
    <t>a) Transactions at terminals at which transactions are acquired by resident PSPs with cards issued by resident PSPs GT
0 →
Terminals provided by resident PSPs - ATMs  +
Terminals provided by resident PSPs - POS terminals +
Terminals provided by resident PSPs - E-money card terminals GT
0</t>
  </si>
  <si>
    <t>251</t>
  </si>
  <si>
    <t>b) Transactions at terminals at which transactions are acquired by resident PSPs with cards issued by non-resident PSPs - ATM cash withdrawals (except e-money transactions) GT
0 →
Terminals provided by resident PSPs - ATMs  - ATMs with a cash withdrawal function  GT
0</t>
  </si>
  <si>
    <t>252</t>
  </si>
  <si>
    <t>b) Transactions at terminals at which transactions are acquired by resident PSPs with cards issued by non-resident PSPs - Other ATM transactions (except e-money transactions) EQ
0 ←
Terminals provided by resident PSPs - ATMs  EQ
0</t>
  </si>
  <si>
    <t>253</t>
  </si>
  <si>
    <t>b) Transactions at terminals at which transactions are acquired by resident PSPs with cards issued by non-resident PSPs - Other ATM transactions (except e-money transactions) GT
0 →
Terminals provided by resident PSPs - ATMs  GT
0</t>
  </si>
  <si>
    <t>254</t>
  </si>
  <si>
    <t>b) Transactions at terminals at which transactions are acquired by resident PSPs with cards issued by non-resident PSPs - POS transactions (except e-money transactions) GT
0 →
Terminals provided by resident PSPs - POS terminals GT
0</t>
  </si>
  <si>
    <t>255</t>
  </si>
  <si>
    <t>256</t>
  </si>
  <si>
    <t>b) Transactions at terminals at which transactions are acquired by resident PSPs with cards issued by non-resident PSPs GT
0 →
Terminals provided by resident PSPs - ATMs  +
Terminals provided by resident PSPs - POS terminals +
Terminals provided by resident PSPs - E-money card terminals GT
0</t>
  </si>
  <si>
    <t>257</t>
  </si>
  <si>
    <t>Card-based payment transactions acquired by resident PSPs (except cards with an e-money function only) [received] - initiated electronically - initiated via non-remote payment channel - Initiated at a physical EFTPOS EQ
0 ←
Terminals provided by resident PSPs - POS terminals - EFTPOS terminals EQ
0</t>
  </si>
  <si>
    <t>258</t>
  </si>
  <si>
    <t>Card-based payment transactions acquired by resident PSPs (except cards with an e-money function only) [received] - initiated electronically - initiated via non-remote payment channel - Initiated at an ATM EQ
0 ←
Terminals provided by resident PSPs - ATMs  EQ
0</t>
  </si>
  <si>
    <t>259</t>
  </si>
  <si>
    <t>Card-based payment transactions acquired by resident PSPs (except cards with an e-money function only) [received] EQ
0 ←
Terminals provided by resident PSPs - ATMs  +
Terminals provided by resident PSPs - POS terminals EQ
0</t>
  </si>
  <si>
    <t>260</t>
  </si>
  <si>
    <t>Card-based payment transactions acquired by resident PSPs (except cards with an e-money function only) [received] GT
0 →
Terminals provided by resident PSPs - ATMs  +
Terminals provided by resident PSPs - POS terminals GT
0</t>
  </si>
  <si>
    <t>261</t>
  </si>
  <si>
    <t xml:space="preserve">Card-based payment transactions with card-based payment instruments issued by resident PSP (except cards with an e-money function only) [sent] - initiated electronically - initiated via non-remote payment channel Q2 GTE
Card-based payment transactions with card-based payment instruments issued by resident PSP (except cards with an e-money function only) [sent] - initiated electronically - initiated via non-remote payment channel - MCC Q2 
</t>
  </si>
  <si>
    <t>262</t>
  </si>
  <si>
    <t xml:space="preserve">Card-based payment transactions with card-based payment instruments issued by resident PSP (except cards with an e-money function only) [sent] - initiated electronically - initiated via remote payment channel Q2 GTE
Card-based payment transactions with card-based payment instruments issued by resident PSP (except cards with an e-money function only) [sent] - initiated electronically - initiated via remote payment channel - MCC Q2 
</t>
  </si>
  <si>
    <t>263</t>
  </si>
  <si>
    <t>264</t>
  </si>
  <si>
    <t>265</t>
  </si>
  <si>
    <t>266</t>
  </si>
  <si>
    <t>267</t>
  </si>
  <si>
    <t>Cards issued by resident PSPs - Cards with a cash function  GT
0 ←
c) Transactions at terminals at which transactions are acquired by non-resident PSPs with cards issued by resident PSPs - ATM cash deposits (except e-money transactions) GT
0</t>
  </si>
  <si>
    <t>268</t>
  </si>
  <si>
    <t>Cards issued by resident PSPs - Cards with a cash function  GT
0 ←
c) Transactions at terminals at which transactions are acquired by non-resident PSPs with cards issued by resident PSPs - ATM cash withdrawals (except e-money transactions) GT
0</t>
  </si>
  <si>
    <t>269</t>
  </si>
  <si>
    <t>Cards issued by resident PSPs - Cards with a cash function  GT
0 ←
Cash withdrawals using card-based payment instruments (except e-money transactions) GT
0</t>
  </si>
  <si>
    <t>270</t>
  </si>
  <si>
    <t>271</t>
  </si>
  <si>
    <t>272</t>
  </si>
  <si>
    <t>273</t>
  </si>
  <si>
    <t>274</t>
  </si>
  <si>
    <t>Cards issued by resident PSPs - Cards with a payment function (except cards with an e-money function only) EQ
0 →
c) Transactions at terminals at which transactions are acquired by non-resident PSPs with cards issued by resident PSPs - POS transactions (except e-money transactions) EQ
0</t>
  </si>
  <si>
    <t>275</t>
  </si>
  <si>
    <t>276</t>
  </si>
  <si>
    <t>Cards issued by resident PSPs - Cards with a payment function (except cards with an e-money function only) GT
0 ←
c) Transactions at terminals at which transactions are acquired by non-resident PSPs with cards issued by resident PSPs - POS transactions (except e-money transactions) GT
0</t>
  </si>
  <si>
    <t>277</t>
  </si>
  <si>
    <t>Cards issued by resident PSPs - Cards with a payment function (except cards with an e-money function only) GT
0 ←
Card-based payment transactions with card-based payment instruments issued by resident PSP (except cards with an e-money function only) [sent] GT
0</t>
  </si>
  <si>
    <t>278</t>
  </si>
  <si>
    <t>279</t>
  </si>
  <si>
    <t>280</t>
  </si>
  <si>
    <t xml:space="preserve">Cards issued by resident PSPs - Cards with an e-money function - Cards on which e-money can be stored directly  GT
0 ←
E-money payment transactions with e-money issued by resident PSPs [sent] - With cards on which e-money can be stored directly GT
0 </t>
  </si>
  <si>
    <t>281</t>
  </si>
  <si>
    <t>Cards issued by resident PSPs - Cards with an e-money function - Cards which give access to e-money stored on e-money accounts GT
0 ←
Credit institutions - Number of e-money accounts +
Electronic money institutions - Number of e-money accounts +
Other PSPs and e-money issuers - Number of e-money accounts GT
0</t>
  </si>
  <si>
    <t>282</t>
  </si>
  <si>
    <t>283</t>
  </si>
  <si>
    <t>Cards issued by resident PSPs - Cards with an e-money function EQ
0 →
c) Transactions at terminals at which transactions are acquired by non-resident PSPs with cards issued by resident PSPs - E-money payment transactions with cards with an e-money function EQ
0</t>
  </si>
  <si>
    <t>284</t>
  </si>
  <si>
    <t>285</t>
  </si>
  <si>
    <t>Cards issued by resident PSPs - Cards with an e-money function GT
0 ←
c) Transactions at terminals at which transactions are acquired by non-resident PSPs with cards issued by resident PSPs - E-money card loading and unloading transactions GT
0</t>
  </si>
  <si>
    <t>286</t>
  </si>
  <si>
    <t>Cards issued by resident PSPs - Cards with an e-money function GT
0 ←
c) Transactions at terminals at which transactions are acquired by non-resident PSPs with cards issued by resident PSPs - E-money payment transactions with cards with an e-money function GT
0</t>
  </si>
  <si>
    <t>287</t>
  </si>
  <si>
    <t>288</t>
  </si>
  <si>
    <t>Cards issued by resident PSPs - Total number of cards (irrespective of the number of functions on the card) - Cards with a contactless payment function GT
0 ←
card-based payment transactions with card-based payment instruments issued by resident PSP (except cards with an e-money function only) [sent] - Initiated electronically - Initiated via non-remote payment channel - Initiated at a physical EFTPOS - Contactless payments GT
0</t>
  </si>
  <si>
    <t>289</t>
  </si>
  <si>
    <t>Cash advances at POS terminals GT
0 →
Terminals provided by resident PSPs - POS terminals GT
0</t>
  </si>
  <si>
    <t>290</t>
  </si>
  <si>
    <t>291</t>
  </si>
  <si>
    <t>Credit institutions - Number of e-money accounts +
Electronic money institutions - Number of e-money accounts +
Other PSPs and e-money issuers - Number of e-money accounts GT
0 ←
E-money payment transactions with e-money issued by resident PSPs [sent] - With e-money accounts GT
0</t>
  </si>
  <si>
    <t>292</t>
  </si>
  <si>
    <t>293</t>
  </si>
  <si>
    <t>294</t>
  </si>
  <si>
    <t>295</t>
  </si>
  <si>
    <t xml:space="preserve">Credit institutions - Number of overnight deposits - Number of transferable overnight deposits GT
0←
Credit transfers [sent] +
Credit transfers [received] +
Direct debits [sent] +
Direct debits [received] GT
0 </t>
  </si>
  <si>
    <t>296</t>
  </si>
  <si>
    <t>297</t>
  </si>
  <si>
    <t>Credit transfers [sent] EQ
Credit transfers - Credit institutions +
Credit transfers - E-money institutions +
Credit transfers - Post office giro institutions +
Credit transfers - payment institutions +
Credit transfers - public authorities i)ecb and ncbs and ii) members states or local authorities</t>
  </si>
  <si>
    <t>298</t>
  </si>
  <si>
    <t>Direct debits [sent] EQ
Direct debits [sent] - Credit institutions +
Direct debits [sent] - E-money institutions +
Direct debits [sent] - Post office giro institutions +
Direct debits [sent] - payment institutions +
Direct debits [sent] - public authorities i)ecb and ncbs and ii) members states or local authorities</t>
  </si>
  <si>
    <t>299</t>
  </si>
  <si>
    <t>300</t>
  </si>
  <si>
    <t>301</t>
  </si>
  <si>
    <t>OTC cash deposits GT
0 ↔
OTC cash deposits - Credit institutions +
OTC cash deposits - E-money institutions +
OTC cash deposits - Post office giro institutions +
OTC cash deposits - Payment institutions +
OTC cash deposits - Public authorities i)ECB and NCBs and ii) Members States or local authorities GT
0</t>
  </si>
  <si>
    <t>302</t>
  </si>
  <si>
    <t>303</t>
  </si>
  <si>
    <t>OTC cash withdrawals GT
0 ↔
OTC cash withdrawals - Credit institutions +
OTC cash withdrawals - E-money institutions +
OTC cash withdrawals - Post office giro institutions +
OTC cash withdrawals - Payment institutions +
OTC cash withdrawals - Public authorities i)ECB and NCBs and ii) Members States or local authorities GT
0</t>
  </si>
  <si>
    <t>304</t>
  </si>
  <si>
    <t>Other services (not included in Directive (EU) 2015/2366) - Credits to the accounts by simple book entry GT
0 →
Credit institutions - Number of overnight deposits - Number of transferable overnight deposits GT
0</t>
  </si>
  <si>
    <t>305</t>
  </si>
  <si>
    <t>Other services (not included in Directive (EU) 2015/2366) - Debits from the accounts by simple book entry GT
0 →
Credit institutions - Number of overnight deposits - Number of transferable overnight deposits GT
0</t>
  </si>
  <si>
    <t>306</t>
  </si>
  <si>
    <t xml:space="preserve">Payment system (other than TARGET2)  - Number of participants GT
0 ←
Payment system (other than TARGET2)  - Large Value Payment System (LVPS) - Total transactions+
Payment system (other than TARGET2)  - Retail Payments Systems - Total transactions GT
0 </t>
  </si>
  <si>
    <t>307</t>
  </si>
  <si>
    <t>Payment system (other than TARGET2) - Number of participants EQ
0 →
Payment system (other than TARGET2)  - Large Value Payment System (LVPS) - Total transactions+
Payment system (other than TARGET2)  - Retail Payments Systems - Total transactions EQ
0</t>
  </si>
  <si>
    <t>308</t>
  </si>
  <si>
    <t>309</t>
  </si>
  <si>
    <t>TARGET2 component system - Number of participants GT
0 ←
TARGET2 component system - Credit transfers and direct debits GT
0</t>
  </si>
  <si>
    <t>The column “Full check” provides the full validation check. The operators have the following meaning: "EQ" means "equal", "GTE" means "greather than or equal", "GT" means "greater than", "LTE" means "less than or equal" and "LT" means "less than".</t>
  </si>
  <si>
    <t>Other services (not included in Directive (EU) 2015/2366) - Credits to the accounts by simple book entry EQ
0 ←
Credit institutions - Number of overnight deposits - Number of transferable overnight deposits EQ
0</t>
  </si>
  <si>
    <t>Other services (not included in Directive (EU) 2015/2366) - Debits from the accounts by simple book entry EQ
0 ←
Credit institutions - Number of overnight deposits - Number of transferable overnight deposits EQ
0</t>
  </si>
  <si>
    <t>Cards issued by resident PSPs - Cards with a payment function (except cards with an e-money function only) - Credit card LTE
Cards issued by resident PSPs - Cards with a payment function (except cards with an e-money function only) - Credit card - issued under PCS VISA +
Cards issued by resident PSPs - Cards with a payment function (except cards with an e-money function only) - Credit card - issued under PCS MASTERCARD +
Cards issued by resident PSPs - Cards with a payment function (except cards with an e-money function only) - Credit card - issued under other PCS</t>
  </si>
  <si>
    <t>Cards issued by resident PSPs - Cards with a payment function (except cards with an e-money function only) - Debit card LTE
Cards issued by resident PSPs - Cards with a payment function (except cards with an e-money function only) - Debit card - issued under PCS VISA +
Cards issued by resident PSPs - Cards with a payment function (except cards with an e-money function only) - Debit card - issued under PCS MASTERCARD +
Cards issued by resident PSPs - Cards with a payment function (except cards with an e-money function only) - Debit card - issued under other PCS</t>
  </si>
  <si>
    <t>Cards issued by resident PSPs - Cards with a payment function (except cards with an e-money function only) - Delayed debit card LTE
Cards issued by resident PSPs - Cards with a payment function (except cards with an e-money function only) - Delayed debit card - issued under PCS VISA +
Cards issued by resident PSPs - Cards with a payment function (except cards with an e-money function only) - Delayed debit card - issued under PCS MASTERCARD +
Cards issued by resident PSPs - Cards with a payment function (except cards with an e-money function only) - Delayed debit card - issued under other PCS</t>
  </si>
  <si>
    <t>Cards issued by resident PSPs - Cards with a payment function (except cards with an e-money function only) LTE
Cards issued by resident PSPs - Cards with a payment function (except cards with an e-money function only) - Debit card +
Cards issued by resident PSPs - Cards with a payment function (except cards with an e-money function only) - Delayed debit card +
Cards issued by resident PSPs - Cards with a payment function (except cards with an e-money function only) - Credit card</t>
  </si>
  <si>
    <t>Cards issued by resident PSPs - Cards with a payment function (except cards with an e-money function only) GTE
Cards issued by resident PSPs - Cards with a payment function (except cards with an e-money function only) - Credit card</t>
  </si>
  <si>
    <t>Cards issued by resident PSPs - Cards with a payment function (except cards with an e-money function only) GTE
Cards issued by resident PSPs - Cards with a payment function (except cards with an e-money function only) - Debit card</t>
  </si>
  <si>
    <t>Cards issued by resident PSPs - Cards with a payment function (except cards with an e-money function only) GTE
Cards issued by resident PSPs - Cards with a payment function (except cards with an e-money function only) - Delayed debit card</t>
  </si>
  <si>
    <t>Cards issued by resident PSPs - Cards with a payment function (except cards with an e-money function only) LTE
Cards issued by resident PSPs - Total number of cards (irrespective of the number of functions on the card)</t>
  </si>
  <si>
    <t>Cards issued by resident PSPs - Cards with an e-money function LTE
Cards issued by resident PSPs - Total number of cards (irrespective of the number of functions on the card)</t>
  </si>
  <si>
    <t>Cards issued by resident PSPs - Cards with an e-money function EQ
Cards issued by resident PSPs - Cards with an e-money function - Cards on which e-money can be stored directly  +
Cards issued by resident PSPs - Cards with an e-money function - Cards which give access to e-money stored on e-money accounts</t>
  </si>
  <si>
    <t>Cards issued by resident PSPs - Total number of cards (irrespective of the number of functions on the card) - Cards with a combined debit, cash and e-money function LTE
Cards issued by resident PSPs - Cards with a cash function</t>
  </si>
  <si>
    <t>Cards issued by resident PSPs - Total number of cards (irrespective of the number of functions on the card) - Cards with a combined debit, cash and e-money function LTE
Cards issued by resident PSPs - Cards with a payment function (except cards with an e-money function only) - Debit card</t>
  </si>
  <si>
    <t>Cards issued by resident PSPs - Total number of cards (irrespective of the number of functions on the card) - Cards with a combined debit, cash and e-money function LTE
Cards issued by resident PSPs - Cards with an e-money function</t>
  </si>
  <si>
    <t>Cards issued by resident PSPs - Total number of cards (irrespective of the number of functions on the card) - Cards with a combined debit, cash and e-money function LTE
Cards issued by resident PSPs - Total number of cards (irrespective of the number of functions on the card)</t>
  </si>
  <si>
    <t>Cards issued by resident PSPs - Total number of cards (irrespective of the number of functions on the card) - Cards with a contactless payment function LTE
Cards issued by resident PSPs - Total number of cards (irrespective of the number of functions on the card)</t>
  </si>
  <si>
    <t>Cards issued by resident PSPs - Total number of cards (irrespective of the number of functions on the card) LTE
Cards issued by resident PSPs - Cards with a cash function  +
Cards issued by resident PSPs - Cards with a payment function (except cards with an e-money function only) +
Cards issued by resident PSPs - Cards with an e-money function</t>
  </si>
  <si>
    <t>Cards issued by resident PSPs - Cards with a cash function  EQ
0 →
Cash withdrawals using card-based payment instruments (except e-money transactions) - Card-based payment instruments issued under PCS VISA - with a debit card +
Cash withdrawals using card-based payment instruments (except e-money transactions) - Card-based payment instruments issued under PCS VISA - with a delayed debit card +
Cash withdrawals using card-based payment instruments (except e-money transactions) - Card-based payment instruments issued under PCS VISA - with a credit card +
Cash withdrawals using card-based payment instruments (except e-money transactions) - Card-based payment instruments issued under PCS MASTERCARD - with a debit card +
Cash withdrawals using card-based payment instruments (except e-money transactions) - Card-based payment instruments issued under PCS MASTERCARD - with a delayed debit card +
Cash withdrawals using card-based payment instruments (except e-money transactions) - Card-based payment instruments issued under PCS MASTERCARD - with a credit card +
Cash withdrawals using card-based payment instruments (except e-money transactions) - Card-based payment instruments issued under other PCS - with a debit card +
Cash withdrawals using card-based payment instruments (except e-money transactions) - Card-based payment instruments issued under other PCS - with a delayed debit card +
Cash withdrawals using card-based payment instruments (except e-money transactions) - Card-based payment instruments issued under other PCS - with a credit card EQ
0</t>
  </si>
  <si>
    <t>Cards issued by resident PSPs - Cards with a cash function  GT
0 ←
Cash withdrawals using card-based payment instruments (except e-money transactions) - Card-based payment instruments issued under PCS VISA - with a debit card +
Cash withdrawals using card-based payment instruments (except e-money transactions) - Card-based payment instruments issued under PCS VISA - with a delayed debit card +
Cash withdrawals using card-based payment instruments (except e-money transactions) - Card-based payment instruments issued under PCS VISA - with a credit card +
Cash withdrawals using card-based payment instruments (except e-money transactions) - Card-based payment instruments issued under PCS MASTERCARD - with a debit card +
Cash withdrawals using card-based payment instruments (except e-money transactions) - Card-based payment instruments issued under PCS MASTERCARD - with a delayed debit card +
Cash withdrawals using card-based payment instruments (except e-money transactions) - Card-based payment instruments issued under PCS MASTERCARD - with a credit card +
Cash withdrawals using card-based payment instruments (except e-money transactions) - Card-based payment instruments issued under other PCS - with a debit card +
Cash withdrawals using card-based payment instruments (except e-money transactions) - Card-based payment instruments issued under other PCS - with a delayed debit card +
Cash withdrawals using card-based payment instruments (except e-money transactions) - Card-based payment instruments issued under other PCS - with a credit card GT
0</t>
  </si>
  <si>
    <t>Cards issued by resident PSPs - Cards with a payment function (except cards with an e-money function only) - Credit card GT
0 ←
card-based payment transactions with card-based payment instruments issued by resident PSP (except cards with an e-money function only) [sent] - initiated electronically - initiated via non-remote payment channel - Card-based payment instruments issued under PCS VISA - with a Credit card +
card-based payment transactions with card-based payment instruments issued by resident PSP (except cards with an e-money function only) [sent] - initiated electronically - initiated via non-remote payment channel - Card-based payment instruments issued under PCS MASTERCARD - with a Credit card +
card-based payment transactions with card-based payment instruments issued by resident PSP (except cards with an e-money function only) [sent] - initiated electronically - initiated via non-remote payment channel - Card-based payment instruments issued under other PCS - with a Credit card +
card-based payment transactions with card-based payment instruments issued by resident PSP (except cards with an e-money function only) [sent] - initiated electronically - initiated via remote payment channel - Card-based payment instruments issued under PCS VISA - with a Credit card +
card-based payment transactions with card-based payment instruments issued by resident PSP (except cards with an e-money function only) [sent] - initiated electronically - initiated via remote payment channel - Card-based payment instruments issued under PCS MASTERCARD - with a Credit card +
card-based payment transactions with card-based payment instruments issued by resident PSP (except cards with an e-money function only) [sent] - initiated electronically - initiated via remote payment channel - Card-based payment instruments issued under other PCS - with a Credit card GT
0</t>
  </si>
  <si>
    <t>Cards issued by resident PSPs - Cards with a payment function (except cards with an e-money function only) - Delayed debit card GT
0 ←
card-based payment transactions with card-based payment instruments issued by resident PSP (except cards with an e-money function only) [sent] - initiated electronically - initiated via non-remote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non-remote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remote payment channel - Card-based payment instruments issued under other PCS - with a Delayed debit card GT
0</t>
  </si>
  <si>
    <t>Cards issued by resident PSPs - Cards with a payment function (except cards with an e-money function only) GT
0 ←
Card-based payment transactions with card-based payment instruments issued by resident PSP (except cards with an e-money function only) [sent] - initiated non-electronically - initiated via non-remote payment channel +
Card-based payment transactions with card-based payment instruments issued by resident PSP (except cards with an e-money function only) [sent] - initiated non-electronically - initiated via remote payment channel +
Card-based payment transactions with card-based payment instruments issued by resident PSP (except cards with an e-money function only) [sent] - initiated electronically - initiated via non-remote payment channel  - initiated at a physical EFTPOS +
Card-based payment transactions with card-based payment instruments issued by resident PSP (except cards with an e-money function only) [sent] - initiated electronically - initiated via non-remote payment channel  - initiated at an ATM +
Card-based payment transactions with card-based payment instruments issued by resident PSP (except cards with an e-money function only) [sent] - initiated electronically - initiated via non-remote payment channel  - Others +
Card-based payment transactions with card-based payment instruments issued by resident PSP (except cards with an e-money function only) [sent] - initiated electronically - initiated via remote payment channel  - Card-based payment instruments issued under PCS VISA - with a debit card +
Card-based payment transactions with card-based payment instruments issued by resident PSP (except cards with an e-money function only) [sent] - initiated electronically - initiated via 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remote payment channel  - Card-based payment instruments issued under PCS VISA - with a credit card +
Card-based payment transactions with card-based payment instruments issued by resident PSP (except cards with an e-money function only) [sent] - initiated electronically - initiated via remote payment channel  - Card-based payment instruments issued under PCS MASTERCARD - with a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credit card +
Card-based payment transactions with card-based payment instruments issued by resident PSP (except cards with an e-money function only) [sent] - initiated electronically - initiated via remote payment channel  - Card-based payment instruments issued under other PCS - with a debit card +
Card-based payment transactions with card-based payment instruments issued by resident PSP (except cards with an e-money function only) [sent] - initiated electronically - initiated via 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remote payment channel  - Card-based payment instruments issued under other PCS - with a credit card GT
0</t>
  </si>
  <si>
    <t>Cards issued by resident PSPs - Cards with an e-money function - Cards on which e-money can be stored directly EQ
0 →
E-money payment transactions with e-money issued by resident PSPs [sent] - With cards on which e-money can be stored directly EQ
0</t>
  </si>
  <si>
    <t xml:space="preserve">Cards issued by resident PSPs - Cards with an e-money function - Cards on which e-money can be stored directly GT
0 ←
E-money payment transactions with e-money issued by resident PSPs [sent] - With cards on which e-money can be stored directly GT
0 </t>
  </si>
  <si>
    <t>Cards issued by resident PSPs - Cards with an e-money function - Cards which give access to e-money stored on e-money accounts EQ
0 →
E-money payment transactions with e-money issued by resident PSPs [sent] - With e-money accounts - Accessed through a card EQ
0</t>
  </si>
  <si>
    <t xml:space="preserve">Cards issued by resident PSPs - Cards with an e-money function - Cards which give access to e-money stored on e-money accounts GT
0 ←
E-money payment transactions with e-money issued by resident PSPs [sent] - With e-money accounts - Accessed through a card GT
0 </t>
  </si>
  <si>
    <t>Cards issued by resident PSPs - Cards with a payment function (except cards with an e-money function only) EQ
0 →
c) Transactions at terminals at which transactions are acquired by non-resident PSPs with cards issued by resident PSPs - Other ATM transactions (except e-money transactions) +
c) Transactions at terminals at which transactions are acquired by non-resident PSPs with cards issued by resident PSPs - POS transactions (except e-money transactions) EQ
0</t>
  </si>
  <si>
    <t>Cards issued by resident PSPs - Cards with a payment function (except cards with an e-money function only) GT
0 ←
c) Transactions at terminals at which transactions are acquired by non-resident PSPs with cards issued by resident PSPs - Other ATM transactions (except e-money transactions) +
c) Transactions at terminals at which transactions are acquired by non-resident PSPs with cards issued by resident PSPs - POS transactions (except e-money transactions) GT
0</t>
  </si>
  <si>
    <t>Cards issued by resident PSPs - Cards with an e-money function - Cards on which e-money can be stored directly +
Cards issued by resident PSPs - Cards with an e-money function - Cards which give access to e-money stored on e-money accounts EQ
0 →
c) Transactions at terminals at which transactions are acquired by non-resident PSPs with cards issued by resident PSPs - E-money card loading and unloading transactions EQ
0</t>
  </si>
  <si>
    <t>Cards issued by resident PSPs - Cards with an e-money function - Cards on which e-money can be stored directly +
Cards issued by resident PSPs - Cards with an e-money function - Cards which give access to e-money stored on e-money accounts EQ
0 →
c) Transactions at terminals at which transactions are acquired by non-resident PSPs with cards issued by resident PSPs - E-money payment transactions with cards with an e-money function EQ
0</t>
  </si>
  <si>
    <t>Cards issued by resident PSPs - Total number of cards (irrespective of the number of functions on the card) GT
0 ←
c) Transactions at terminals at which transactions are acquired by non-resident PSPs with cards issued by resident PSPs GT
0</t>
  </si>
  <si>
    <t>Cards issued by resident PSPs - Cards with an e-money function - Cards which give access to e-money stored on e-money accounts GT
0 →
Credit institutions - Number of e-money accounts +
Electronic money institutions - Number of e-money accounts +
Other PSPs and e-money issuers - Number of e-money accounts GT
0</t>
  </si>
  <si>
    <t>Cards issued by resident PSPs - Cards with an e-money function - Cards on which e-money can be stored directly GTE
Cards issued by resident PSPs - Cards with an e-money function - Cards on which e-money can be stored directly - Cards with an e-money function which have been loaded at least once</t>
  </si>
  <si>
    <t xml:space="preserve">Card-based payment transactions with card-based payment instruments issued by resident PSP (except cards with an e-money function only) [sent] - initiated electronically - initiated via non-remote payment channel Q1 GTE
Card-based payment transactions with card-based payment instruments issued by resident PSP (except cards with an e-money function only) [sent] - initiated electronically - initiated via non-remote payment channel - MCC Q1 
</t>
  </si>
  <si>
    <t xml:space="preserve">Card-based payment transactions with card-based payment instruments issued by resident PSP (except cards with an e-money function only) [sent] - initiated electronically - initiated via remote payment channel Q1 GTE
Card-based payment transactions with card-based payment instruments issued by resident PSP (except cards with an e-money function only) [sent] - initiated electronically - initiated via remote payment channel - MCC Q1 
</t>
  </si>
  <si>
    <t>Card-based payment transactions acquired by resident PSPs (except cards with an e-money function only) [received] - Initiated electronically - initiated via non-remote payment channel - Initiated at a physical EFTPOS GT
0 →
Terminals provided by resident PSPs - POS terminals - EFTPOS terminals GT
0</t>
  </si>
  <si>
    <t>Card-based payment transactions acquired by resident PSPs (except cards with an e-money function only) [received] - Initiated electronically - initiated via non-remote payment channel - Initiated at an ATM GT
0 →
Terminals provided by resident PSPs - ATMs  GT
0</t>
  </si>
  <si>
    <t>310</t>
  </si>
  <si>
    <t>311</t>
  </si>
  <si>
    <t>312</t>
  </si>
  <si>
    <t>313</t>
  </si>
  <si>
    <t>TARGET2 component system - Concentration ratio LTE
1</t>
  </si>
  <si>
    <t xml:space="preserve">Terminals provided by resident PSPs - ATMs - ATMs with a cash withdrawal function LTE
Terminals provided by resident PSPs - ATMs  </t>
  </si>
  <si>
    <t xml:space="preserve">Terminals provided by resident PSPs - ATMs - ATMs with a credit transfer function LTE
Terminals provided by resident PSPs - ATMs  </t>
  </si>
  <si>
    <t xml:space="preserve">Terminals provided by resident PSPs - E-money card terminals - E-money card accepting terminals LTE
Terminals provided by resident PSPs - E-money card terminals </t>
  </si>
  <si>
    <t xml:space="preserve">Terminals provided by resident PSPs - E-money card terminals - E-money card loading and unloading terminals LTE
Terminals provided by resident PSPs - E-money card terminals </t>
  </si>
  <si>
    <t>Terminals provided by resident PSPs - E-money card terminals LTE
Terminals provided by resident PSPs - E-money card terminals - E-money card loading and unloading terminals +
Terminals provided by resident PSPs - E-money card terminals - E-money card accepting terminals</t>
  </si>
  <si>
    <t xml:space="preserve">Terminals provided by resident PSPs - POS terminals - EFTPOS terminals - accepting contactless transactions LTE
Terminals provided by resident PSPs - POS terminals - EFTPOS terminals </t>
  </si>
  <si>
    <t xml:space="preserve">Terminals provided by resident PSPs - POS terminals - EFTPOS terminals - accepting e-money card transactions LTE
Terminals provided by resident PSPs - E-money card terminals - E-money card accepting terminals </t>
  </si>
  <si>
    <t xml:space="preserve">Terminals provided by resident PSPs - POS terminals - EFTPOS terminals - accepting e-money card transactions LTE
Terminals provided by resident PSPs - POS terminals - EFTPOS terminals </t>
  </si>
  <si>
    <t xml:space="preserve">Terminals provided by resident PSPs - POS terminals - EFTPOS terminals LTE
Terminals provided by resident PSPs - POS terminals </t>
  </si>
  <si>
    <t>a) Transactions at terminals at which transactions are acquired by resident PSPs with cards issued by resident PSPs - ATM cash withdrawals (except e-money transactions) +
a) Transactions at terminals at which transactions are acquired by resident PSPs with cards issued by resident PSPs - ATM cash deposits (except e-money transactions) +
a) Transactions at terminals at which transactions are acquired by resident PSPs with cards issued by resident PSPs - Other ATM transactions (except e-money transactions) +
b) Transactions at terminals at which transactions are acquired by resident PSPs with cards issued by non-resident PSPs - ATM cash withdrawals (except e-money transactions) +
b) Transactions at terminals at which transactions are acquired by resident PSPs with cards issued by non-resident PSPs - ATM cash deposits (except e-money transactions) +
b) Transactions at terminals at which transactions are acquired by resident PSPs with cards issued by non-resident PSPs - Other ATM transactions (except e-money transactions) EQ
0 ←
Terminals provided by resident PSPs - ATMs  EQ
0</t>
  </si>
  <si>
    <t>a) Transactions at terminals at which transactions are acquired by resident PSPs with cards issued by resident PSPs - ATM cash withdrawals (except e-money transactions) +
a) Transactions at terminals at which transactions are acquired by resident PSPs with cards issued by resident PSPs - ATM cash deposits (except e-money transactions) +
a) Transactions at terminals at which transactions are acquired by resident PSPs with cards issued by resident PSPs - Other ATM transactions (except e-money transactions) +
b) Transactions at terminals at which transactions are acquired by resident PSPs with cards issued by non-resident PSPs - ATM cash withdrawals (except e-money transactions) +
b) Transactions at terminals at which transactions are acquired by resident PSPs with cards issued by non-resident PSPs - ATM cash deposits (except e-money transactions) +
b) Transactions at terminals at which transactions are acquired by resident PSPs with cards issued by non-resident PSPs - Other ATM transactions (except e-money transactions) GT
0 →
Terminals provided by resident PSPs - ATMs  GT
0</t>
  </si>
  <si>
    <t>a) Transactions at terminals at which transactions are acquired by resident PSPs with cards issued by resident PSPs - E-money card loading and unloading transactions +
b) Transactions at terminals at which transactions are acquired by resident PSPs with cards issued by non-resident PSPs - E-money card loading and unloading transactions EQ
0 ←
Terminals provided by resident PSPs - E-money card terminals - E-money card loading and unloading terminals EQ
0</t>
  </si>
  <si>
    <t>a) Transactions at terminals at which transactions are acquired by resident PSPs with cards issued by resident PSPs - E-money card loading and unloading transactions +
b) Transactions at terminals at which transactions are acquired by resident PSPs with cards issued by non-resident PSPs - E-money card loading and unloading transactions GT
0 →
Terminals provided by resident PSPs - E-money card terminals - E-money card loading and unloading terminals GT
0</t>
  </si>
  <si>
    <t>a) Transactions at terminals at which transactions are acquired by resident PSPs with cards issued by resident PSPs - E-money payment transactions with cards with an e-money function +
b) Transactions at terminals at which transactions are acquired by resident PSPs with cards issued by non-resident PSPs - E-money payment transactions with cards with an e-money function EQ
0 ←
Terminals provided by resident PSPs - E-money card terminals - E-money card accepting terminals EQ
0</t>
  </si>
  <si>
    <t>a) Transactions at terminals at which transactions are acquired by resident PSPs with cards issued by resident PSPs - E-money payment transactions with cards with an e-money function +
b) Transactions at terminals at which transactions are acquired by resident PSPs with cards issued by non-resident PSPs - E-money payment transactions with cards with an e-money function GT
0 →
Terminals provided by resident PSPs - E-money card terminals - E-money card accepting terminals GT
0</t>
  </si>
  <si>
    <t>a) Transactions at terminals at which transactions are acquired by resident PSPs with cards issued by resident PSPs - POS transactions (except e-money transactions) +
b) Transactions at terminals at which transactions are acquired by resident PSPs with cards issued by non-resident PSPs - POS transactions (except e-money transactions) EQ
0 ←
Terminals provided by resident PSPs - POS terminals EQ
0</t>
  </si>
  <si>
    <t>a) Transactions at terminals at which transactions are acquired by resident PSPs with cards issued by resident PSPs - POS transactions (except e-money transactions) +
b) Transactions at terminals at which transactions are acquired by resident PSPs with cards issued by non-resident PSPs - POS transactions (except e-money transactions) GT
0 →
Terminals provided by resident PSPs - POS terminals GT
0</t>
  </si>
  <si>
    <t>a) Transactions at terminals at which transactions are acquired by resident PSPs with cards issued by resident PSPs +
b) Transactions at terminals at which transactions are acquired by resident PSPs with cards issued by non-resident PSPs EQ
0 ←
Terminals provided by resident PSPs - ATMs  +
Terminals provided by resident PSPs - POS terminals +
Terminals provided by resident PSPs - E-money card terminals EQ
0</t>
  </si>
  <si>
    <t>a) Transactions at terminals at which transactions are acquired by resident PSPs with cards issued by resident PSPs +
b) Transactions at terminals at which transactions are acquired by resident PSPs with cards issued by non-resident PSPs GT
0 →
Terminals provided by resident PSPs - ATMs  +
Terminals provided by resident PSPs - POS terminals +
Terminals provided by resident PSPs - E-money card terminals GT
0</t>
  </si>
  <si>
    <t>Central bank - Number of offices GTE
0</t>
  </si>
  <si>
    <t>Credit institutions - Number of overnight deposits - Number of internet/PC-linked overnight deposits LTE
Credit institutions - Number of overnight deposits</t>
  </si>
  <si>
    <t>Credit institutions - Number of overnight deposits - Number of transferable overnight deposits - Number of internet/PC-linked transferable overnight deposits LTE
Credit institutions - Number of overnight deposits - Number of internet/PC-linked overnight deposits</t>
  </si>
  <si>
    <t>Credit institutions - Number of overnight deposits - Number of transferable overnight deposits - Number of internet/PC-linked transferable overnight deposits LTE
Credit institutions - Number of overnight deposits - Number of transferable overnight deposits</t>
  </si>
  <si>
    <t>Credit institutions - Number of overnight deposits - Number of transferable overnight deposits LTE
Credit institutions - Number of overnight deposits</t>
  </si>
  <si>
    <t>Other PSPs and e-money issuers - Number of institutions LTE
Other PSPs and e-money issuers - Number of offices</t>
  </si>
  <si>
    <t>Payment institutions - Number of institutions - Account Information Services Providers (AISP) LTE
Payment institutions - Number of institutions</t>
  </si>
  <si>
    <t>Payment institutions - Number of institutions - Payment Initiation Services Providers (PISP) LTE
Payment institutions - Number of institutions</t>
  </si>
  <si>
    <t>Credit institutions - Number of overnight deposits - Number of transferable overnight deposits - Number of internet/PC-linked transferable overnight deposits GT
0 ←
Credit transfers [sent] - Initiated electronically - Initiated on a single payment basis - Online banking based credit transfers GT
0</t>
  </si>
  <si>
    <t>Credit institutions - Number of e-money accounts +
Electronic money institutions - Number of e-money accounts +
Other PSPs and e-money issuers - Number of e-money accounts EQ
0 →
E-money payment transactions with e-money issued by resident PSPs [sent] -  with e-money accounts - accessed through a card +
E-money payment transactions with e-money issued by resident PSPs [sent] -  with e-money accounts - mobile payment solution +
E-money payment transactions with e-money issued by resident PSPs [sent] -  with e-money accounts - Others EQ
0</t>
  </si>
  <si>
    <t>Credit institutions - Number of e-money accounts +
Electronic money institutions - Number of e-money accounts +
Other PSPs and e-money issuers - Number of e-money accounts GT
0 ←
E-money payment transactions [received] GT
0</t>
  </si>
  <si>
    <t xml:space="preserve">Credit institutions - Number of e-money accounts +
Electronic money institutions - Number of e-money accounts +
Other PSPs and e-money issuers - Number of e-money accounts GT
0←
E-money payment transactions with e-money issued by resident PSPs [sent] -  with e-money accounts - accessed through a card +
E-money payment transactions with e-money issued by resident PSPs [sent] -  with e-money accounts - mobile payment solution +
E-money payment transactions with e-money issued by resident PSPs [sent] -  with e-money accounts - Others GT
0 </t>
  </si>
  <si>
    <t xml:space="preserve">Regulation (EU) 2020/2011 of the European Central Bank of 1 December 2020 amending Regulation (EU) No 1409/2013 on payments statistics (ECB/2013/43) (ECB/2020/59) </t>
  </si>
  <si>
    <t>Most of the additional pairs not part of the ECB reference rates can be found in</t>
  </si>
  <si>
    <t>the SDW (or can be derived using cross-rates)</t>
  </si>
  <si>
    <r>
      <t xml:space="preserve">The aim of the Manual is to help reporting agents and statisticians in the NCBs of the European System of Central Banks (ESCB) reach a clear and consistent understanding of the statistical requirements.
On 1 December 2020, the Governing Council of the European Central Bank (ECB) adopted Regulation ECB/2020/59 (the Regulation) on payments statistics amending Regulation ECB/2013/43. The Regulation defines the statistical standards according to which payments statistics are collected and compiled in the euro area. It is binding for payment service providers (PSPs) and payment system operators (PSOs) resident in EU Member States that have adopted the euro (euro area Member States): they must report the statistical information to the respective national central bank (NCB). The Regulation was published in the Official Journal of the European Union on 11 December 2020 and entered into force 20 days after that date.
On 26 March 2021, the Governing Council of the ECB adopted Guideline ECB/2021/16, which repealed Guideline ECB/2014/15 on monetary and financial statistics, and adopted Guideline ECB/2021/13 on reporting requirements on payments statistics (the Guideline). This Guideline was published on the ECB's website on 23 April 2021, and addresses euro area NCBs. </t>
    </r>
    <r>
      <rPr>
        <b/>
        <sz val="10"/>
        <rFont val="Arial"/>
        <family val="2"/>
      </rPr>
      <t xml:space="preserve">It is not binding on the reporting agents (the reporting requirements set out in the Annex to the Guideline are highlighted in purple in the hierarchy and table sheets in this Manual).
This Manual aims to further clarify the requirements laid down in the Regulation and in the Guideline. It does not contain any additional reporting requirements and has no binding legal status. NCBs may provide further country-specific guidance which might need to be taken into consideration when collecting data on payments statistics. </t>
    </r>
  </si>
  <si>
    <t>the Guideline</t>
  </si>
  <si>
    <t>Payment accounts</t>
  </si>
  <si>
    <t>Credit institutions - Outstanding value on e-money storages issued +
Electronic money institutions - Outstanding value on e-money storages issued +
Other PSPs and e-money issuers - Outstanding value on e-money storages issued GT
0 →
Cards issued by resident PSPs - Cards with an e-money function - Cards on which e-money can be stored directly  +
Cards issued by resident PSPs - Cards with an e-money function - Cards which give access to e-money stored on e-money accounts GT
0</t>
  </si>
  <si>
    <t>Cards issued by resident PSPs - Cards with a payment function (except cards with an e-money function only) - Credit card - issued under specific card PCS LTE
Cards issued by resident PSPs - Cards with a payment function (except cards with an e-money function only) - Credit card</t>
  </si>
  <si>
    <t>Cards issued by resident PSPs - Cards with a payment function (except cards with an e-money function only) - Debit card - issued under specific card PCS LTE
Cards issued by resident PSPs - Cards with a payment function (except cards with an e-money function only) - Debit card</t>
  </si>
  <si>
    <t>Cards issued by resident PSPs - Cards with a payment function (except cards with an e-money function only) - Delayed debit card - issued under specific card PCS LTE
Cards issued by resident PSPs - Cards with a payment function (except cards with an e-money function only) - Delayed debit card</t>
  </si>
  <si>
    <t>Cards issued by resident PSPs - Cards with a cash function LTE  
Cards issued by resident PSPs - Total number of cards (irrespective of the number of functions on the card)</t>
  </si>
  <si>
    <t>Cards issued by resident PSPs - Cards with a payment function (except cards with an e-money function only) - Debit card - issued under specific card scheme +
Cards issued by resident PSPs - Cards with a payment function (except cards with an e-money function only) - Delayed debit card - issued under specific card scheme +
Cards issued by resident PSPs - Cards with a payment function (except cards with an e-money function only) - Credit card - issued under specific card scheme GT
0 ←
Card-based payment transactions with card-based payment instruments issued by resident PSP (except cards with an e-money function only) [sent] - Initiated electronically - Initiated via non-remote payment channel - Card-based payment instruments issued under specific card scheme +
Card-based payment transactions with card-based payment instruments issued by resident PSP (except cards with an e-money function only) [sent] - Initiated electronically - Initiated via remote payment channel - Card-based payment instruments issued under specific card scheme GT
0</t>
  </si>
  <si>
    <t>Cards issued by resident PSPs - Cards with a payment function (except cards with an e-money function only) - Credit card - issued under specific card scheme EQ
0 →
card-based payment transactions with card-based payment instruments issued by resident PSP (except cards with an e-money function only) [sent] - initiated electronically - initiated via non-remote payment channel - Card-based payment instruments issued under specific card scheme - with a Credit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Credit card EQ
0</t>
  </si>
  <si>
    <t>Cards issued by resident PSPs - Cards with a payment function (except cards with an e-money function only) - Credit card - issued under specific card scheme GT
0 ←
card-based payment transactions with card-based payment instruments issued by resident PSP (except cards with an e-money function only) [sent] - initiated electronically - initiated via non-remote payment channel - Card-based payment instruments issued under specific card scheme - with a Credit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Credit card GT
0</t>
  </si>
  <si>
    <t>Cards issued by resident PSPs - Cards with a payment function (except cards with an e-money function only) - Debit card - issued under specific card scheme GT
0 ←
card-based payment transactions with card-based payment instruments issued by resident PSP (except cards with an e-money function only) [sent] - initiated electronically - initiated via non-remote payment channel - Card-based payment instruments issued under specific card scheme - with a Debit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Debit card GT
0</t>
  </si>
  <si>
    <t>Cards issued by resident PSPs - Cards with a payment function (except cards with an e-money function only) - Debit card - issued under specific card scheme +
Cards issued by resident PSPs - Cards with a payment function (except cards with an e-money function only) - Delayed debit card - issued under specific card scheme +
Cards issued by resident PSPs - Cards with a payment function (except cards with an e-money function only) - Credit card - issued under specific card scheme EQ
0 →
Card-based payment transactions with card-based payment instruments issued by resident PSP (except cards with an e-money function only) [sent] - Initiated electronically - Initiated via non-remote payment channel - Card-based payment instruments issued under specific card scheme - with a debit card +
Card-based payment transactions with card-based payment instruments issued by resident PSP (except cards with an e-money function only) [sent] - Initiated electronically - Initiated via non-remote payment channel - Card-based payment instruments issued under specific card scheme - with a delayed debit card +
Card-based payment transactions with card-based payment instruments issued by resident PSP (except cards with an e-money function only) [sent] - Initiated electronically - Initiated via non-remote payment channel - Card-based payment instruments issued under specific card scheme - with a credit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debit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delayed debit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credit card EQ
0</t>
  </si>
  <si>
    <t>Cards issued by resident PSPs - Cards with a payment function (except cards with an e-money function only) - Debit card - issued under specific card scheme EQ
0 →
card-based payment transactions with card-based payment instruments issued by resident PSP (except cards with an e-money function only) [sent] - initiated electronically - initiated via non-remote payment channel - Card-based payment instruments issued under specific card scheme - with a Debit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Debit card EQ
0</t>
  </si>
  <si>
    <t>Cards issued by resident PSPs - Cards with a payment function (except cards with an e-money function only) - Debit card GT
0 ←
Card-based payment transactions with card-based payment instruments issued by resident PSP (except cards with an e-money function only) [sent] - initiated electronically - initiated via non-remote payment channel - Card-based payment instruments issued under PCS VISA - with a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debit card +
Card-based payment transactions with card-based payment instruments issued by resident PSP (except cards with an e-money function only) [sent] - initiated electronically - initiated via non-remote payment channel - Card-based payment instruments issued under other PCS - with a debit card +
Card-based payment transactions with card-based payment instruments issued by resident PSP (except cards with an e-money function only) [sent] - initiated electronically - initiated via remote payment channel - Card-based payment instruments issued under PCS VISA - with a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debit card +
Card-based payment transactions with card-based payment instruments issued by resident PSP (except cards with an e-money function only) [sent] - initiated electronically - initiated via remote payment channel - Card-based payment instruments issued under other PCS - with a debit card GT
0</t>
  </si>
  <si>
    <t>Cards issued by resident PSPs - Cards with a payment function (except cards with an e-money function only) - Delayed debit card - issued under specific card scheme EQ
0 →
card-based payment transactions with card-based payment instruments issued by resident PSP (except cards with an e-money function only) [sent] - initiated electronically - initiated via non-remote payment channel - Card-based payment instruments issued under specific card scheme - with a Delayed debit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Delayed debit card EQ
0</t>
  </si>
  <si>
    <t>Cards issued by resident PSPs - Cards with a payment function (except cards with an e-money function only) - Delayed debit card - issued under specific card scheme GT
0 ←
card-based payment transactions with card-based payment instruments issued by resident PSP (except cards with an e-money function only) [sent] - initiated electronically - initiated via non-remote payment channel - Card-based payment instruments issued under specific card scheme - with a Delayed debit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Delayed debit card GT
0</t>
  </si>
  <si>
    <t>Cards issued by resident PSPs - Cards with an e-money function GT
0 →
c) Transactions at terminals at which transactions are acquired by non-resident PSPs with cards issued by resident PSPs - E-money payment transactions with cards with an e-money function GE
0</t>
  </si>
  <si>
    <t xml:space="preserve">Cards issued by resident PSPs - Cards with an e-money function - Cards which give access to e-money stored on e-money accounts EQ
0←
Credit institutions - Number of e-money accounts +
Electronic money institutions - Number of e-money accounts +
Other PSPs and e-money issuers - Number of e-money accounts EQ
0 </t>
  </si>
  <si>
    <t>Card-based payment transactions with card-based payment instruments issued by resident PSP (except cards with an e-money function only) [sent] - initiated electronically - initiated via non-remote payment channel - Authenticated via non-Strong Customer Authentication (non-SCA) EQ
Card-based payment transactions with card-based payment instruments issued by resident PSP (except cards with an e-money function only) [sent] - initiated electronically - initiated via non-remote payment channel - Authenticated via non-Strong Customer Authentication (non-SCA) - Trusted beneficiaries +
Card-based payment transactions with card-based payment instruments issued by resident PSP (except cards with an e-money function only) [sent] - initiated electronically - initiated via non-remote payment channel - Authenticated via non-Strong Customer Authentication (non-SCA) - Recurring transaction +
Card-based payment transactions with card-based payment instruments issued by resident PSP (except cards with an e-money function only) [sent] - initiated electronically - initiated via non-remote payment channel - Authenticated via non-Strong Customer Authentication (non-SCA) - Contactless low value +
Card-based payment transactions with card-based payment instruments issued by resident PSP (except cards with an e-money function only) [sent] - initiated electronically - initiated via non-remote payment channel - Authenticated via non-Strong Customer Authentication (non-SCA) - Unattended terminals for transport fares or parking fees +
Card-based payment transactions with card-based payment instruments issued by resident PSP (except cards with an e-money function only) [sent] - initiated electronically - initiated via non-remote payment channel - Authenticated via non-Strong Customer Authentication (non-SCA) - Other</t>
  </si>
  <si>
    <t>Card-based payment transactions with card-based payment instruments issued by resident PSP (except cards with an e-money function only) [sent] - initiated electronically - initiated via remote payment channel - Authenticated via non-Strong Customer Authentication (non-SCA) EQ
Card-based payment transactions with card-based payment instruments issued by resident PSP (except cards with an e-money function only) [sent] - initiated electronically - initiated via remote payment channel - Authenticated via non-Strong Customer Authentication (non-SCA) - Low value +
Card-based payment transactions with card-based payment instruments issued by resident PSP (except cards with an e-money function only) [sent] - initiated electronically - initiated via remote payment channel - Authenticated via non-Strong Customer Authentication (non-SCA) - Trusted beneficiaries +
Card-based payment transactions with card-based payment instruments issued by resident PSP (except cards with an e-money function only) [sent] - initiated electronically - initiated via remote payment channel - Authenticated via non-Strong Customer Authentication (non-SCA) - Recurring transaction +
Card-based payment transactions with card-based payment instruments issued by resident PSP (except cards with an e-money function only) [sent] - initiated electronically - initiated via remote payment channel - Authenticated via non-Strong Customer Authentication (non-SCA) - Transaction risk analysis +
Card-based payment transactions with card-based payment instruments issued by resident PSP (except cards with an e-money function only) [sent] - initiated electronically - initiated via remote payment channel - Authenticated via non-Strong Customer Authentication (non-SCA) - Merchant initiated transaction (MIT) +
Card-based payment transactions with card-based payment instruments issued by resident PSP (except cards with an e-money function only) [sent] - initiated electronically - initiated via remote payment channel - Authenticated via non-Strong Customer Authentication (non-SCA) - Secure corporate payment processes and protocols +
Card-based payment transactions with card-based payment instruments issued by resident PSP (except cards with an e-money function only) [sent] - initiated electronically - initiated via remote payment channel - Authenticated via non-Strong Customer Authentication (non-SCA) - Other</t>
  </si>
  <si>
    <t>Card-based payment transactions acquired by resident PSPs (except cards with an e-money function only) [received] - initiated electronically - initiated via non-remote payment channel -  Authenticated via non-Strong Customer Authentication (non-SCA) EQ
Card-based payment transactions acquired by resident PSPs (except cards with an e-money function only) [received] - initiated electronically - initiated via non-remote payment channel -  Authenticated via non-Strong Customer Authentication (non-SCA)  - Recurring transaction +
Card-based payment transactions acquired by resident PSPs (except cards with an e-money function only) [received] - initiated electronically - initiated via non-remote payment channel - Authenticated via non-Strong Customer Authentication (non-SCA)  - Contactless low value +
Card-based payment transactions acquired by resident PSPs (except cards with an e-money function only) [received] - initiated electronically - initiated via non-remote payment channel - Authenticated via non-Strong Customer Authentication (non-SCA) - Unattended terminals for transport fares or parking fees +
Card-based payment transactions acquired by resident PSPs (except cards with an e-money function only) [received] - initiated electronically - initiated via non-remote payment channel - Authenticated via non-Strong Customer Authentication (non-SCA) - Other</t>
  </si>
  <si>
    <t>Card-based payment transactions acquired by resident PSPs (except cards with an e-money function only) [received] - initiated electronically - initiated via remote payment channel - Authenticated via non-Strong Customer Authentication (non-SCA) EQ
Card-based payment transactions acquired by resident PSPs (except cards with an e-money function only) [received] - initiated electronically - initiated via remote payment channel - Authenticated via non-Strong Customer Authentication (non-SCA) - Low value +
Card-based payment transactions acquired by resident PSPs (except cards with an e-money function only) [received] - initiated electronically - initiated via remote payment channel - Authenticated via non-Strong Customer Authentication (non-SCA) - Recurring transaction +
Card-based payment transactions acquired by resident PSPs (except cards with an e-money function only) [received] - initiated electronically - initiated via remote payment channel - Authenticated via non-Strong Customer Authentication (non-SCA) - Transaction risk analysis +
Card-based payment transactions acquired by resident PSPs (except cards with an e-money function only) [received] - initiated electronically - initiated via remote payment channel - Authenticated via non-Strong Customer Authentication (non-SCA) - Merchant initiated transaction (MIT) +
Card-based payment transactions acquired by resident PSPs (except cards with an e-money function only) [received] - initiated electronically - initiated via remote payment channel - Authenticated via non-Strong Customer Authentication (non-SCA) - Other</t>
  </si>
  <si>
    <t>Card-based payment transactions with card-based payment instruments issued by resident PSP (except cards with an e-money function only) [sent] - initiated electronically - initiated via non-remote payment channel - Card-based payment instruments issued under specific card scheme EQ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Strong Customer Authentication (SCA) +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non-Strong Customer Authentication (non-SCA)</t>
  </si>
  <si>
    <t>Card-based payment transactions with card-based payment instruments issued by resident PSP (except cards with an e-money function only) [sent] - initiated electronically - initiated via remote payment channel - Card-based payment instruments issued under specific card scheme EQ
Card-based payment transactions with card-based payment instruments issued by resident PSP (except cards with an e-money function only) [sent] - initiated electronically - initiated via remote payment channel - Card-based payment instruments issued under specific card scheme - with a debit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delayed debit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credit card</t>
  </si>
  <si>
    <t>Card-based payment transactions with card-based payment instruments issued by resident PSP (except cards with an e-money function only) [sent] - initiated electronically - initiated via remote payment channel - Card-based payment instruments issued under specific card scheme EQ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Strong Customer Authentication (SCA) +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non-Strong Customer Authentication (non-SCA)</t>
  </si>
  <si>
    <t>Card-based payment transactions acquired by resident PSPs (except cards with an e-money function only) [received] - initiated electronically - initiated via non-remote payment channel - Card-based payment instruments issued under specific card scheme EQ
Card-based payment transactions acquired by resident PSPs (except cards with an e-money function only) [received] - initiated electronically - initiated via non-remote payment channel - Card-based payment instruments issued under specific card scheme - with a debit card +
Card-based payment transactions acquired by resident PSPs (except cards with an e-money function only) [received] - initiated electronically - initiated via non-remote payment channel - Card-based payment instruments issued under specific card scheme - with a delayed debit card +
Card-based payment transactions acquired by resident PSPs (except cards with an e-money function only) [received] - initiated electronically - initiated via non-remote payment channel - Card-based payment instruments issued under specific card scheme - with a credit card</t>
  </si>
  <si>
    <t>Card-based payment transactions acquired by resident PSPs (except cards with an e-money function only) [received] - initiated electronically - initiated via non-remote payment channel - Card-based payment instruments issued under specific card scheme EQ
Card-based payment transactions acquired by resident PSPs (except cards with an e-money function only) [received] - initiated electronically - initiated via non-remote payment channel - Card-based payment instruments issued under specific card scheme - Authenticated via Strong Customer Authentication (SCA) +
Card-based payment transactions acquired by resident PSPs (except cards with an e-money function only) [received] - initiated electronically - initiated via non-remote payment channel - Card-based payment instruments issued under specific card scheme - Authenticated via non-Strong Customer Authentication (non-SCA)</t>
  </si>
  <si>
    <t>Card-based payment transactions acquired by resident PSPs (except cards with an e-money function only) [received] - initiated electronically - initiated via remote payment channel - Card-based payment instruments issued under specific card scheme EQ
Card-based payment transactions acquired by resident PSPs (except cards with an e-money function only) [received] - initiated electronically - initiated via remote payment channel - Card-based payment instruments issued under specific card scheme - with a debit card +
Card-based payment transactions acquired by resident PSPs (except cards with an e-money function only) [received] - initiated electronically - initiated via remote payment channel - Card-based payment instruments issued under specific card scheme - with a delayed debit card +
Card-based payment transactions acquired by resident PSPs (except cards with an e-money function only) [received] - initiated electronically - initiated via remote payment channel - Card-based payment instruments issued under specific card scheme - with a credit card</t>
  </si>
  <si>
    <t>Card-based payment transactions acquired by resident PSPs (except cards with an e-money function only) [received] - initiated electronically - initiated via remote payment channel - Card-based payment instruments issued under specific card scheme EQ
Card-based payment transactions acquired by resident PSPs (except cards with an e-money function only) [received] - initiated electronically - initiated via remote payment channel - Card-based payment instruments issued under specific card scheme - Authenticated via Strong Customer Authentication (SCA) +
Card-based payment transactions acquired by resident PSPs (except cards with an e-money function only) [received] - initiated electronically - initiated via remote payment channel - Card-based payment instruments issued under specific card scheme - Authenticated via non-Strong Customer Authentication (non-SCA)</t>
  </si>
  <si>
    <t>Cash withdrawals using card-based payment instruments (except e-money transactions) - Card-based payment instruments issued under specific card scheme EQ
Cash withdrawals using card-based payment instruments (except e-money transactions) - Card-based payment instruments issued under specific card scheme - with a debit card +
Cash withdrawals using card-based payment instruments (except e-money transactions) - Card-based payment instruments issued under specific card scheme - with a delayed debit card +
Cash withdrawals using card-based payment instruments (except e-money transactions) - Card-based payment instruments issued under specific card scheme - with a credit card</t>
  </si>
  <si>
    <t>Card-based payment transactions with card-based payment instruments issued by resident PSP (except cards with an e-money function only) [sent] - initiated electronically - initiated via remote payment channel EQ
Card-based payment transactions with card-based payment instruments issued by resident PSP (except cards with an e-money function only) [sent] - initiated electronically - initiated via remote payment channel - with a debit card +
Card-based payment transactions with card-based payment instruments issued by resident PSP (except cards with an e-money function only) [sent] - initiated electronically - initiated via remote payment channel - with a delayed debit card +
Card-based payment transactions with card-based payment instruments issued by resident PSP (except cards with an e-money function only) [sent] - initiated electronically - initiated via remote payment channel - with a credit card</t>
  </si>
  <si>
    <t>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Strong Customer Authentication (SCA) EQ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Strong Customer Authentication (SCA) - Issuance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Strong Customer Authentication (SCA) - Modification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</si>
  <si>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non-Strong Customer Authentication (non-SCA) EQ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non-Strong Customer Authentication (non-SCA) - Issuance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non-Strong Customer Authentication (non-SCA) - Modification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</si>
  <si>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Strong Customer Authentication (SCA) EQ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Strong Customer Authentication (SCA) - Issuance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Strong Customer Authentication (SCA) - Modification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</si>
  <si>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non-Strong Customer Authentication (non-SCA) EQ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non-Strong Customer Authentication (non-SCA) - Issuance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non-Strong Customer Authentication (non-SCA) - Modification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</si>
  <si>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Strong Customer Authentication (SCA) - Issuance of a payment order by the fraudster EQ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Strong Customer Authentication (SCA) - Issuance of a payment order by the fraudster - Lost or Stolen card +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Strong Customer Authentication (SCA) - Issuance of a payment order by the fraudster - Card Not Received  +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Strong Customer Authentication (SCA) - Issuance of a payment order by the fraudster - Counterfeit card  +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</si>
  <si>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non-Strong Customer Authentication (non-SCA) - Issuance of a payment order by the fraudster EQ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non-Strong Customer Authentication (non-SCA) - Issuance of a payment order by the fraudster - Lost or Stolen card +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non-Strong Customer Authentication (non-SCA) - Issuance of a payment order by the fraudster - Card Not Received  +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non-Strong Customer Authentication (non-SCA) - Issuance of a payment order by the fraudster - Counterfeit card  +
Card-based payment transactions with card-based payment instruments issued by resident PSP (except cards with an e-money function only) [sent] - initiated electronically - initiated via non-remote payment channel - Card-based payment instruments issued under specific card scheme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</si>
  <si>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Strong Customer Authentication (SCA) - Issuance of a payment order by the fraudster EQ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Strong Customer Authentication (SCA) - Issuance of a payment order by the fraudster - Lost or Stolen card +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Strong Customer Authentication (SCA) - Issuance of a payment order by the fraudster - Card Not Received  +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Strong Customer Authentication (SCA) - Issuance of a payment order by the fraudster - Counterfeit card  +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Strong Customer Authentication (SCA) - Issuance of a payment order by the fraudster - Card details theft  +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</si>
  <si>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non-Strong Customer Authentication (non-SCA) - Issuance of a payment order by the fraudster EQ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non-Strong Customer Authentication (non-SCA) - Issuance of a payment order by the fraudster - Lost or Stolen card +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non-Strong Customer Authentication (non-SCA) - Issuance of a payment order by the fraudster - Card Not Received  +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non-Strong Customer Authentication (non-SCA) - Issuance of a payment order by the fraudster - Counterfeit card  +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non-Strong Customer Authentication (non-SCA) - Issuance of a payment order by the fraudster - Card details theft  +
Card-based payment transactions with card-based payment instruments issued by resident PSP (except cards with an e-money function only) [sent] - initiated electronically - initiated via remote payment channel - Card-based payment instruments issued under specific card scheme - Authenticated via non-Strong Customer Authentication (non-SCA)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</si>
  <si>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specific card scheme - Authenticated via Strong Customer Authentication (SCA) EQ
Card-based payment transactions acquired by resident PSPs (except cards with an e-money function only) [received] - initiated electronically - initiated via non-remote payment channel - Card-based payment instruments issued under specific card scheme - Authenticated via Strong Customer Authentication (SCA) - Issuance of a payment order by the fraudster +
Card-based payment transactions acquired by resident PSPs (except cards with an e-money function only) [received] - initiated electronically - initiated via non-remote payment channel - Card-based payment instruments issued under specific card scheme - Authenticated via Strong Customer Authentication (SCA) - Modification of a payment order by the fraudster +
Card-based payment transactions acquired by resident PSPs (except cards with an e-money function only) [received] - initiated electronically - initiated via non-remote payment channel - Card-based payment instruments issued under specific card scheme - Authenticated via Strong Customer Authentication (SCA) - Manipulation of the payer to make a card payment</t>
  </si>
  <si>
    <t>Card-based payment transactions acquired by resident PSPs (except cards with an e-money function only) [received] - initiated electronically - initiated via non-remote payment channel - Card-based payment instruments issued under specific card scheme - Authenticated via non-Strong Customer Authentication (non-SCA) EQ
Card-based payment transactions acquired by resident PSPs (except cards with an e-money function only) [received] - initiated electronically - initiated via non-remote payment channel - Card-based payment instruments issued under specific card scheme - Authenticated via non-Strong Customer Authentication (non-SCA) - Issuance of a payment order by the fraudster +
Card-based payment transactions acquired by resident PSPs (except cards with an e-money function only) [received] - initiated electronically - initiated via non-remote payment channel - Card-based payment instruments issued under specific card scheme - Authenticated via non-Strong Customer Authentication (non-SCA) - Modification of a payment order by the fraudster +
Card-based payment transactions acquired by resident PSPs (except cards with an e-money function only) [received] - initiated electronically - initiated via non-remote payment channel - Card-based payment instruments issued under specific card scheme - Authenticated via non-Strong Customer Authentication (non-SCA) - Manipulation of the payer to make a card payment</t>
  </si>
  <si>
    <t>Card-based payment transactions acquired by resident PSPs (except cards with an e-money function only) [received] - initiated electronically - initiated via remote payment channel - Card-based payment instruments issued under specific card scheme - Authenticated via Strong Customer Authentication (SCA) EQ
Card-based payment transactions acquired by resident PSPs (except cards with an e-money function only) [received] - initiated electronically - initiated via remote payment channel - Card-based payment instruments issued under specific card scheme - Authenticated via Strong Customer Authentication (SCA) - Issuance of a payment order by the fraudster +
Card-based payment transactions acquired by resident PSPs (except cards with an e-money function only) [received] - initiated electronically - initiated via remote payment channel - Card-based payment instruments issued under specific card scheme - Authenticated via Strong Customer Authentication (SCA) - Modification of a payment order by the fraudster +
Card-based payment transactions acquired by resident PSPs (except cards with an e-money function only) [received] - initiated electronically - initiated via remote payment channel - Card-based payment instruments issued under specific card scheme - Authenticated via Strong Customer Authentication (SCA) - Manipulation of the payer to make a card payment</t>
  </si>
  <si>
    <t>Card-based payment transactions acquired by resident PSPs (except cards with an e-money function only) [received] - initiated electronically - initiated via remote payment channel - Card-based payment instruments issued under specific card scheme - Authenticated via non-Strong Customer Authentication (non-SCA) EQ
Card-based payment transactions acquired by resident PSPs (except cards with an e-money function only) [received] - initiated electronically - initiated via remote payment channel - Card-based payment instruments issued under specific card scheme - Authenticated via non-Strong Customer Authentication (non-SCA) - Issuance of a payment order by the fraudster +
Card-based payment transactions acquired by resident PSPs (except cards with an e-money function only) [received] - initiated electronically - initiated via remote payment channel - Card-based payment instruments issued under specific card scheme - Authenticated via non-Strong Customer Authentication (non-SCA) - Modification of a payment order by the fraudster +
Card-based payment transactions acquired by resident PSPs (except cards with an e-money function only) [received] - initiated electronically - initiated via remote payment channel - Card-based payment instruments issued under specific card scheme - Authenticated via non-Strong Customer Authentication (non-SCA) - Manipulation of the payer to make a card payment</t>
  </si>
  <si>
    <t>Card-based payment transactions acquired by resident PSPs (except cards with an e-money function only) [received] - initiated electronically - initiated via non-remote payment channel - Card-based payment instruments issued under specific card scheme - Authenticated via Strong Customer Authentication (SCA) - Issuance of a payment order by the fraudster EQ
Card-based payment transactions acquired by resident PSPs (except cards with an e-money function only) [received] - initiated electronically - initiated via non-remote payment channel - Card-based payment instruments issued under specific card scheme - Authenticated via Strong Customer Authentication (SCA) - Issuance of a payment order by the fraudster - Lost or Stolen card +
Card-based payment transactions acquired by resident PSPs (except cards with an e-money function only) [received] - initiated electronically - initiated via non-remote payment channel - Card-based payment instruments issued under specific card scheme - Authenticated via Strong Customer Authentication (SCA) - Issuance of a payment order by the fraudster - Card Not Received  +
Card-based payment transactions acquired by resident PSPs (except cards with an e-money function only) [received] - initiated electronically - initiated via non-remote payment channel - Card-based payment instruments issued under specific card scheme - Authenticated via Strong Customer Authentication (SCA) - Issuance of a payment order by the fraudster - Counterfeit card  +
Card-based payment transactions acquired by resident PSPs (except cards with an e-money function only) [received] - initiated electronically - initiated via non-remote payment channel - Card-based payment instruments issued under specific card scheme - Authenticated via Strong Customer Authentication (SCA)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</si>
  <si>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specific card scheme - Authenticated via non-Strong Customer Authentication (non-SCA) - Issuance of a payment order by the fraudster EQ
Card-based payment transactions acquired by resident PSPs (except cards with an e-money function only) [received] - initiated electronically - initiated via non-remote payment channel - Card-based payment instruments issued under specific card scheme - Authenticated via non-Strong Customer Authentication (non-SCA) - Issuance of a payment order by the fraudster - Lost or Stolen card +
Card-based payment transactions acquired by resident PSPs (except cards with an e-money function only) [received] - initiated electronically - initiated via non-remote payment channel - Card-based payment instruments issued under specific card scheme - Authenticated via non-Strong Customer Authentication (non-SCA) - Issuance of a payment order by the fraudster - Card Not Received  +
Card-based payment transactions acquired by resident PSPs (except cards with an e-money function only) [received] - initiated electronically - initiated via non-remote payment channel - Card-based payment instruments issued under specific card scheme - Authenticated via non-Strong Customer Authentication (non-SCA) - Issuance of a payment order by the fraudster - Counterfeit card  +
Card-based payment transactions acquired by resident PSPs (except cards with an e-money function only) [received] - initiated electronically - initiated via non-remote payment channel - Card-based payment instruments issued under specific card scheme - Authenticated via non-Strong Customer Authentication (non-SCA)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</si>
  <si>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specific card scheme - Authenticated via Strong Customer Authentication (SCA) - Issuance of a payment order by the fraudster EQ
Card-based payment transactions acquired by resident PSPs (except cards with an e-money function only) [received] - initiated electronically - initiated via remote payment channel - Card-based payment instruments issued under specific card scheme - Authenticated via Strong Customer Authentication (SCA) - Issuance of a payment order by the fraudster - Lost or Stolen card +
Card-based payment transactions acquired by resident PSPs (except cards with an e-money function only) [received] - initiated electronically - initiated via remote payment channel - Card-based payment instruments issued under specific card scheme - Authenticated via Strong Customer Authentication (SCA) - Issuance of a payment order by the fraudster - Card Not Received  +
Card-based payment transactions acquired by resident PSPs (except cards with an e-money function only) [received] - initiated electronically - initiated via remote payment channel - Card-based payment instruments issued under specific card scheme - Authenticated via Strong Customer Authentication (SCA) - Issuance of a payment order by the fraudster - Counterfeit card  +
Card-based payment transactions acquired by resident PSPs (except cards with an e-money function only) [received] - initiated electronically - initiated via remote payment channel - Card-based payment instruments issued under specific card scheme - Authenticated via Strong Customer Authentication (SCA) - Issuance of a payment order by the fraudster - Card details theft  +
Card-based payment transactions acquired by resident PSPs (except cards with an e-money function only) [received] - initiated electronically - initiated via remote payment channel - Card-based payment instruments issued under specific card scheme - Authenticated via Strong Customer Authentication (SCA)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</si>
  <si>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specific card scheme - Authenticated via non-Strong Customer Authentication (non-SCA) - Issuance of a payment order by the fraudster EQ
Card-based payment transactions acquired by resident PSPs (except cards with an e-money function only) [received] - initiated electronically - initiated via remote payment channel - Card-based payment instruments issued under specific card scheme - Authenticated via non-Strong Customer Authentication (non-SCA) - Issuance of a payment order by the fraudster - Lost or Stolen card +
Card-based payment transactions acquired by resident PSPs (except cards with an e-money function only) [received] - initiated electronically - initiated via remote payment channel - Card-based payment instruments issued under specific card scheme - Authenticated via non-Strong Customer Authentication (non-SCA) - Issuance of a payment order by the fraudster - Card Not Received  +
Card-based payment transactions acquired by resident PSPs (except cards with an e-money function only) [received] - initiated electronically - initiated via remote payment channel - Card-based payment instruments issued under specific card scheme - Authenticated via non-Strong Customer Authentication (non-SCA) - Issuance of a payment order by the fraudster - Counterfeit card  +
Card-based payment transactions acquired by resident PSPs (except cards with an e-money function only) [received] - initiated electronically - initiated via remote payment channel - Card-based payment instruments issued under specific card scheme - Authenticated via non-Strong Customer Authentication (non-SCA) - Issuance of a payment order by the fraudster - Card details theft  +
Card-based payment transactions acquired by resident PSPs (except cards with an e-money function only) [received] - initiated electronically - initiated via remote payment channel - Card-based payment instruments issued under specific card scheme - Authenticated via non-Strong Customer Authentication (non-SCA) - Issuance of a payment order by the fraudster - Others</t>
  </si>
  <si>
    <t>Cash withdrawals using card-based payment instruments (except e-money transactions) - Card-based payment instruments issued under specific card scheme EQ
Cash withdrawals using card-based payment instruments (except e-money transactions) - Card-based payment instruments issued under specific card scheme - Issuance of a payment order (cash withdrawal) by the fraudster +
Cash withdrawals using card-based payment instruments (except e-money transactions) - Card-based payment instruments issued under specific card scheme - Manipulation of the payer to make a cash withdrawal</t>
  </si>
  <si>
    <t>Cash withdrawals using card-based payment instruments (except e-money transactions) - Card-based payment instruments issued under specific card scheme - Issuance of a payment order (cash withdrawal) by the fraudster EQ
Cash withdrawals using card-based payment instruments (except e-money transactions) - Card-based payment instruments issued under specific card scheme - Issuance of a payment order (cash withdrawal) by the fraudster - Lost or stolen card +
Cash withdrawals using card-based payment instruments (except e-money transactions) - Card-based payment instruments issued under specific card scheme - Issuance of a payment order (cash withdrawal) by the fraudster - Card Not Received +
Cash withdrawals using card-based payment instruments (except e-money transactions) - Card-based payment instruments issued under specific card scheme - Issuance of a payment order (cash withdrawal) by the fraudster - Counterfeit card +
Cash withdrawals using card-based payment instruments (except e-money transactions) - Card-based payment instruments issued under specific card scheme - Issuance of a payment order (cash withdrawal) by the fraudster - Other</t>
  </si>
  <si>
    <t>Credit transfers [sent] - Initiated electronically - initiated via non-remote payment channel - via CT scheme scheme EQ
Credit transfers [sent] - Initiated electronically - initiated via non-remote payment channel - via CT scheme scheme - Authenticated via Strong Customer Authentication (SCA) +
Credit transfers [sent] - Initiated electronically - initiated via non-remote payment channel - via CT scheme - Authenticated via non-Strong Customer Authentication (non-SCA)</t>
  </si>
  <si>
    <t xml:space="preserve">Credit transfers [sent] - Initiated electronically - initiated via remote payment channel - Authenticated via non-Strong Customer Authentication (non-SCA) - Low value +
Credit transfers [sent] - Initiated electronically - initiated via remote payment channel - Authenticated via non-Strong Customer Authentication (non-SCA) - Payment to self +
Credit transfers [sent] - Initiated electronically - initiated via remote payment channel - Authenticated via non-Strong Customer Authentication (non-SCA) - Trusted beneficiaries +
Credit transfers [sent] - Initiated electronically - initiated via remote payment channel - Authenticated via non-Strong Customer Authentication (non-SCA) - Recurring transaction +
Credit transfers [sent] - Initiated electronically - initiated via remote payment channel - Authenticated via non-Strong Customer Authentication (non-SCA) - Secure corporate payment processes and protocols +
Credit transfers [sent] - Initiated electronically - initiated via remote payment channel - Authenticated via non-Strong Customer Authentication (non-SCA) - Transaction Risk Analysis EQ
Credit transfers [sent] - Initiated electronically - initiated via remote payment channel - via SEPA CT scheme - Authenticated via non-Strong Customer Authentication (non-SCA)  +
Credit transfers [sent] - Initiated electronically - initiated via remote payment channel - via SEPA CT inst scheme - Authenticated via non-Strong Customer Authentication (non-SCA) +
Credit transfers [sent] - Initiated electronically - initiated via remote payment channel - via non-SEPA scheme - Authenticated via non-Strong Customer Authentication (non-SCA) </t>
  </si>
  <si>
    <t>Credit transfers [sent] - Initiated electronically - initiated via remote payment channel - via CT scheme scheme EQ
Credit transfers [sent] - Initiated electronically - initiated via remote payment channel - via CT scheme - Authenticated via Strong Customer Authentication (SCA) +
Credit transfers [sent] - Initiated electronically - initiated via remote payment channel - via CT scheme - Authenticated via non-Strong Customer Authentication (non-SCA)</t>
  </si>
  <si>
    <t>Credit transfers [sent] - Initiated electronically - initiated via remote payment channel EQ
Credit transfers [sent] - Initiated electronically - initiated via remote payment channel - via SEPACT scheme +
Credit transfers [sent] - Initiated electronically - initiated via remote payment channel - via SEPA CT inst scheme +
Credit transfers [sent] - Initiated electronically - initiated via remote payment channel - via non-SEPA scheme</t>
  </si>
  <si>
    <t>Credit transfers [sent] - Initiated electronically - initiated via non-remote payment channel - via CT scheme  - Authenticated via non-Strong Customer Authentication (non-SCA)  EQ
Credit transfers [sent] - Initiated electronically - initiated via non-remote payment channel - via CT scheme  - Authenticated via non-Strong Customer Authentication (non-SCA)  - Issuance of a payment order by the fraudster +
Credit transfers [sent] - Initiated electronically - initiated via non-remote payment channel - via CT scheme  - Authenticated via non-Strong Customer Authentication (non-SCA)  - Modification of a payment order by the fraudster +
Credit transfers [sent] - Initiated electronically - initiated via non-remote payment channel - via CT scheme  - Authenticated via non-Strong Customer Authentication (non-SCA)  -  Manipulation of the payer by the fraudster to issue a payment order</t>
  </si>
  <si>
    <t>Credit transfers [sent] - Initiated electronically - initiated via non-remote payment channel - via CT scheme  - Authenticated via Strong Customer Authentication (SCA)  EQ
Credit transfers [sent] - Initiated electronically - initiated via non-remote payment channel - via CT scheme  - Authenticated via Strong Customer Authentication (SCA)  - Issuance of a payment order by the fraudster +
Credit transfers [sent] - Initiated electronically - initiated via non-remote payment channel - via CT scheme  - Authenticated via Strong Customer Authentication (SCA)  - Modification of a payment order by the fraudster +
Credit transfers [sent] - Initiated electronically - initiated via non-remote payment channel - via CT scheme  - Authenticated via Strong Customer Authentication (SCA)  -  Manipulation of the payer by the fraudster to issue a payment order</t>
  </si>
  <si>
    <t>Credit transfers [sent] - Initiated electronically - initiated via remote payment channel - via CT scheme - Authenticated via non-Strong Customer Authentication (non-SCA)  EQ
Credit transfers [sent] - Initiated electronically - initiated via remote payment channel - via CT scheme - Authenticated via non-Strong Customer Authentication (non-SCA)  - Issuance of a payment order by the fraudster +
Credit transfers [sent] - Initiated electronically - initiated via remote payment channel - via CT scheme - Authenticated via non-Strong Customer Authentication (non-SCA)  - Modification of a payment order by the fraudster +
Credit transfers [sent] - Initiated electronically - initiated via remote payment channel - via CT scheme - Authenticated via non-Strong Customer Authentication (non-SCA)  -  Manipulation of the payer by the fraudster to issue a payment order</t>
  </si>
  <si>
    <t>Credit transfers [sent] - Initiated electronically - initiated via remote payment channel - via CT scheme - Authenticated via Strong Customer Authentication (SCA)  EQ
Credit transfers [sent] - Initiated electronically - initiated via remote payment channel - via CT scheme - Authenticated via Strong Customer Authentication (SCA)  - Issuance of a payment order by the fraudster +
Credit transfers [sent] - Initiated electronically - initiated via remote payment channel - via CT scheme - Authenticated via Strong Customer Authentication (SCA)  - Modification of a payment order by the fraudster +
Credit transfers [sent] - Initiated electronically - initiated via remote payment channel - via CT scheme - Authenticated via Strong Customer Authentication (SCA)  -  Manipulation of the payer by the fraudster to issue a payment order</t>
  </si>
  <si>
    <t>Direct debits [sent] - Consent given in other forms - via Direct Debit scheme EQ
Direct debits [sent] - Consent given in other forms - via Direct Debit scheme - Unauthorised payment transaction +
Direct debits [sent] - Consent given in other forms - via Direct Debit scheme - Manipulation of the payer</t>
  </si>
  <si>
    <t>Direct debits [sent] - Consent given via an electronic mandate - via Direct Debit scheme EQ
Direct debits [sent] - Consent given via an electronic mandate - via Direct Debit scheme - Unauthorised payment transaction +
Direct debits [sent] - Consent given via an electronic mandate - via Direct Debit scheme - Manipulation of the payer</t>
  </si>
  <si>
    <t xml:space="preserve">E-money payment transactions with e-money issued by resident PSPs [sent] - initiated via remote payment channel - Authenticated via non-Strong Customer Authentication (non-SCA) EQ
E-money payment transactions with e-money issued by resident PSPs [sent] - initiated via remote payment channel - Authenticated via non-Strong Customer Authentication (non-SCA) - Low value +
E-money payment transactions with e-money issued by resident PSPs [sent] - initiated via remote payment channel - Authenticated via non-Strong Customer Authentication (non-SCA) - Trusted beneficiaries +
E-money payment transactions with e-money issued by resident PSPs [sent] - initiated via remote payment channel - Authenticated via non-Strong Customer Authentication (non-SCA) - Recurring transaction +
E-money payment transactions with e-money issued by resident PSPs [sent] - initiated via remote payment channel - Authenticated via non-Strong Customer Authentication (non-SCA) - Payment to self +
E-money payment transactions with e-money issued by resident PSPs [sent] - initiated via remote payment channel - Authenticated via non-Strong Customer Authentication (non-SCA) - Secure corporate payment processes and protocols +
E-money payment transactions with e-money issued by resident PSPs [sent] - initiated via remote payment channel - Authenticated via non-Strong Customer Authentication (non-SCA) - Transaction risk analysis +
E-money payment transactions with e-money issued by resident PSPs [sent] - initiated via remote payment channel - Authenticated via non-Strong Customer Authentication (non-SCA) - Merchant initiated transactions (MIT) +
E-money payment transactions with e-money issued by resident PSPs [sent] - initiated via remote payment channel - Authenticated via non-Strong Customer Authentication (non-SCA) - Other 
</t>
  </si>
  <si>
    <t>Payment system - Number of participants EQ 
Payment system - Number of participants - Direct participants + 
Payment system - Number of participants - Indirect participants</t>
  </si>
  <si>
    <t>Payment system - Number of participants - Direct participants EQ 
Payment system - Number of participants - Direct participants - Credit institutions + 
Payment system - Number of participants - Direct participants - Central bank + 
Payment system - Number of participants - Direct participants - Other direct participants</t>
  </si>
  <si>
    <t>Payment system - Number of participants - Direct participants - Other direct participants EQ 
Payment system - Number of participants - Direct participants - Other direct participants - General government + 
Payment system - Number of participants - Direct participants - Other direct participants - Clearing and settlement organisations +
Payment system - Number of participants - Direct participants - Other direct participants - Other financial institutions +
Payment system - Number of participants - Direct participants - Other direct participants - Others</t>
  </si>
  <si>
    <t>Payment system (other than TARGET2)  - Concentration ratio LTE
1</t>
  </si>
  <si>
    <t>Payment system (other than TARGET2)  - Total transactions - Credit transfers GTE
Payment system (other than TARGET2)  - Total transactions - Credit transfers - Initiated in paper-based form +
Payment system (other than TARGET2)  -  Total transactions - Credit transfers - Initiated electronically</t>
  </si>
  <si>
    <t>Payment system (other than TARGET2)  - Total transactions EQ
Payment system (other than TARGET2)  - Total transactions - Credit transfers +
Payment system (other than TARGET2)  - Total transactions - Direct debits +
Payment system (other than TARGET2)  - Total transactions - Card payments +
Payment system (other than TARGET2)  - Total transactions - ATM Cash withdrawal +
Payment system (other than TARGET2)  - Total transactions - ATM Cash deposit +
Payment system (other than TARGET2)  - Total transactions - E-money payment transactions +
Payment system (other than TARGET2)  - Total transactions - Cheques +
Payment system (other than TARGET2)  - Total transactions - Other payment services</t>
  </si>
  <si>
    <t>a) Transactions at terminals at which transactions are acquired by resident PSPs with cards issued by resident PSPs - ATM cash withdrawals (except e-money transactions) +
b) Transactions at terminals at which transactions are acquired by resident PSPs with cards issued by non-resident PSPs - ATM cash withdrawals (except e-money transactions) EQ
0 ←
Terminals provided by resident PSPs - ATMs - ATMs with a cash withdrawal function EQ
0</t>
  </si>
  <si>
    <t>a) Transactions at terminals at which transactions are acquired by resident PSPs with cards issued by resident PSPs - ATM cash withdrawals (except e-money transactions) +
b) Transactions at terminals at which transactions are acquired by resident PSPs with cards issued by non-resident PSPs - ATM cash withdrawals (except e-money transactions) GT
0 →
Terminals provided by resident PSPs - ATMs - ATMs with a cash withdrawal function GT
0</t>
  </si>
  <si>
    <t>011</t>
  </si>
  <si>
    <t>012</t>
  </si>
  <si>
    <t>015</t>
  </si>
  <si>
    <t>016</t>
  </si>
  <si>
    <t>019</t>
  </si>
  <si>
    <t>020</t>
  </si>
  <si>
    <t>038</t>
  </si>
  <si>
    <t>039</t>
  </si>
  <si>
    <t>040</t>
  </si>
  <si>
    <t>050</t>
  </si>
  <si>
    <t>051</t>
  </si>
  <si>
    <t>056</t>
  </si>
  <si>
    <t>Guideline 2021/832 on reporting requirements on payments statistics (ECB/2021/13)</t>
  </si>
  <si>
    <t>Card-based payment transactions with card-based payment instruments issued by resident PSP (except cards with an e-money function only) [sent] - initiated electronically - initiated via non-remote payment channel - Card-based payment instruments issued under specific card scheme EQ
Card-based payment transactions with card-based payment instruments issued by resident PSP (except cards with an e-money function only) [sent] - initiated electronically - initiated via non-remote payment channel - Card-based payment instruments issued under specific card scheme - with a debit card +
Card-based payment transactions with card-based payment instruments issued by resident PSP (except cards with an e-money function only) [sent] - initiated electronically - initiated via non-remote payment channel - Card-based payment instruments issued under specific card scheme - with a delayed debit card +
Card-based payment transactions with card-based payment instruments issued by resident PSP (except cards with an e-money function only) [sent] - initiated electronically - initiated via non-remote payment channel - Card-based payment instruments issued under specific card scheme - with a credit card</t>
  </si>
  <si>
    <t>Cards issued by resident PSPs - Cards with a payment function (except cards with an e-money function only) - Debit card - issued unders pecific card scheme +
Cards issued by resident PSPs - Cards with a payment function (except cards with an e-money function only) - Delayed debit card - issued under specific card scheme +
Cards issued by resident PSPs - Cards with a payment function (except cards with an e-money function only) - Credit card - issued under specific card scheme GT
0 ←
Card-based payment transactions with card-based payment instruments issued by resident PSP (except cards with an e-money function only) [sent] - Initiated electronically - Initiated via non-remote payment channel - Card-based payment instruments issued under specific card scheme - with a debit card +
Card-based payment transactions with card-based payment instruments issued by resident PSP (except cards with an e-money function only) [sent] - Initiated electronically - Initiated via non-remote payment channel - Card-based payment instruments issued under specific card scheme - with a delayed debit card +
Card-based payment transactions with card-based payment instruments issued by resident PSP (except cards with an e-money function only) [sent] - Initiated electronically - Initiated via non-remote payment channel - Card-based payment instruments issued under specific card scheme - with a credit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debit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delayed debit card +
Card-based payment transactions with card-based payment instruments issued by resident PSP (except cards with an e-money function only) [sent] - Initiated electronically - Initiated via remote payment channel - Card-based payment instruments issued under specific card scheme - with a credit card GT
0</t>
  </si>
  <si>
    <t xml:space="preserve">Cash withdrawals or cash deposits with prepaid cards (excluding OTC transactions) should be included in the category “e-money payment transactions with cards with an e-money function” if the prepaid card is considered to be an e-money card (i.e. there is a claim on the e-money issuer). Otherwise, cash withdrawals and deposits carried out with prepaid cards are reported in the same way as those carried out with debit cards.
In Table 6 cash withdrawals or cash deposits with an e-money card (excluding OTC transactions) should be reported in the category "E-money card loading and unloading transactions". </t>
  </si>
  <si>
    <t>Cash withdrawals or cash deposits with prepaid cards (excluding OTC transactions) should be included in the category “e-money payment transactions with cards with an e-money function” if the prepaid card is considered to be an e-money card (i.e. there is a claim on the e-money issuer). Otherwise, cash withdrawals and deposits carried out with prepaid cards are reported in the same way as those carried out with debit cards. 
In Table 6 cash withdrawals or cash deposits with an e-money card (excluding OTC transactions) should be reported in the category "E-money card loading and unloading transactions".</t>
  </si>
  <si>
    <t>Payment initiation services - initiated via non-remote payment channel GTE
Payment initiation services - initiated via non-remote payment channel - Authenticated via Strong Customer Authentication (SCA) +
Payment initiation services - initiated via non-remote payment channel - Authenticated via non-Strong Customer Authentication (non-SCA)</t>
  </si>
  <si>
    <t>Payment initiation services - initiated via remote payment channel GTE
Payment initiation services - initiated via remote payment channel - Authenticated via Strong Customer Authentication (SCA) +
Payment initiation services - initiated via remote payment channel - Authenticated via non-Strong Customer Authentication (non-SCA)</t>
  </si>
  <si>
    <t>These are cash deposits made at the customer service counter of a PSP. OTC cash deposits include all cases in which cash deposits are made and the account is credited via a manual step (either immediately or later). However, when a deposit is made into a machine and the account is credited automatically, this should be reported under cash deposits at ATMs. The cash deposit may be made physically at the customer service counter or using night safes, seal bag deposit boxes or cash-in-transit companies.</t>
  </si>
  <si>
    <r>
      <t xml:space="preserve">Payment institutions - </t>
    </r>
    <r>
      <rPr>
        <sz val="10"/>
        <rFont val="Arial"/>
        <family val="2"/>
      </rPr>
      <t>Account Information Services Providers (AISP)</t>
    </r>
    <r>
      <rPr>
        <sz val="10"/>
        <color theme="1"/>
        <rFont val="Arial"/>
        <family val="2"/>
      </rPr>
      <t xml:space="preserve"> - Number of clients</t>
    </r>
  </si>
  <si>
    <r>
      <t>Number of payment accounts accessed by Account Information Service Providers</t>
    </r>
    <r>
      <rPr>
        <vertAlign val="superscript"/>
        <sz val="10"/>
        <rFont val="Arial"/>
        <family val="2"/>
      </rPr>
      <t>2</t>
    </r>
  </si>
  <si>
    <r>
      <rPr>
        <vertAlign val="superscript"/>
        <sz val="10"/>
        <rFont val="Arial"/>
        <family val="2"/>
      </rPr>
      <t>[2]</t>
    </r>
    <r>
      <rPr>
        <sz val="10"/>
        <rFont val="Arial"/>
        <family val="2"/>
      </rPr>
      <t xml:space="preserve"> The number of payment accounts accessed by (domestic and non-domestic) AISPs during the reference period is reported.</t>
    </r>
  </si>
  <si>
    <t>It is the acquirer that reports transactions at terminals. The acquirer is the entity that has a contractual relationship with the payee. In general, the acquirer is responsible for the collection of transaction information and settlement with the acceptors. In addition, the acquirer in ATM transactions is again responsible for the collection of transaction information and charges an interchange fee to the card issuer to compensate it for providing this service to customers of the card issuer in situations where the issuer and acquirer are different institutions. It should be noted that the provider of a terminal is not necessarily the acquirer. The same applies to cash advances at POS (for the reporting of cash advances at POS, see also FAQs 80, 81, 92 and 93).</t>
  </si>
  <si>
    <t>Geo SSP</t>
  </si>
  <si>
    <t>This breakdown includes all transactions which are not processed in accordance with the SEPA rules. Non-SEPA scheme transactions are reported separately. This also includes TARGET2 transactions which are considered to be transactions involving MFIs at both ends of the transaction if retail payment transactions are sent or received through the TARGET2 system. If the SEPA rules apply, these retail payment transactions are reported as SEPA scheme transactions. If the SEPA rules do not apply, the scheme breakdown is reported as “not applicable” in Tables 4a and 5a. Payment transactions in currencies other than euro not using the SEPA standards are included in the reporting of non-SEPA scheme transactions.
For on-us transactions, the dimension scheme should be recorded as “on-us” if a CSM is not involved in the processing of the transaction. This is true irrespective of the standard applied to the processing of those transactions. For other transactions which are not processed via any scheme, the scheme dimension should be reported as “not applicable”, regardless of the standard applied. In cases in which the scheme used to process the transaction is not known, which could happen, for example, when payments are sent via a correspondent bank, the scheme dimension should also be reported as “not applicable”. For transactions initiated by a PISP, the same approach should be applied as for transactions initiated by a PSU.
SWIFT transactions should not be reported as a separate scheme. This is because SWIFT is not a scheme as such and is also used in some SEPA or TARGET2 transactions. If SWIFT is used for a transaction processed via a scheme, the transaction is reported in accordance with this scheme. If not, such transactions are reported with the scheme breakdown “not applicable”.</t>
  </si>
  <si>
    <t>Tables 4a and 4b are divided into the different payment instruments. For credit transfers, direct debits, card payments and cash withdrawals, a further breakdown into payment schemes is included in Table 4a. 
The reporting in payment schemes is divided between SEPA and non-SEPA schemes for credit transfers and direct debits. Transactions are to be reported separately for each scheme, be it SEPA or non-SEPA. International schemes for credit transfers are the SEPA CT scheme and the SEPA CT inst scheme, while for direct debits the international schemes are the SEPA Direct Debit Core scheme and the SEPA Direct Debit B2B scheme. TARGET2 transactions are considered to be transactions involving MFIs at both ends of the transaction and are only included in the reporting of “payment transactions involving non-MFIs” if retail payment transactions are sent or received through the TARGET2 system. If the SEPA rules apply, these retail payment transactions are reported as SEPA scheme transactions. If the SEPA rules do not apply, the scheme breakdown is reported as “not applicable” in Tables 4a and 5a. Payment transactions in currencies other than euro not using the SEPA standards are included in the reporting of non-SEPA scheme transactions.
For on-us transactions, the dimension scheme should be recorded as “on-us” if a CSM is not involved in the processing of the transaction. This is true irrespective of the standard applied to the processing of those transactions. For other transactions which are not processed via any scheme, the scheme dimension should be reported as “not applicable”, regardless of the standard applied. In cases where the scheme used to process the transaction is not known, which could happen, for example, when payments are sent via a correspondent bank, the scheme dimension should be reported as “not applicable”. For transactions initiated by a PISP, the same approach should be applied as for transactions initiated by a PSU.
SWIFT transactions should not be reported as a separate scheme. This is because SWIFT is not a scheme as such and is also used in some SEPA or TARGET2 transactions. If SWIFT is used for a transaction processed via a scheme, the transaction is reported in accordance with this scheme. If not, such transactions are reported with the scheme breakdown “not applicable”.</t>
  </si>
  <si>
    <t>When a credit transfer takes place between two accounts at different PSPs, the funds can flow from the payer to the payee via different routes. Distinct phases can nonetheless be identified. 
1. Initiation: In all cases, a payment order is necessary to initiate the payment. 
2. Clearing and settlement: When the payer and the payee accounts are not in the same PSP, there is a clearing and settlement phase, which itself has two distinct elements, namely clearing and settlement. Since “on-us” transactions do not require transfer of funds between institutions, clearing and settlement are not necessary in such cases. 
3. Completion: The payee receives the funds and the transaction is completed. This fundamental model remains unaltered, regardless of whether the payee receives the funds prior to final settlement between the payer’s and the payee’s PSPs.
Credits to the accounts by simple book entry are excluded. 
Credit transfers between different types of account are included, e.g. transfers from transferable deposits to an account holding a non-transferable deposit, as well as transfers from non-transferable deposits to an account holding a transferable deposit. If transactions between different types of account are initiated without a specific transaction order and executed via simple book entry, i.e. without the use of a traditional payment instrument, these are included as simple book entries instead.
NCBs that follow any other approach to reporting credit transfers from non-transferable deposits are requested to specify this in the country-specific methodological endnotes.</t>
  </si>
  <si>
    <t>A reversal is a technical cancellation of a transaction. Before the settlement of the initial transaction, the reversal is deducted from the initial transaction and is not reported as a separate transaction. Hence, a review of the previously submitted data is not needed. A refund is usually a separate transaction which cannot be connected to the original transaction. Therefore, it should be reported as a separate transaction. A reverse POS transaction is the opposite of a card-based payment transaction at a POS terminal. The retailer's PSP (initial acquiring PSP) and, where needed, the issuer report the transaction.
A refund that is a separate transaction from the original transaction should be reported according to the characteristics of this refund transaction, and not those of the original transaction. This means that reporting will depend on the payment rails used for the refund transaction, e.g. if a card payment rail is used, the refund transaction should be reported as a card payment sent by the payee's PSP for the original transaction (i.e. the payer's PSP for the refund transaction) and a card payment received by the payer's PSP for the original transaction (i.e. the payee's PSP for the refund transaction). In cases where credit transfer is used, the refund should be reported accordingly (i.e. under credit transfers), etc. For refunds of direct debits under eight weeks, the provision set out in paragraph 20 of Section 3.2 of the EBA Guidelines on fraud reporting under PSD2 (EBA/GL/2018/05) applies.
NCBs that follow any other approach to reporting refunds are requested to specify this in the country-specific methodological endnotes.</t>
  </si>
  <si>
    <t>Excluded are transactions initiated non-remotely, e.g. at ATMs or other PSP terminals, as well as online banking based credit transfers. 
For cross-border card-based P2P mobile transactions, the location of the acquirer is also to be reported as the location of the point of sale, since there is no point of sale involved.</t>
  </si>
  <si>
    <t xml:space="preserve">Cash advances at POS in Table 6 are reported from the acquiring side only. Where the transactions at the POS are acquired by a resident PSP, it is the resident acquirer that reports the cash advances at POS in Table 6 (and the simultaneous POS transaction for goods and services linked to that cash advance in Table 6, item a or b). Where the acquirer is a non-resident PSP, it is only the simultaneous POS transaction for goods and services linked to that cash advance that the resident issuing PSP is expected to report in Table 6, item c. </t>
  </si>
  <si>
    <t>The Geo 3 breakdown reflects the location of the AISP. If several AISPs are accessing one account, double-counting has to be avoided, and the location (the residency) of the AISP which has accessed the account the most should be reflected in this geographical breakdown. Where two (or more) AISPs have accessed a certain account an equal number of times during the reference period, the reporting agent should report the country of the last AISP to access the account.</t>
  </si>
  <si>
    <t xml:space="preserve">Only payment transactions should be reported; this applies to both TARGET2 and TIPS. All liquidity transfers (i.e. TIPS account funding transactions) are not payment transactions and are not included in the reporting. However, SCT Inst payments should be reported if they are settled on TIPS dedicated cash accounts and/or on TIPS Ancillary System technical accounts.
</t>
  </si>
  <si>
    <r>
      <rPr>
        <sz val="9"/>
        <rFont val="Arial"/>
        <family val="2"/>
      </rPr>
      <t>Cash withdrawals or cash deposits with prepaid cards (excluding OTC transactions) should be included in the category “e-money payment transactions with cards with an e-money function” if the prepaid card is considered to be an e-money card (i.e. there is a claim on the e-money issuer). Otherwise, cash withdrawals and deposits carried out with prepaid cards are reported in the same way as those carried out with debit cards.</t>
    </r>
    <r>
      <rPr>
        <sz val="10"/>
        <rFont val="Times New Roman"/>
        <family val="1"/>
      </rPr>
      <t xml:space="preserve">
</t>
    </r>
    <r>
      <rPr>
        <sz val="9"/>
        <rFont val="Arial"/>
        <family val="2"/>
      </rPr>
      <t>In Table 6 cash withdrawals and cash deposits with e-money cards (excluding OTC transactions) should be reported in the category “E-money card loading and unloading transactions”.</t>
    </r>
  </si>
  <si>
    <t>What should “Losses due to fraud per liability bearer” include and when should they be counted? Should they be counted (i) at the time the related payment transaction is carried out, (ii) at the time the fraud is detected (for example through a customer complaint), or (iii) at the time the case is resolved and fraud losses are recorded in the payment service provider’s books?</t>
  </si>
  <si>
    <t>Please note that according to Guideline 1.6.b of the EBA Guidelines on fraud reporting under the PSD2 (EBA/GL/2018/05), “Losses due to fraud per liability bearer” refers to the losses borne by the reporting payment service provider, its payment service user or others, reflecting the actual impact of fraud on a cash flow basis. Since the registering of financial losses borne may be disassociated time-wise from the actual fraudulent transactions and in order to avoid revisions of reported data purely due to this time lag, the final fraud losses should be reported in the period when they are recorded in the payment service provider’s books. The final fraud loss figures should not take into account refunds by insurance agencies because they are not related to fraud prevention for the purposes of PSD2.”
Consequently, the “Losses due to fraud per liability bearer” items in Tables 5a and 5b should include the total amount of losses borne as recorded in the PSP’s books.
In addition, they should be reported in the reference period in which they were recorded in the PSP’s books.</t>
  </si>
  <si>
    <t xml:space="preserve">Should an e-money institution issuing cards that give access to e-money stored on e-money accounts report e-money accounts where client funds are held separately with another PSP in the name of the issuing institution? Should the e-money institution report the internal records used to track the outstanding client balances as e-money accounts? 
</t>
  </si>
  <si>
    <t xml:space="preserve">The definition for “Cards which give access to e-money stored on e-money accounts” as set out in Annex II of the amending Regulation ECB/2020/59 refers to the definition of “e-money accounts”. E-money institutions should report the internal records used to track the outstanding client balances as e-money accounts if these are the accounts linked to the cards that give access to e-money stored on e-money accounts, regardless of whether client funds are held with another PSP in the name of the issuing e-money institution. This will not result in double-reporting; the PSP that holds the actual funds will not report the e-money accounts in question, as these funds are kept in the name of the issuing PSP and not in the name of the e-money holders. 
The internal records kept by EMIs in which e-money is stored in the name of the e-money holder and from which payments can be excuted, should be reported as e-money accounts and hence as payment accounts. It should be noted that the funds held in another PSP for safeguarding purposes are not themselves e-money, but commercial bank money and therefore do not affect the reporting of e-money accounts by the issuing e-money institution.
</t>
  </si>
  <si>
    <t xml:space="preserve">Should a payment institution report payment accounts in cases where client funds are held in an omnibus account with another PSP in the name of the reporting payment institution? Should the payment institution report the internal records used to track the outstanding client balances as payment accounts? </t>
  </si>
  <si>
    <t>Payment institutions should report payment accounts in cases where these internal records are accounts held individually in the name of the PSU and are accounts from which payments are made, regardless of whether client funds are held with another PSP in the name of the reporting payment institution. A payment institution whose business solely comprises the provision of money remittances may keep internal records in the name of individual clients. If these records are only used to track money remittances that are sent and received and are not used for the execution of payment transactions, they should not be reported as payment accounts. For an account to be classified as a payment account, two conditions need to be satisfied:
1. the accounts needs to be held in the name of the PSU;
2. the account must be the account that is used for the execution of payment transactions. 
If either of these conditions is not satisfied by the account, it should not be classified as a payment account.</t>
  </si>
  <si>
    <t>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</si>
</sst>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2"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b/>
      <sz val="10"/>
      <name val="Arial"/>
      <family val="2"/>
    </font>
    <font>
      <i/>
      <sz val="10"/>
      <name val="Arial"/>
      <family val="2"/>
    </font>
    <font>
      <strike/>
      <sz val="10"/>
      <name val="Arial"/>
      <family val="2"/>
    </font>
    <font>
      <b/>
      <sz val="14"/>
      <name val="Arial"/>
      <family val="2"/>
    </font>
    <font>
      <b/>
      <sz val="12"/>
      <name val="Arial"/>
      <family val="2"/>
    </font>
    <font>
      <sz val="10"/>
      <color rgb="FFFF0000"/>
      <name val="Arial"/>
      <family val="2"/>
    </font>
    <font>
      <i/>
      <sz val="8"/>
      <name val="Arial"/>
      <family val="2"/>
    </font>
    <font>
      <b/>
      <u/>
      <sz val="14"/>
      <name val="Arial"/>
      <family val="2"/>
    </font>
    <font>
      <b/>
      <u/>
      <sz val="12"/>
      <name val="Arial"/>
      <family val="2"/>
    </font>
    <font>
      <sz val="9"/>
      <name val="Arial"/>
      <family val="2"/>
    </font>
    <font>
      <vertAlign val="superscript"/>
      <sz val="10"/>
      <name val="Arial"/>
      <family val="2"/>
    </font>
    <font>
      <b/>
      <u/>
      <sz val="12"/>
      <color rgb="FFFF0000"/>
      <name val="Arial"/>
      <family val="2"/>
    </font>
    <font>
      <sz val="10"/>
      <name val="Times New Roman"/>
      <family val="1"/>
    </font>
    <font>
      <strike/>
      <sz val="10"/>
      <color rgb="FFFF0000"/>
      <name val="Arial"/>
      <family val="2"/>
    </font>
    <font>
      <sz val="10"/>
      <name val="Times New Roman"/>
      <family val="1"/>
    </font>
    <font>
      <sz val="10"/>
      <color theme="1"/>
      <name val="Arial"/>
      <family val="2"/>
    </font>
    <font>
      <sz val="8"/>
      <color theme="1"/>
      <name val="Courier New"/>
      <family val="2"/>
    </font>
    <font>
      <sz val="12"/>
      <name val="Arial"/>
      <family val="2"/>
    </font>
    <font>
      <strike/>
      <sz val="10"/>
      <color theme="1"/>
      <name val="Arial"/>
      <family val="2"/>
    </font>
    <font>
      <sz val="14"/>
      <name val="Arial"/>
      <family val="2"/>
    </font>
    <font>
      <sz val="11"/>
      <color theme="1"/>
      <name val="Arial"/>
      <family val="2"/>
    </font>
    <font>
      <sz val="10"/>
      <name val="Times New Roman"/>
      <family val="1"/>
    </font>
    <font>
      <sz val="10"/>
      <name val="Arial"/>
      <family val="2"/>
    </font>
    <font>
      <b/>
      <sz val="10"/>
      <color rgb="FFFF00FF"/>
      <name val="Arial"/>
      <family val="2"/>
    </font>
    <font>
      <sz val="11"/>
      <name val="Calibri"/>
      <family val="2"/>
      <scheme val="minor"/>
    </font>
    <font>
      <b/>
      <u/>
      <sz val="12"/>
      <color theme="1"/>
      <name val="Arial"/>
      <family val="2"/>
    </font>
    <font>
      <sz val="10"/>
      <color indexed="8"/>
      <name val="Arial"/>
      <family val="2"/>
    </font>
    <font>
      <sz val="9"/>
      <color theme="1"/>
      <name val="calibri"/>
      <family val="2"/>
    </font>
    <font>
      <sz val="11"/>
      <color indexed="8"/>
      <name val="Calibri"/>
      <family val="2"/>
      <scheme val="minor"/>
    </font>
    <font>
      <u/>
      <sz val="11"/>
      <color theme="10"/>
      <name val="Calibri"/>
      <family val="2"/>
      <scheme val="minor"/>
    </font>
    <font>
      <sz val="10"/>
      <color theme="1"/>
      <name val="Times New Roman"/>
      <family val="1"/>
    </font>
    <font>
      <sz val="10"/>
      <color rgb="FF000000"/>
      <name val="Times New Roman"/>
      <family val="1"/>
    </font>
    <font>
      <sz val="9"/>
      <color rgb="FF006100"/>
      <name val="calibri"/>
      <family val="2"/>
    </font>
    <font>
      <u/>
      <sz val="10"/>
      <color indexed="12"/>
      <name val="Arial"/>
      <family val="2"/>
    </font>
    <font>
      <sz val="8"/>
      <name val="Arial"/>
      <family val="2"/>
    </font>
    <font>
      <sz val="11"/>
      <color indexed="8"/>
      <name val="Calibri"/>
      <family val="2"/>
    </font>
    <font>
      <i/>
      <sz val="10"/>
      <color theme="1"/>
      <name val="Arial"/>
      <family val="2"/>
    </font>
    <font>
      <b/>
      <sz val="10"/>
      <color theme="1"/>
      <name val="Arial"/>
      <family val="2"/>
    </font>
    <font>
      <vertAlign val="superscript"/>
      <sz val="10"/>
      <color theme="1"/>
      <name val="Arial"/>
      <family val="2"/>
    </font>
    <font>
      <b/>
      <sz val="14"/>
      <color theme="1"/>
      <name val="Arial"/>
      <family val="2"/>
    </font>
    <font>
      <i/>
      <sz val="8"/>
      <color theme="1"/>
      <name val="Arial"/>
      <family val="2"/>
    </font>
    <font>
      <i/>
      <vertAlign val="superscript"/>
      <sz val="10"/>
      <color theme="1"/>
      <name val="Arial"/>
      <family val="2"/>
    </font>
    <font>
      <b/>
      <vertAlign val="superscript"/>
      <sz val="10"/>
      <color theme="1"/>
      <name val="Arial"/>
      <family val="2"/>
    </font>
    <font>
      <b/>
      <vertAlign val="superscript"/>
      <sz val="14"/>
      <color theme="1"/>
      <name val="Arial"/>
      <family val="2"/>
    </font>
    <font>
      <b/>
      <sz val="9"/>
      <color theme="1"/>
      <name val="Arial"/>
      <family val="2"/>
    </font>
    <font>
      <b/>
      <u/>
      <sz val="10"/>
      <color theme="1"/>
      <name val="Arial"/>
      <family val="2"/>
    </font>
    <font>
      <sz val="10"/>
      <name val="Times New Roman"/>
      <family val="1"/>
    </font>
    <font>
      <sz val="10"/>
      <name val="Arial"/>
      <family val="2"/>
    </font>
    <font>
      <sz val="10"/>
      <name val="Times New Roman"/>
      <family val="1"/>
    </font>
    <font>
      <sz val="10"/>
      <name val="Arial"/>
      <family val="2"/>
    </font>
    <font>
      <sz val="10"/>
      <name val="Times New Roman"/>
      <family val="1"/>
    </font>
    <font>
      <sz val="10"/>
      <color theme="10"/>
      <name val="Arial"/>
      <family val="2"/>
    </font>
    <font>
      <i/>
      <sz val="10"/>
      <color theme="10"/>
      <name val="Arial"/>
      <family val="2"/>
    </font>
    <font>
      <u/>
      <sz val="10"/>
      <color theme="10"/>
      <name val="Arial"/>
      <family val="2"/>
    </font>
    <font>
      <b/>
      <i/>
      <sz val="10"/>
      <color theme="1"/>
      <name val="Arial"/>
      <family val="2"/>
    </font>
    <font>
      <b/>
      <sz val="9"/>
      <name val="Arial"/>
      <family val="2"/>
    </font>
    <font>
      <u/>
      <sz val="9"/>
      <name val="Arial"/>
      <family val="2"/>
    </font>
    <font>
      <b/>
      <u/>
      <sz val="9"/>
      <name val="Arial"/>
      <family val="2"/>
    </font>
    <font>
      <u/>
      <sz val="9"/>
      <color theme="10"/>
      <name val="Arial"/>
      <family val="2"/>
    </font>
    <font>
      <u/>
      <sz val="9"/>
      <color rgb="FF0000FF"/>
      <name val="Arial"/>
      <family val="2"/>
    </font>
    <font>
      <sz val="9"/>
      <color theme="1"/>
      <name val="Arial"/>
      <family val="2"/>
    </font>
    <font>
      <b/>
      <u/>
      <sz val="9"/>
      <color theme="1"/>
      <name val="Arial"/>
      <family val="2"/>
    </font>
    <font>
      <i/>
      <sz val="9"/>
      <color theme="1"/>
      <name val="Arial"/>
      <family val="2"/>
    </font>
    <font>
      <strike/>
      <sz val="9"/>
      <name val="Arial"/>
      <family val="2"/>
    </font>
    <font>
      <b/>
      <sz val="9"/>
      <color indexed="8"/>
      <name val="Arial"/>
      <family val="2"/>
    </font>
    <font>
      <i/>
      <sz val="9"/>
      <name val="Arial"/>
      <family val="2"/>
    </font>
    <font>
      <i/>
      <strike/>
      <sz val="9"/>
      <name val="Arial"/>
      <family val="2"/>
    </font>
    <font>
      <i/>
      <vertAlign val="superscript"/>
      <sz val="9"/>
      <name val="Arial"/>
      <family val="2"/>
    </font>
    <font>
      <sz val="9.5"/>
      <name val="Arial"/>
      <family val="2"/>
    </font>
    <font>
      <b/>
      <sz val="9"/>
      <color theme="0"/>
      <name val="Arial"/>
      <family val="2"/>
    </font>
    <font>
      <b/>
      <sz val="10"/>
      <color theme="0"/>
      <name val="Arial"/>
      <family val="2"/>
    </font>
    <font>
      <b/>
      <sz val="14"/>
      <color rgb="FF001489"/>
      <name val="Arial"/>
      <family val="2"/>
    </font>
    <font>
      <b/>
      <sz val="16"/>
      <color rgb="FF001489"/>
      <name val="Arial"/>
      <family val="2"/>
    </font>
    <font>
      <b/>
      <sz val="18"/>
      <color rgb="FF001489"/>
      <name val="Arial"/>
      <family val="2"/>
    </font>
    <font>
      <b/>
      <u/>
      <sz val="10"/>
      <color rgb="FF001489"/>
      <name val="Arial"/>
      <family val="2"/>
    </font>
    <font>
      <sz val="10"/>
      <color rgb="FF001489"/>
      <name val="Arial"/>
      <family val="2"/>
    </font>
    <font>
      <sz val="10"/>
      <color rgb="FF001489"/>
      <name val="Times New Roman"/>
      <family val="1"/>
    </font>
    <font>
      <b/>
      <sz val="10"/>
      <color rgb="FF001489"/>
      <name val="Arial"/>
      <family val="2"/>
    </font>
    <font>
      <b/>
      <u/>
      <sz val="12"/>
      <color rgb="FF001489"/>
      <name val="Arial"/>
      <family val="2"/>
    </font>
    <font>
      <i/>
      <sz val="10"/>
      <name val="Calibri"/>
      <family val="2"/>
      <scheme val="minor"/>
    </font>
    <font>
      <sz val="10"/>
      <name val="Calibri"/>
      <family val="2"/>
      <scheme val="minor"/>
    </font>
    <font>
      <i/>
      <sz val="10"/>
      <color rgb="FF0000FF"/>
      <name val="Arial"/>
      <family val="2"/>
    </font>
    <font>
      <sz val="10"/>
      <color rgb="FF0000FF"/>
      <name val="Arial"/>
      <family val="2"/>
    </font>
    <font>
      <sz val="8"/>
      <name val="Times New Roman"/>
    </font>
    <font>
      <sz val="11"/>
      <color rgb="FF000000"/>
      <name val="Calibri"/>
      <family val="2"/>
    </font>
    <font>
      <sz val="10"/>
      <name val="Times New Roman"/>
      <family val="2"/>
    </font>
  </fonts>
  <fills count="2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indexed="47"/>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000"/>
        <bgColor indexed="64"/>
      </patternFill>
    </fill>
    <fill>
      <patternFill patternType="solid">
        <fgColor theme="3" tint="0.59999389629810485"/>
        <bgColor indexed="64"/>
      </patternFill>
    </fill>
    <fill>
      <patternFill patternType="solid">
        <fgColor rgb="FF7030A0"/>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3" tint="-0.249977111117893"/>
        <bgColor indexed="64"/>
      </patternFill>
    </fill>
    <fill>
      <patternFill patternType="solid">
        <fgColor theme="7" tint="0.59999389629810485"/>
        <bgColor indexed="64"/>
      </patternFill>
    </fill>
  </fills>
  <borders count="66">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dashed">
        <color auto="1"/>
      </bottom>
      <diagonal/>
    </border>
    <border>
      <left style="thin">
        <color indexed="64"/>
      </left>
      <right style="medium">
        <color indexed="64"/>
      </right>
      <top style="thin">
        <color indexed="64"/>
      </top>
      <bottom/>
      <diagonal/>
    </border>
  </borders>
  <cellStyleXfs count="27166">
    <xf numFmtId="0" fontId="0" fillId="0" borderId="0"/>
    <xf numFmtId="0" fontId="23" fillId="0" borderId="0"/>
    <xf numFmtId="0" fontId="25" fillId="0" borderId="0"/>
    <xf numFmtId="0" fontId="24" fillId="0" borderId="0"/>
    <xf numFmtId="0" fontId="24" fillId="0" borderId="0"/>
    <xf numFmtId="0" fontId="24" fillId="0" borderId="0"/>
    <xf numFmtId="0" fontId="24" fillId="0" borderId="0"/>
    <xf numFmtId="0" fontId="22" fillId="0" borderId="0"/>
    <xf numFmtId="0" fontId="24" fillId="0" borderId="0"/>
    <xf numFmtId="0" fontId="21" fillId="0" borderId="0"/>
    <xf numFmtId="0" fontId="21" fillId="0" borderId="0"/>
    <xf numFmtId="0" fontId="20" fillId="0" borderId="0"/>
    <xf numFmtId="0" fontId="38" fillId="0" borderId="0"/>
    <xf numFmtId="0" fontId="20" fillId="0" borderId="0"/>
    <xf numFmtId="0" fontId="20" fillId="0" borderId="0"/>
    <xf numFmtId="0" fontId="25" fillId="0" borderId="0"/>
    <xf numFmtId="0" fontId="20" fillId="0" borderId="0"/>
    <xf numFmtId="0" fontId="20"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2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2" fillId="0" borderId="0"/>
    <xf numFmtId="0" fontId="41" fillId="0" borderId="0"/>
    <xf numFmtId="0" fontId="2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8" fillId="0" borderId="0"/>
    <xf numFmtId="0" fontId="14" fillId="0" borderId="0"/>
    <xf numFmtId="0" fontId="47"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14" fontId="50" fillId="0" borderId="0" applyFill="0" applyProtection="0">
      <alignment horizontal="center"/>
    </xf>
    <xf numFmtId="0" fontId="12" fillId="0" borderId="0"/>
    <xf numFmtId="0" fontId="53" fillId="0" borderId="0"/>
    <xf numFmtId="0" fontId="24" fillId="0" borderId="0"/>
    <xf numFmtId="0" fontId="12" fillId="0" borderId="0"/>
    <xf numFmtId="0" fontId="55" fillId="0" borderId="0" applyNumberFormat="0" applyFill="0" applyBorder="0" applyAlignment="0" applyProtection="0"/>
    <xf numFmtId="0" fontId="54" fillId="0" borderId="0"/>
    <xf numFmtId="0" fontId="12" fillId="0" borderId="0"/>
    <xf numFmtId="0" fontId="12" fillId="0" borderId="0"/>
    <xf numFmtId="0" fontId="57" fillId="0" borderId="0"/>
    <xf numFmtId="0" fontId="58" fillId="13" borderId="0" applyNumberFormat="0" applyBorder="0" applyAlignment="0" applyProtection="0"/>
    <xf numFmtId="0" fontId="59" fillId="0" borderId="0" applyNumberFormat="0" applyFill="0" applyBorder="0" applyAlignment="0" applyProtection="0">
      <alignment vertical="top"/>
      <protection locked="0"/>
    </xf>
    <xf numFmtId="0" fontId="12" fillId="0" borderId="0"/>
    <xf numFmtId="0" fontId="12" fillId="0" borderId="0"/>
    <xf numFmtId="0" fontId="24" fillId="0" borderId="0"/>
    <xf numFmtId="0" fontId="60" fillId="0" borderId="0"/>
    <xf numFmtId="0" fontId="60" fillId="0" borderId="0"/>
    <xf numFmtId="0" fontId="24" fillId="0" borderId="0"/>
    <xf numFmtId="0" fontId="12" fillId="0" borderId="0"/>
    <xf numFmtId="0" fontId="61" fillId="0" borderId="0"/>
    <xf numFmtId="0" fontId="12" fillId="0" borderId="0"/>
    <xf numFmtId="0" fontId="12" fillId="0" borderId="0"/>
    <xf numFmtId="0" fontId="12" fillId="0" borderId="0"/>
    <xf numFmtId="0" fontId="12" fillId="0" borderId="0"/>
    <xf numFmtId="0" fontId="61" fillId="0" borderId="0"/>
    <xf numFmtId="0" fontId="12" fillId="0" borderId="0"/>
    <xf numFmtId="0" fontId="12" fillId="0" borderId="0"/>
    <xf numFmtId="0" fontId="12" fillId="0" borderId="0"/>
    <xf numFmtId="0" fontId="61" fillId="0" borderId="0"/>
    <xf numFmtId="0" fontId="12" fillId="0" borderId="0"/>
    <xf numFmtId="0" fontId="12" fillId="0" borderId="0"/>
    <xf numFmtId="0" fontId="61"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12" fillId="0" borderId="0"/>
    <xf numFmtId="0" fontId="12" fillId="0" borderId="0"/>
    <xf numFmtId="0" fontId="12" fillId="0" borderId="0"/>
    <xf numFmtId="0" fontId="46" fillId="0" borderId="0"/>
    <xf numFmtId="0" fontId="53" fillId="0" borderId="0"/>
    <xf numFmtId="0" fontId="46" fillId="0" borderId="0"/>
    <xf numFmtId="0" fontId="52"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3" fillId="0" borderId="0"/>
    <xf numFmtId="0" fontId="11" fillId="0" borderId="0"/>
    <xf numFmtId="0" fontId="7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2" fillId="0" borderId="0"/>
    <xf numFmtId="0" fontId="73" fillId="0" borderId="0"/>
    <xf numFmtId="0" fontId="7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0" fontId="24" fillId="0" borderId="0"/>
    <xf numFmtId="0" fontId="25" fillId="0" borderId="0"/>
    <xf numFmtId="0" fontId="72" fillId="0" borderId="0"/>
    <xf numFmtId="0" fontId="73"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0"/>
    <xf numFmtId="0" fontId="6"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xf numFmtId="0" fontId="75"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xf numFmtId="0" fontId="75"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24"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4"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4"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0" borderId="0"/>
    <xf numFmtId="0" fontId="4" fillId="0" borderId="0"/>
    <xf numFmtId="0" fontId="7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cellStyleXfs>
  <cellXfs count="1111">
    <xf numFmtId="0" fontId="0" fillId="0" borderId="0" xfId="0"/>
    <xf numFmtId="0" fontId="24" fillId="0" borderId="0" xfId="0" applyFont="1"/>
    <xf numFmtId="0" fontId="24" fillId="0" borderId="0" xfId="0" applyFont="1" applyAlignment="1">
      <alignment horizontal="left"/>
    </xf>
    <xf numFmtId="0" fontId="25" fillId="0" borderId="0" xfId="0" applyFont="1" applyFill="1"/>
    <xf numFmtId="0" fontId="26" fillId="0" borderId="0" xfId="0" applyFont="1" applyFill="1" applyBorder="1" applyAlignment="1">
      <alignment horizontal="left" vertical="center"/>
    </xf>
    <xf numFmtId="0" fontId="33" fillId="0" borderId="0" xfId="0" applyFont="1" applyFill="1" applyBorder="1" applyAlignment="1">
      <alignment vertical="center"/>
    </xf>
    <xf numFmtId="0" fontId="24" fillId="0" borderId="0" xfId="8" applyFont="1" applyAlignment="1">
      <alignment vertical="center"/>
    </xf>
    <xf numFmtId="0" fontId="34" fillId="0" borderId="0" xfId="0" applyFont="1" applyFill="1" applyBorder="1" applyAlignment="1">
      <alignment vertical="center"/>
    </xf>
    <xf numFmtId="0" fontId="25" fillId="0" borderId="0" xfId="0" applyFont="1"/>
    <xf numFmtId="0" fontId="24" fillId="0" borderId="0" xfId="8" applyFont="1"/>
    <xf numFmtId="0" fontId="25" fillId="0" borderId="0" xfId="0" applyFont="1" applyAlignment="1"/>
    <xf numFmtId="0" fontId="24" fillId="0" borderId="0" xfId="0" applyFont="1" applyFill="1" applyAlignment="1">
      <alignment horizontal="left"/>
    </xf>
    <xf numFmtId="0" fontId="32" fillId="0" borderId="0" xfId="30" applyFont="1" applyAlignment="1">
      <alignment horizontal="left"/>
    </xf>
    <xf numFmtId="0" fontId="32" fillId="0" borderId="0" xfId="30" applyNumberFormat="1" applyFont="1" applyAlignment="1">
      <alignment horizontal="left"/>
    </xf>
    <xf numFmtId="0" fontId="34" fillId="0" borderId="0" xfId="8" applyFont="1" applyFill="1" applyAlignment="1"/>
    <xf numFmtId="0" fontId="27" fillId="0" borderId="0" xfId="0" applyFont="1" applyFill="1" applyBorder="1" applyAlignment="1">
      <alignment horizontal="left"/>
    </xf>
    <xf numFmtId="0" fontId="24" fillId="0" borderId="0" xfId="0" applyFont="1" applyFill="1"/>
    <xf numFmtId="0" fontId="43" fillId="0" borderId="0" xfId="0" applyFont="1" applyAlignment="1"/>
    <xf numFmtId="0" fontId="24" fillId="0" borderId="0" xfId="0" applyFont="1" applyFill="1" applyBorder="1"/>
    <xf numFmtId="0" fontId="41" fillId="0" borderId="0" xfId="0" applyFont="1" applyFill="1"/>
    <xf numFmtId="0" fontId="27" fillId="0" borderId="0" xfId="8" applyFont="1" applyFill="1" applyAlignment="1">
      <alignment horizontal="left" vertical="center"/>
    </xf>
    <xf numFmtId="0" fontId="27" fillId="0" borderId="0" xfId="30" applyFont="1" applyAlignment="1">
      <alignment horizontal="left"/>
    </xf>
    <xf numFmtId="0" fontId="27" fillId="0" borderId="0" xfId="8" applyFont="1" applyFill="1" applyAlignment="1">
      <alignment horizontal="left" vertical="center" wrapText="1"/>
    </xf>
    <xf numFmtId="0" fontId="24" fillId="0" borderId="0" xfId="8" applyFont="1" applyFill="1" applyBorder="1" applyAlignment="1" applyProtection="1">
      <alignment horizontal="left" vertical="center" wrapText="1"/>
      <protection locked="0"/>
    </xf>
    <xf numFmtId="0" fontId="24" fillId="0" borderId="0" xfId="0" applyFont="1" applyFill="1" applyBorder="1" applyAlignment="1">
      <alignment horizontal="left" vertical="center"/>
    </xf>
    <xf numFmtId="0" fontId="24" fillId="0" borderId="0" xfId="30" applyFont="1"/>
    <xf numFmtId="0" fontId="36" fillId="0" borderId="0" xfId="0" applyFont="1"/>
    <xf numFmtId="0" fontId="24" fillId="0" borderId="7" xfId="0" applyFont="1" applyFill="1" applyBorder="1" applyAlignment="1">
      <alignment vertical="top"/>
    </xf>
    <xf numFmtId="0" fontId="41" fillId="0" borderId="2" xfId="0" applyFont="1" applyFill="1" applyBorder="1" applyAlignment="1">
      <alignment horizontal="left" vertical="top"/>
    </xf>
    <xf numFmtId="0" fontId="24" fillId="0" borderId="2" xfId="8" applyFont="1" applyFill="1" applyBorder="1" applyAlignment="1" applyProtection="1">
      <alignment vertical="top" wrapText="1"/>
      <protection locked="0"/>
    </xf>
    <xf numFmtId="0" fontId="39" fillId="0" borderId="2" xfId="8" applyFont="1" applyFill="1" applyBorder="1" applyAlignment="1" applyProtection="1">
      <alignment vertical="top" wrapText="1"/>
      <protection locked="0"/>
    </xf>
    <xf numFmtId="0" fontId="39" fillId="0" borderId="7" xfId="8" applyFont="1" applyFill="1" applyBorder="1" applyAlignment="1" applyProtection="1">
      <alignment vertical="top" wrapText="1"/>
      <protection locked="0"/>
    </xf>
    <xf numFmtId="0" fontId="31" fillId="0" borderId="0" xfId="0" applyFont="1"/>
    <xf numFmtId="0" fontId="24" fillId="0" borderId="0" xfId="0" applyFont="1" applyFill="1" applyBorder="1" applyAlignment="1">
      <alignment vertical="center" wrapText="1"/>
    </xf>
    <xf numFmtId="0" fontId="44" fillId="0" borderId="2" xfId="0" applyFont="1" applyFill="1" applyBorder="1" applyAlignment="1">
      <alignment vertical="top"/>
    </xf>
    <xf numFmtId="0" fontId="49" fillId="0" borderId="0" xfId="0" applyFont="1"/>
    <xf numFmtId="0" fontId="35" fillId="0" borderId="0" xfId="0" applyFont="1" applyFill="1" applyBorder="1" applyAlignment="1">
      <alignment vertical="top"/>
    </xf>
    <xf numFmtId="0" fontId="24" fillId="0" borderId="0" xfId="0" applyFont="1" applyFill="1" applyBorder="1" applyAlignment="1">
      <alignment vertical="top"/>
    </xf>
    <xf numFmtId="0" fontId="41" fillId="0" borderId="0" xfId="0" applyFont="1" applyFill="1" applyBorder="1" applyAlignment="1">
      <alignment vertical="top"/>
    </xf>
    <xf numFmtId="0" fontId="28" fillId="0" borderId="0" xfId="0" applyFont="1" applyFill="1" applyBorder="1" applyAlignment="1">
      <alignment vertical="top"/>
    </xf>
    <xf numFmtId="0" fontId="44" fillId="0" borderId="0" xfId="0" applyFont="1" applyFill="1" applyBorder="1" applyAlignment="1">
      <alignment vertical="top"/>
    </xf>
    <xf numFmtId="0" fontId="31" fillId="0" borderId="0" xfId="0" applyFont="1" applyFill="1" applyBorder="1" applyAlignment="1">
      <alignment vertical="top" wrapText="1"/>
    </xf>
    <xf numFmtId="0" fontId="34" fillId="0" borderId="0" xfId="226" applyFont="1" applyAlignment="1">
      <alignment vertical="center"/>
    </xf>
    <xf numFmtId="0" fontId="24" fillId="0" borderId="0" xfId="0" applyFont="1" applyAlignment="1">
      <alignment horizontal="left" indent="1"/>
    </xf>
    <xf numFmtId="0" fontId="62" fillId="0" borderId="0" xfId="30" applyFont="1" applyAlignment="1">
      <alignment horizontal="left"/>
    </xf>
    <xf numFmtId="0" fontId="41" fillId="0" borderId="10" xfId="30" applyFont="1" applyBorder="1" applyAlignment="1">
      <alignment horizontal="left" vertical="top" wrapText="1"/>
    </xf>
    <xf numFmtId="0" fontId="56" fillId="0" borderId="0" xfId="0" applyFont="1"/>
    <xf numFmtId="0" fontId="62" fillId="0" borderId="24" xfId="30" applyFont="1" applyBorder="1" applyAlignment="1" applyProtection="1">
      <alignment horizontal="left" indent="1"/>
      <protection locked="0"/>
    </xf>
    <xf numFmtId="0" fontId="51" fillId="0" borderId="0" xfId="0" applyFont="1" applyAlignment="1"/>
    <xf numFmtId="0" fontId="41" fillId="0" borderId="0" xfId="0" applyFont="1"/>
    <xf numFmtId="0" fontId="62" fillId="0" borderId="0" xfId="0" applyFont="1" applyBorder="1" applyAlignment="1">
      <alignment horizontal="left"/>
    </xf>
    <xf numFmtId="0" fontId="41" fillId="0" borderId="0" xfId="0" applyFont="1" applyBorder="1"/>
    <xf numFmtId="0" fontId="63" fillId="5" borderId="39" xfId="8" applyFont="1" applyFill="1" applyBorder="1" applyAlignment="1">
      <alignment horizontal="left" vertical="center" wrapText="1"/>
    </xf>
    <xf numFmtId="0" fontId="41" fillId="0" borderId="10" xfId="0" applyFont="1" applyFill="1" applyBorder="1" applyAlignment="1">
      <alignment vertical="top" wrapText="1"/>
    </xf>
    <xf numFmtId="0" fontId="66" fillId="0" borderId="0" xfId="0" applyFont="1" applyBorder="1" applyAlignment="1">
      <alignment horizontal="left"/>
    </xf>
    <xf numFmtId="0" fontId="41" fillId="0" borderId="0" xfId="0" applyFont="1" applyFill="1" applyBorder="1" applyAlignment="1">
      <alignment horizontal="left" vertical="top" wrapText="1"/>
    </xf>
    <xf numFmtId="0" fontId="41" fillId="0" borderId="0" xfId="0" applyFont="1" applyFill="1" applyAlignment="1">
      <alignment horizontal="left"/>
    </xf>
    <xf numFmtId="0" fontId="41" fillId="0" borderId="0" xfId="0" applyFont="1" applyFill="1" applyBorder="1" applyAlignment="1">
      <alignment horizontal="left"/>
    </xf>
    <xf numFmtId="0" fontId="41" fillId="0" borderId="2" xfId="15" applyFont="1" applyFill="1" applyBorder="1" applyAlignment="1">
      <alignment vertical="top"/>
    </xf>
    <xf numFmtId="0" fontId="51" fillId="0" borderId="0" xfId="0" applyFont="1" applyFill="1" applyBorder="1" applyAlignment="1">
      <alignment horizontal="left"/>
    </xf>
    <xf numFmtId="0" fontId="62" fillId="0" borderId="0" xfId="0" applyFont="1" applyFill="1" applyBorder="1" applyAlignment="1">
      <alignment horizontal="left"/>
    </xf>
    <xf numFmtId="0" fontId="44" fillId="0" borderId="2" xfId="0" applyFont="1" applyFill="1" applyBorder="1" applyAlignment="1">
      <alignment horizontal="left" vertical="top"/>
    </xf>
    <xf numFmtId="0" fontId="62" fillId="0" borderId="10" xfId="0" applyFont="1" applyFill="1" applyBorder="1" applyAlignment="1">
      <alignment horizontal="left" indent="1"/>
    </xf>
    <xf numFmtId="0" fontId="41" fillId="0" borderId="8" xfId="0" applyFont="1" applyFill="1" applyBorder="1" applyAlignment="1">
      <alignment horizontal="left" vertical="top"/>
    </xf>
    <xf numFmtId="0" fontId="63" fillId="0" borderId="0" xfId="0" applyFont="1" applyFill="1" applyBorder="1" applyAlignment="1">
      <alignment horizontal="left" vertical="center"/>
    </xf>
    <xf numFmtId="0" fontId="62" fillId="0" borderId="0" xfId="0" applyFont="1" applyFill="1" applyBorder="1" applyAlignment="1">
      <alignment vertical="center"/>
    </xf>
    <xf numFmtId="0" fontId="65" fillId="0" borderId="0" xfId="0" applyFont="1" applyFill="1" applyBorder="1" applyAlignment="1">
      <alignment vertical="center"/>
    </xf>
    <xf numFmtId="0" fontId="70" fillId="0" borderId="0" xfId="0" applyFont="1" applyFill="1" applyBorder="1" applyAlignment="1">
      <alignment horizontal="left" vertical="top" wrapText="1"/>
    </xf>
    <xf numFmtId="0" fontId="41" fillId="0" borderId="2" xfId="8" applyFont="1" applyFill="1" applyBorder="1" applyAlignment="1">
      <alignment vertical="top" wrapText="1"/>
    </xf>
    <xf numFmtId="0" fontId="44" fillId="0" borderId="10" xfId="8" applyFont="1" applyFill="1" applyBorder="1" applyAlignment="1">
      <alignment wrapText="1"/>
    </xf>
    <xf numFmtId="0" fontId="44" fillId="0" borderId="2" xfId="8" applyFont="1" applyFill="1" applyBorder="1" applyAlignment="1">
      <alignment vertical="top" wrapText="1"/>
    </xf>
    <xf numFmtId="0" fontId="71" fillId="0" borderId="0" xfId="0" applyFont="1" applyFill="1" applyBorder="1" applyAlignment="1">
      <alignment vertical="center"/>
    </xf>
    <xf numFmtId="0" fontId="62" fillId="0" borderId="0" xfId="0" applyFont="1" applyFill="1" applyBorder="1" applyAlignment="1"/>
    <xf numFmtId="0" fontId="62" fillId="0" borderId="0" xfId="8" applyFont="1" applyFill="1" applyAlignment="1">
      <alignment horizontal="left" vertical="center" wrapText="1"/>
    </xf>
    <xf numFmtId="0" fontId="41" fillId="0" borderId="0" xfId="8" applyFont="1" applyBorder="1"/>
    <xf numFmtId="0" fontId="41" fillId="0" borderId="0" xfId="8" applyFont="1" applyFill="1" applyBorder="1" applyAlignment="1">
      <alignment horizontal="left" wrapText="1"/>
    </xf>
    <xf numFmtId="0" fontId="41" fillId="0" borderId="0" xfId="8" applyFont="1" applyFill="1" applyBorder="1" applyAlignment="1">
      <alignment horizontal="left" vertical="center" wrapText="1"/>
    </xf>
    <xf numFmtId="0" fontId="41" fillId="0" borderId="39" xfId="8" applyFont="1" applyBorder="1" applyAlignment="1">
      <alignment horizontal="left" vertical="center" wrapText="1"/>
    </xf>
    <xf numFmtId="0" fontId="41" fillId="0" borderId="15" xfId="0" applyFont="1" applyFill="1" applyBorder="1" applyAlignment="1">
      <alignment horizontal="left" vertical="top" wrapText="1"/>
    </xf>
    <xf numFmtId="0" fontId="62" fillId="0" borderId="0" xfId="8" applyFont="1" applyFill="1" applyAlignment="1">
      <alignment horizontal="left" vertical="center"/>
    </xf>
    <xf numFmtId="0" fontId="24" fillId="0" borderId="0" xfId="0" applyFont="1"/>
    <xf numFmtId="0" fontId="41" fillId="0" borderId="2" xfId="0" applyFont="1" applyFill="1" applyBorder="1" applyAlignment="1">
      <alignment vertical="top"/>
    </xf>
    <xf numFmtId="0" fontId="0" fillId="10" borderId="0" xfId="0" applyFill="1"/>
    <xf numFmtId="0" fontId="26" fillId="5" borderId="21" xfId="30" applyFont="1" applyFill="1" applyBorder="1" applyAlignment="1">
      <alignment horizontal="center" vertical="center" wrapText="1"/>
    </xf>
    <xf numFmtId="0" fontId="26" fillId="7" borderId="9" xfId="30" applyFont="1" applyFill="1" applyBorder="1" applyAlignment="1">
      <alignment horizontal="center" vertical="center" wrapText="1"/>
    </xf>
    <xf numFmtId="0" fontId="26" fillId="5" borderId="39" xfId="8" applyFont="1" applyFill="1" applyBorder="1" applyAlignment="1">
      <alignment horizontal="center" vertical="center" wrapText="1"/>
    </xf>
    <xf numFmtId="0" fontId="26" fillId="5" borderId="40" xfId="8" applyFont="1" applyFill="1" applyBorder="1" applyAlignment="1">
      <alignment horizontal="center" vertical="center" wrapText="1"/>
    </xf>
    <xf numFmtId="0" fontId="24" fillId="0" borderId="0" xfId="0" applyFont="1" applyAlignment="1">
      <alignment horizontal="center"/>
    </xf>
    <xf numFmtId="0" fontId="63" fillId="0" borderId="10" xfId="0" applyFont="1" applyBorder="1" applyAlignment="1">
      <alignment vertical="center" wrapText="1"/>
    </xf>
    <xf numFmtId="0" fontId="37" fillId="0" borderId="0" xfId="30" applyFont="1" applyAlignment="1">
      <alignment vertical="center"/>
    </xf>
    <xf numFmtId="0" fontId="24" fillId="0" borderId="0" xfId="30" applyFont="1" applyAlignment="1">
      <alignment vertical="center"/>
    </xf>
    <xf numFmtId="0" fontId="24" fillId="0" borderId="0" xfId="0" applyFont="1" applyAlignment="1">
      <alignment vertical="center"/>
    </xf>
    <xf numFmtId="0" fontId="29" fillId="0" borderId="0" xfId="30" applyNumberFormat="1" applyFont="1" applyFill="1" applyBorder="1" applyAlignment="1">
      <alignment horizontal="left"/>
    </xf>
    <xf numFmtId="0" fontId="29" fillId="0" borderId="0" xfId="30" applyFont="1" applyFill="1" applyBorder="1" applyAlignment="1">
      <alignment horizontal="center" wrapText="1"/>
    </xf>
    <xf numFmtId="0" fontId="45" fillId="0" borderId="0" xfId="30" applyFont="1" applyAlignment="1"/>
    <xf numFmtId="0" fontId="24" fillId="0" borderId="0" xfId="0" applyFont="1" applyAlignment="1"/>
    <xf numFmtId="0" fontId="63" fillId="5" borderId="27" xfId="0" applyFont="1" applyFill="1" applyBorder="1" applyAlignment="1">
      <alignment horizontal="left" vertical="center" wrapText="1"/>
    </xf>
    <xf numFmtId="0" fontId="63" fillId="7" borderId="9" xfId="0" applyFont="1" applyFill="1" applyBorder="1" applyAlignment="1">
      <alignment horizontal="left" vertical="center" wrapText="1"/>
    </xf>
    <xf numFmtId="0" fontId="41" fillId="0" borderId="10" xfId="0" applyFont="1" applyFill="1" applyBorder="1" applyAlignment="1">
      <alignment vertical="top"/>
    </xf>
    <xf numFmtId="0" fontId="63" fillId="5" borderId="40" xfId="8" applyFont="1" applyFill="1" applyBorder="1" applyAlignment="1">
      <alignment horizontal="left" vertical="center" wrapText="1"/>
    </xf>
    <xf numFmtId="0" fontId="51" fillId="0" borderId="0" xfId="0" applyFont="1" applyAlignment="1">
      <alignment vertical="center"/>
    </xf>
    <xf numFmtId="0" fontId="41" fillId="0" borderId="11" xfId="0" applyFont="1" applyBorder="1" applyAlignment="1">
      <alignment horizontal="left" vertical="center" wrapText="1"/>
    </xf>
    <xf numFmtId="0" fontId="51" fillId="0" borderId="0" xfId="0" applyFont="1" applyFill="1" applyBorder="1" applyAlignment="1">
      <alignment horizontal="left" vertical="center"/>
    </xf>
    <xf numFmtId="0" fontId="24" fillId="0" borderId="0" xfId="0" applyFont="1" applyFill="1" applyAlignment="1">
      <alignment vertical="center"/>
    </xf>
    <xf numFmtId="0" fontId="24" fillId="0" borderId="0" xfId="0" applyFont="1" applyFill="1" applyAlignment="1">
      <alignment horizontal="left" vertical="center"/>
    </xf>
    <xf numFmtId="0" fontId="44" fillId="0" borderId="10" xfId="0" applyFont="1" applyFill="1" applyBorder="1" applyAlignment="1">
      <alignment vertical="top"/>
    </xf>
    <xf numFmtId="0" fontId="41" fillId="0" borderId="10" xfId="15" applyFont="1" applyFill="1" applyBorder="1" applyAlignment="1">
      <alignment vertical="top"/>
    </xf>
    <xf numFmtId="0" fontId="41" fillId="0" borderId="11" xfId="0" applyFont="1" applyFill="1" applyBorder="1" applyAlignment="1">
      <alignment vertical="top" wrapText="1"/>
    </xf>
    <xf numFmtId="0" fontId="41" fillId="0" borderId="8" xfId="0" applyFont="1" applyFill="1" applyBorder="1" applyAlignment="1">
      <alignment vertical="top" wrapText="1"/>
    </xf>
    <xf numFmtId="0" fontId="63" fillId="0" borderId="22" xfId="8" applyFont="1" applyFill="1" applyBorder="1" applyAlignment="1">
      <alignment horizontal="left" vertical="center" wrapText="1"/>
    </xf>
    <xf numFmtId="0" fontId="63" fillId="0" borderId="45" xfId="8" applyFont="1" applyFill="1" applyBorder="1" applyAlignment="1">
      <alignment vertical="top" wrapText="1"/>
    </xf>
    <xf numFmtId="0" fontId="26" fillId="0" borderId="45" xfId="8" applyFont="1" applyFill="1" applyBorder="1" applyAlignment="1">
      <alignment vertical="top"/>
    </xf>
    <xf numFmtId="0" fontId="24" fillId="0" borderId="35" xfId="8" applyFont="1" applyFill="1" applyBorder="1" applyAlignment="1">
      <alignment vertical="top"/>
    </xf>
    <xf numFmtId="0" fontId="63" fillId="0" borderId="22" xfId="8" applyFont="1" applyBorder="1" applyAlignment="1">
      <alignment horizontal="left" vertical="center" wrapText="1"/>
    </xf>
    <xf numFmtId="0" fontId="41" fillId="0" borderId="45" xfId="8" applyFont="1" applyBorder="1" applyAlignment="1">
      <alignment horizontal="left"/>
    </xf>
    <xf numFmtId="0" fontId="26" fillId="5" borderId="9" xfId="8" applyFont="1" applyFill="1" applyBorder="1" applyAlignment="1">
      <alignment vertical="center" wrapText="1"/>
    </xf>
    <xf numFmtId="0" fontId="41" fillId="0" borderId="45" xfId="8" applyFont="1" applyBorder="1" applyAlignment="1">
      <alignment horizontal="left" vertical="center" wrapText="1"/>
    </xf>
    <xf numFmtId="0" fontId="24" fillId="0" borderId="45" xfId="8" applyFont="1" applyFill="1" applyBorder="1" applyAlignment="1">
      <alignment horizontal="left" vertical="center" wrapText="1"/>
    </xf>
    <xf numFmtId="0" fontId="24" fillId="0" borderId="34" xfId="0" applyFont="1" applyFill="1" applyBorder="1" applyAlignment="1">
      <alignment horizontal="left" vertical="center"/>
    </xf>
    <xf numFmtId="0" fontId="41" fillId="0" borderId="10" xfId="0" applyFont="1" applyBorder="1" applyAlignment="1">
      <alignment vertical="center" wrapText="1"/>
    </xf>
    <xf numFmtId="0" fontId="27" fillId="0" borderId="0" xfId="30" applyFont="1" applyAlignment="1">
      <alignment horizontal="left" vertical="top" wrapText="1"/>
    </xf>
    <xf numFmtId="0" fontId="0" fillId="10" borderId="0" xfId="0" applyFill="1" applyAlignment="1">
      <alignment horizontal="left" vertical="top" wrapText="1"/>
    </xf>
    <xf numFmtId="0" fontId="24" fillId="10" borderId="0" xfId="0" applyFont="1" applyFill="1"/>
    <xf numFmtId="0" fontId="63" fillId="0" borderId="24" xfId="30" applyFont="1" applyBorder="1" applyAlignment="1">
      <alignment vertical="center" wrapText="1"/>
    </xf>
    <xf numFmtId="0" fontId="63" fillId="4" borderId="21" xfId="0" applyFont="1" applyFill="1" applyBorder="1" applyAlignment="1">
      <alignment horizontal="left" vertical="center" wrapText="1"/>
    </xf>
    <xf numFmtId="0" fontId="25" fillId="0" borderId="0" xfId="0" applyFont="1" applyFill="1"/>
    <xf numFmtId="0" fontId="25" fillId="0" borderId="0" xfId="0" applyFont="1"/>
    <xf numFmtId="0" fontId="27" fillId="10" borderId="0" xfId="0" applyFont="1" applyFill="1"/>
    <xf numFmtId="0" fontId="77" fillId="10" borderId="0" xfId="232" applyFont="1" applyFill="1"/>
    <xf numFmtId="0" fontId="78" fillId="10" borderId="47" xfId="232" quotePrefix="1" applyFont="1" applyFill="1" applyBorder="1" applyAlignment="1">
      <alignment horizontal="left"/>
    </xf>
    <xf numFmtId="0" fontId="24" fillId="10" borderId="0" xfId="0" applyFont="1" applyFill="1" applyBorder="1"/>
    <xf numFmtId="0" fontId="27" fillId="10" borderId="46" xfId="0" applyFont="1" applyFill="1" applyBorder="1"/>
    <xf numFmtId="0" fontId="78" fillId="10" borderId="46" xfId="232" applyFont="1" applyFill="1" applyBorder="1" applyAlignment="1">
      <alignment horizontal="left"/>
    </xf>
    <xf numFmtId="0" fontId="27" fillId="10" borderId="0" xfId="0" applyFont="1" applyFill="1" applyBorder="1"/>
    <xf numFmtId="0" fontId="24" fillId="10" borderId="0" xfId="0" applyFont="1" applyFill="1" applyAlignment="1">
      <alignment horizontal="left" vertical="top" wrapText="1"/>
    </xf>
    <xf numFmtId="0" fontId="41" fillId="10" borderId="0" xfId="1756" applyFont="1" applyFill="1"/>
    <xf numFmtId="0" fontId="41" fillId="0" borderId="0" xfId="1756" applyFont="1" applyFill="1"/>
    <xf numFmtId="0" fontId="41" fillId="10" borderId="53" xfId="1756" applyFont="1" applyFill="1" applyBorder="1" applyAlignment="1"/>
    <xf numFmtId="0" fontId="41" fillId="10" borderId="53" xfId="1756" applyFont="1" applyFill="1" applyBorder="1"/>
    <xf numFmtId="0" fontId="63" fillId="10" borderId="0" xfId="1756" applyFont="1" applyFill="1" applyAlignment="1">
      <alignment horizontal="left"/>
    </xf>
    <xf numFmtId="0" fontId="41" fillId="10" borderId="0" xfId="1756" applyFont="1" applyFill="1" applyAlignment="1"/>
    <xf numFmtId="0" fontId="62" fillId="10" borderId="0" xfId="1756" applyFont="1" applyFill="1" applyAlignment="1"/>
    <xf numFmtId="0" fontId="62" fillId="10" borderId="0" xfId="1756" applyFont="1" applyFill="1"/>
    <xf numFmtId="0" fontId="62" fillId="10" borderId="0" xfId="1756" applyFont="1" applyFill="1" applyBorder="1" applyAlignment="1"/>
    <xf numFmtId="0" fontId="41" fillId="0" borderId="0" xfId="1756" applyFont="1"/>
    <xf numFmtId="0" fontId="24" fillId="10" borderId="0" xfId="0" applyFont="1" applyFill="1" applyAlignment="1">
      <alignment vertical="top" wrapText="1"/>
    </xf>
    <xf numFmtId="0" fontId="41" fillId="10" borderId="0" xfId="1756" applyFont="1" applyFill="1" applyAlignment="1">
      <alignment vertical="top" wrapText="1"/>
    </xf>
    <xf numFmtId="0" fontId="24" fillId="0" borderId="2" xfId="0" applyFont="1" applyBorder="1"/>
    <xf numFmtId="0" fontId="24" fillId="0" borderId="2" xfId="0" applyFont="1" applyBorder="1" applyAlignment="1">
      <alignment vertical="top" wrapText="1"/>
    </xf>
    <xf numFmtId="0" fontId="24" fillId="0" borderId="0" xfId="0" applyFont="1" applyAlignment="1">
      <alignment horizontal="left" vertical="top"/>
    </xf>
    <xf numFmtId="0" fontId="24" fillId="0" borderId="0" xfId="0" applyFont="1" applyAlignment="1">
      <alignment wrapText="1"/>
    </xf>
    <xf numFmtId="0" fontId="34" fillId="0" borderId="0" xfId="226" applyFont="1"/>
    <xf numFmtId="0" fontId="34" fillId="0" borderId="0" xfId="8" applyFont="1"/>
    <xf numFmtId="0" fontId="63" fillId="6" borderId="36" xfId="1756" applyFont="1" applyFill="1" applyBorder="1" applyAlignment="1">
      <alignment horizontal="center"/>
    </xf>
    <xf numFmtId="0" fontId="83" fillId="0" borderId="0" xfId="226" applyFont="1" applyAlignment="1">
      <alignment vertical="center"/>
    </xf>
    <xf numFmtId="0" fontId="86" fillId="0" borderId="0" xfId="226" applyFont="1"/>
    <xf numFmtId="0" fontId="87" fillId="0" borderId="0" xfId="226" applyFont="1"/>
    <xf numFmtId="0" fontId="88" fillId="0" borderId="0" xfId="226" applyFont="1" applyAlignment="1">
      <alignment horizontal="center" vertical="center"/>
    </xf>
    <xf numFmtId="0" fontId="35" fillId="0" borderId="0" xfId="226" applyFont="1"/>
    <xf numFmtId="0" fontId="90" fillId="0" borderId="0" xfId="226" applyFont="1"/>
    <xf numFmtId="0" fontId="83" fillId="0" borderId="0" xfId="226" applyFont="1"/>
    <xf numFmtId="0" fontId="81" fillId="0" borderId="0" xfId="226" applyFont="1" applyAlignment="1"/>
    <xf numFmtId="0" fontId="35" fillId="0" borderId="0" xfId="226" applyFont="1" applyAlignment="1">
      <alignment horizontal="center" vertical="center"/>
    </xf>
    <xf numFmtId="0" fontId="91" fillId="0" borderId="0" xfId="226" applyFont="1" applyAlignment="1">
      <alignment horizontal="center" vertical="center"/>
    </xf>
    <xf numFmtId="0" fontId="91" fillId="4" borderId="17" xfId="226" applyFont="1" applyFill="1" applyBorder="1" applyAlignment="1">
      <alignment horizontal="center" vertical="center"/>
    </xf>
    <xf numFmtId="0" fontId="86" fillId="0" borderId="0" xfId="226" applyFont="1" applyAlignment="1">
      <alignment horizontal="center" vertical="center"/>
    </xf>
    <xf numFmtId="0" fontId="35" fillId="0" borderId="0" xfId="0" applyFont="1"/>
    <xf numFmtId="0" fontId="35" fillId="0" borderId="0" xfId="226" applyFont="1" applyAlignment="1">
      <alignment vertical="center"/>
    </xf>
    <xf numFmtId="0" fontId="35" fillId="0" borderId="0" xfId="27164" applyFont="1"/>
    <xf numFmtId="0" fontId="35" fillId="0" borderId="0" xfId="27164" applyFont="1" applyAlignment="1">
      <alignment horizontal="center" vertical="center" wrapText="1"/>
    </xf>
    <xf numFmtId="0" fontId="35" fillId="0" borderId="14" xfId="27164" applyFont="1" applyBorder="1" applyAlignment="1">
      <alignment vertical="center" wrapText="1"/>
    </xf>
    <xf numFmtId="0" fontId="35" fillId="0" borderId="0" xfId="226" applyFont="1" applyAlignment="1">
      <alignment horizontal="center" vertical="center" wrapText="1"/>
    </xf>
    <xf numFmtId="0" fontId="91" fillId="0" borderId="0" xfId="27164" applyFont="1" applyAlignment="1">
      <alignment vertical="center" wrapText="1"/>
    </xf>
    <xf numFmtId="0" fontId="35" fillId="0" borderId="0" xfId="27164" applyFont="1" applyAlignment="1">
      <alignment wrapText="1"/>
    </xf>
    <xf numFmtId="0" fontId="83" fillId="0" borderId="0" xfId="8" applyFont="1"/>
    <xf numFmtId="0" fontId="81" fillId="0" borderId="0" xfId="8" applyFont="1"/>
    <xf numFmtId="0" fontId="35" fillId="4" borderId="16" xfId="226" applyFont="1" applyFill="1" applyBorder="1" applyAlignment="1">
      <alignment horizontal="center" vertical="center"/>
    </xf>
    <xf numFmtId="0" fontId="81" fillId="0" borderId="0" xfId="226" applyFont="1" applyAlignment="1">
      <alignment horizontal="left" vertical="top"/>
    </xf>
    <xf numFmtId="0" fontId="91" fillId="4" borderId="16" xfId="226" applyFont="1" applyFill="1" applyBorder="1" applyAlignment="1">
      <alignment vertical="center" wrapText="1"/>
    </xf>
    <xf numFmtId="0" fontId="35" fillId="12" borderId="17" xfId="232" applyFont="1" applyFill="1" applyBorder="1" applyAlignment="1">
      <alignment horizontal="center" vertical="center"/>
    </xf>
    <xf numFmtId="0" fontId="35" fillId="12" borderId="16" xfId="232" applyFont="1" applyFill="1" applyBorder="1"/>
    <xf numFmtId="0" fontId="35" fillId="12" borderId="4" xfId="232" applyFont="1" applyFill="1" applyBorder="1" applyAlignment="1">
      <alignment vertical="top"/>
    </xf>
    <xf numFmtId="0" fontId="91" fillId="4" borderId="30" xfId="226" applyFont="1" applyFill="1" applyBorder="1" applyAlignment="1">
      <alignment horizontal="center" vertical="center"/>
    </xf>
    <xf numFmtId="0" fontId="35" fillId="12" borderId="17" xfId="232" applyFont="1" applyFill="1" applyBorder="1" applyAlignment="1">
      <alignment horizontal="left" vertical="top" wrapText="1"/>
    </xf>
    <xf numFmtId="0" fontId="35" fillId="12" borderId="3" xfId="232" applyFont="1" applyFill="1" applyBorder="1" applyAlignment="1">
      <alignment horizontal="center" vertical="center" wrapText="1"/>
    </xf>
    <xf numFmtId="0" fontId="91" fillId="0" borderId="0" xfId="226" applyFont="1"/>
    <xf numFmtId="0" fontId="35" fillId="12" borderId="4" xfId="232" applyFont="1" applyFill="1" applyBorder="1" applyAlignment="1">
      <alignment horizontal="center" vertical="center" wrapText="1"/>
    </xf>
    <xf numFmtId="0" fontId="91" fillId="4" borderId="14" xfId="226" applyFont="1" applyFill="1" applyBorder="1" applyAlignment="1">
      <alignment horizontal="center" vertical="center" wrapText="1"/>
    </xf>
    <xf numFmtId="0" fontId="35" fillId="0" borderId="16" xfId="232" applyFont="1" applyBorder="1" applyAlignment="1">
      <alignment horizontal="center" vertical="center" wrapText="1"/>
    </xf>
    <xf numFmtId="0" fontId="35" fillId="12" borderId="17" xfId="232" applyFont="1" applyFill="1" applyBorder="1" applyAlignment="1">
      <alignment horizontal="center" vertical="center" wrapText="1"/>
    </xf>
    <xf numFmtId="0" fontId="35" fillId="0" borderId="0" xfId="226" applyFont="1" applyAlignment="1">
      <alignment wrapText="1"/>
    </xf>
    <xf numFmtId="0" fontId="35" fillId="12" borderId="4" xfId="232" applyFont="1" applyFill="1" applyBorder="1" applyAlignment="1">
      <alignment horizontal="center"/>
    </xf>
    <xf numFmtId="0" fontId="35" fillId="12" borderId="3" xfId="232" applyFont="1" applyFill="1" applyBorder="1" applyAlignment="1">
      <alignment horizontal="center" vertical="center"/>
    </xf>
    <xf numFmtId="0" fontId="35" fillId="0" borderId="17" xfId="232" applyFont="1" applyBorder="1" applyAlignment="1">
      <alignment horizontal="center" vertical="center" wrapText="1"/>
    </xf>
    <xf numFmtId="0" fontId="35" fillId="12" borderId="16" xfId="232" applyFont="1" applyFill="1" applyBorder="1" applyAlignment="1">
      <alignment horizontal="center" vertical="center"/>
    </xf>
    <xf numFmtId="0" fontId="35" fillId="12" borderId="4" xfId="232" applyFont="1" applyFill="1" applyBorder="1" applyAlignment="1">
      <alignment horizontal="center" vertical="center"/>
    </xf>
    <xf numFmtId="0" fontId="91" fillId="0" borderId="0" xfId="226" applyFont="1" applyAlignment="1">
      <alignment horizontal="center" vertical="center" wrapText="1"/>
    </xf>
    <xf numFmtId="0" fontId="91" fillId="0" borderId="0" xfId="27164" applyFont="1" applyAlignment="1">
      <alignment horizontal="center" vertical="center"/>
    </xf>
    <xf numFmtId="0" fontId="91" fillId="0" borderId="0" xfId="27164" applyFont="1" applyAlignment="1">
      <alignment horizontal="center" vertical="center" wrapText="1"/>
    </xf>
    <xf numFmtId="0" fontId="81" fillId="0" borderId="17" xfId="27164" applyFont="1" applyBorder="1" applyAlignment="1">
      <alignment horizontal="center" vertical="center"/>
    </xf>
    <xf numFmtId="0" fontId="35" fillId="12" borderId="30" xfId="232" applyFont="1" applyFill="1" applyBorder="1" applyAlignment="1">
      <alignment horizontal="center" vertical="center" wrapText="1"/>
    </xf>
    <xf numFmtId="0" fontId="35" fillId="12" borderId="16" xfId="232" applyFont="1" applyFill="1" applyBorder="1" applyAlignment="1">
      <alignment horizontal="center" vertical="top"/>
    </xf>
    <xf numFmtId="0" fontId="35" fillId="12" borderId="3" xfId="232" applyFont="1" applyFill="1" applyBorder="1" applyAlignment="1">
      <alignment horizontal="center" vertical="top"/>
    </xf>
    <xf numFmtId="0" fontId="35" fillId="12" borderId="3" xfId="232" applyFont="1" applyFill="1" applyBorder="1" applyAlignment="1">
      <alignment horizontal="center" vertical="top" wrapText="1"/>
    </xf>
    <xf numFmtId="0" fontId="35" fillId="12" borderId="4" xfId="232" applyFont="1" applyFill="1" applyBorder="1" applyAlignment="1">
      <alignment horizontal="center" vertical="top" wrapText="1"/>
    </xf>
    <xf numFmtId="0" fontId="91" fillId="0" borderId="0" xfId="27164" applyFont="1" applyBorder="1" applyAlignment="1">
      <alignment horizontal="center" vertical="center"/>
    </xf>
    <xf numFmtId="0" fontId="81" fillId="0" borderId="0" xfId="226" applyFont="1" applyAlignment="1">
      <alignment horizontal="center" vertical="center"/>
    </xf>
    <xf numFmtId="0" fontId="35" fillId="12" borderId="12" xfId="232" applyFont="1" applyFill="1" applyBorder="1" applyAlignment="1">
      <alignment horizontal="center" vertical="center"/>
    </xf>
    <xf numFmtId="0" fontId="91" fillId="0" borderId="19" xfId="226" applyFont="1" applyBorder="1" applyAlignment="1">
      <alignment vertical="center" wrapText="1"/>
    </xf>
    <xf numFmtId="0" fontId="35" fillId="0" borderId="15" xfId="226" applyFont="1" applyBorder="1" applyAlignment="1">
      <alignment horizontal="center" vertical="center"/>
    </xf>
    <xf numFmtId="0" fontId="24" fillId="20" borderId="45" xfId="0" applyFont="1" applyFill="1" applyBorder="1" applyAlignment="1">
      <alignment horizontal="left" vertical="top"/>
    </xf>
    <xf numFmtId="0" fontId="24" fillId="20" borderId="35" xfId="0" applyFont="1" applyFill="1" applyBorder="1" applyAlignment="1">
      <alignment horizontal="left" vertical="top" wrapText="1"/>
    </xf>
    <xf numFmtId="0" fontId="24" fillId="20" borderId="7" xfId="0" applyFont="1" applyFill="1" applyBorder="1" applyAlignment="1">
      <alignment wrapText="1"/>
    </xf>
    <xf numFmtId="0" fontId="24" fillId="20" borderId="2" xfId="0" applyFont="1" applyFill="1" applyBorder="1" applyAlignment="1">
      <alignment vertical="top"/>
    </xf>
    <xf numFmtId="0" fontId="24" fillId="20" borderId="7" xfId="0" applyFont="1" applyFill="1" applyBorder="1" applyAlignment="1">
      <alignment vertical="top" wrapText="1"/>
    </xf>
    <xf numFmtId="0" fontId="24" fillId="21" borderId="7" xfId="0" applyFont="1" applyFill="1" applyBorder="1" applyAlignment="1">
      <alignment wrapText="1"/>
    </xf>
    <xf numFmtId="0" fontId="41" fillId="0" borderId="24" xfId="30" applyFont="1" applyBorder="1" applyAlignment="1">
      <alignment vertical="center" wrapText="1"/>
    </xf>
    <xf numFmtId="0" fontId="62" fillId="0" borderId="24" xfId="30" applyFont="1" applyBorder="1" applyAlignment="1">
      <alignment horizontal="left" vertical="center" wrapText="1" indent="1"/>
    </xf>
    <xf numFmtId="0" fontId="41" fillId="0" borderId="24" xfId="30" applyFont="1" applyBorder="1" applyAlignment="1">
      <alignment horizontal="left" vertical="center" wrapText="1" indent="1"/>
    </xf>
    <xf numFmtId="0" fontId="62" fillId="0" borderId="24" xfId="30" applyFont="1" applyBorder="1" applyAlignment="1">
      <alignment horizontal="left" vertical="center" wrapText="1" indent="2"/>
    </xf>
    <xf numFmtId="0" fontId="41" fillId="0" borderId="24" xfId="30" applyFont="1" applyBorder="1" applyAlignment="1">
      <alignment horizontal="left" vertical="center" wrapText="1" indent="2"/>
    </xf>
    <xf numFmtId="0" fontId="41" fillId="0" borderId="24" xfId="30" applyFont="1" applyBorder="1" applyAlignment="1">
      <alignment horizontal="left" vertical="center" wrapText="1"/>
    </xf>
    <xf numFmtId="0" fontId="63" fillId="0" borderId="24" xfId="30" applyFont="1" applyBorder="1" applyAlignment="1">
      <alignment horizontal="left" vertical="center" wrapText="1" indent="1"/>
    </xf>
    <xf numFmtId="0" fontId="63" fillId="0" borderId="24" xfId="30" applyFont="1" applyBorder="1" applyAlignment="1" applyProtection="1">
      <alignment horizontal="left" vertical="center" wrapText="1" indent="1"/>
      <protection locked="0"/>
    </xf>
    <xf numFmtId="0" fontId="63" fillId="0" borderId="24" xfId="30" applyFont="1" applyBorder="1" applyAlignment="1" applyProtection="1">
      <alignment horizontal="left" vertical="center" wrapText="1"/>
      <protection locked="0"/>
    </xf>
    <xf numFmtId="0" fontId="63" fillId="0" borderId="24" xfId="30" applyFont="1" applyBorder="1" applyAlignment="1">
      <alignment horizontal="left" vertical="center" wrapText="1"/>
    </xf>
    <xf numFmtId="0" fontId="41" fillId="0" borderId="10" xfId="30" applyFont="1" applyBorder="1" applyAlignment="1" applyProtection="1">
      <alignment horizontal="left" vertical="top" wrapText="1"/>
      <protection locked="0"/>
    </xf>
    <xf numFmtId="0" fontId="41" fillId="0" borderId="10" xfId="0" applyFont="1" applyBorder="1" applyAlignment="1">
      <alignment horizontal="left" vertical="top"/>
    </xf>
    <xf numFmtId="0" fontId="41" fillId="0" borderId="2" xfId="30" applyFont="1" applyBorder="1" applyAlignment="1">
      <alignment horizontal="left" vertical="top" wrapText="1"/>
    </xf>
    <xf numFmtId="0" fontId="41" fillId="0" borderId="2" xfId="30" applyFont="1" applyBorder="1" applyAlignment="1">
      <alignment horizontal="left" vertical="top"/>
    </xf>
    <xf numFmtId="0" fontId="41" fillId="0" borderId="2" xfId="0" applyFont="1" applyBorder="1" applyAlignment="1">
      <alignment horizontal="left" vertical="top"/>
    </xf>
    <xf numFmtId="0" fontId="41" fillId="0" borderId="2" xfId="30" applyFont="1" applyBorder="1" applyAlignment="1" applyProtection="1">
      <alignment horizontal="left" vertical="top" wrapText="1"/>
      <protection locked="0"/>
    </xf>
    <xf numFmtId="0" fontId="41" fillId="0" borderId="33" xfId="30" applyFont="1" applyBorder="1" applyAlignment="1">
      <alignment horizontal="left" vertical="top" wrapText="1"/>
    </xf>
    <xf numFmtId="0" fontId="41" fillId="0" borderId="33" xfId="8" applyFont="1" applyBorder="1" applyAlignment="1">
      <alignment horizontal="left" vertical="top"/>
    </xf>
    <xf numFmtId="49" fontId="63" fillId="0" borderId="18" xfId="0" applyNumberFormat="1" applyFont="1" applyBorder="1" applyAlignment="1">
      <alignment vertical="center"/>
    </xf>
    <xf numFmtId="0" fontId="41" fillId="0" borderId="18" xfId="0" applyFont="1" applyBorder="1" applyAlignment="1">
      <alignment vertical="top" wrapText="1"/>
    </xf>
    <xf numFmtId="0" fontId="62" fillId="0" borderId="18" xfId="0" applyFont="1" applyBorder="1" applyAlignment="1">
      <alignment horizontal="left" vertical="top" wrapText="1" indent="1"/>
    </xf>
    <xf numFmtId="49" fontId="41" fillId="0" borderId="18" xfId="0" applyNumberFormat="1" applyFont="1" applyBorder="1" applyAlignment="1">
      <alignment horizontal="left" vertical="top" wrapText="1" indent="1"/>
    </xf>
    <xf numFmtId="0" fontId="41" fillId="0" borderId="18" xfId="0" applyFont="1" applyBorder="1" applyAlignment="1">
      <alignment horizontal="left" vertical="top" wrapText="1" indent="2"/>
    </xf>
    <xf numFmtId="0" fontId="41" fillId="0" borderId="18" xfId="0" applyFont="1" applyBorder="1" applyAlignment="1">
      <alignment horizontal="left" vertical="top" wrapText="1" indent="1"/>
    </xf>
    <xf numFmtId="0" fontId="62" fillId="0" borderId="18" xfId="0" applyFont="1" applyBorder="1" applyAlignment="1">
      <alignment horizontal="left" vertical="top" wrapText="1" indent="2"/>
    </xf>
    <xf numFmtId="0" fontId="62" fillId="0" borderId="18" xfId="0" applyFont="1" applyBorder="1" applyAlignment="1">
      <alignment horizontal="left" vertical="top" wrapText="1"/>
    </xf>
    <xf numFmtId="49" fontId="41" fillId="0" borderId="18" xfId="0" applyNumberFormat="1" applyFont="1" applyBorder="1" applyAlignment="1">
      <alignment vertical="top" wrapText="1"/>
    </xf>
    <xf numFmtId="49" fontId="62" fillId="0" borderId="18" xfId="0" applyNumberFormat="1" applyFont="1" applyBorder="1" applyAlignment="1">
      <alignment horizontal="left" vertical="top" wrapText="1" indent="1"/>
    </xf>
    <xf numFmtId="0" fontId="41" fillId="0" borderId="28" xfId="0" applyFont="1" applyBorder="1" applyAlignment="1">
      <alignment horizontal="left" vertical="top" wrapText="1" indent="1"/>
    </xf>
    <xf numFmtId="0" fontId="41" fillId="0" borderId="10" xfId="0" applyFont="1" applyBorder="1" applyAlignment="1">
      <alignment vertical="top"/>
    </xf>
    <xf numFmtId="0" fontId="41" fillId="0" borderId="2" xfId="0" applyFont="1" applyBorder="1" applyAlignment="1">
      <alignment vertical="top"/>
    </xf>
    <xf numFmtId="0" fontId="41" fillId="0" borderId="33" xfId="8" applyFont="1" applyBorder="1" applyAlignment="1">
      <alignment vertical="top"/>
    </xf>
    <xf numFmtId="0" fontId="41" fillId="0" borderId="10" xfId="0" applyFont="1" applyBorder="1" applyAlignment="1">
      <alignment vertical="top" wrapText="1"/>
    </xf>
    <xf numFmtId="0" fontId="41" fillId="0" borderId="10" xfId="0" applyFont="1" applyBorder="1" applyAlignment="1">
      <alignment horizontal="left" vertical="top" indent="1"/>
    </xf>
    <xf numFmtId="0" fontId="41" fillId="0" borderId="2" xfId="0" applyFont="1" applyBorder="1" applyAlignment="1">
      <alignment horizontal="left" vertical="top" indent="1"/>
    </xf>
    <xf numFmtId="0" fontId="41" fillId="0" borderId="33" xfId="8" applyFont="1" applyBorder="1" applyAlignment="1">
      <alignment horizontal="left" vertical="top" indent="1"/>
    </xf>
    <xf numFmtId="0" fontId="41" fillId="0" borderId="11" xfId="0" applyFont="1" applyBorder="1" applyAlignment="1">
      <alignment vertical="top"/>
    </xf>
    <xf numFmtId="0" fontId="41" fillId="0" borderId="8" xfId="0" applyFont="1" applyBorder="1" applyAlignment="1">
      <alignment vertical="top"/>
    </xf>
    <xf numFmtId="0" fontId="41" fillId="0" borderId="38" xfId="8" applyFont="1" applyBorder="1" applyAlignment="1">
      <alignment vertical="top"/>
    </xf>
    <xf numFmtId="0" fontId="41" fillId="0" borderId="18" xfId="0" applyFont="1" applyBorder="1" applyAlignment="1">
      <alignment vertical="top"/>
    </xf>
    <xf numFmtId="0" fontId="41" fillId="0" borderId="10" xfId="0" applyFont="1" applyBorder="1" applyAlignment="1">
      <alignment horizontal="left"/>
    </xf>
    <xf numFmtId="0" fontId="41" fillId="0" borderId="2" xfId="0" applyFont="1" applyBorder="1" applyAlignment="1">
      <alignment horizontal="left"/>
    </xf>
    <xf numFmtId="0" fontId="41" fillId="0" borderId="33" xfId="8" applyFont="1" applyBorder="1" applyAlignment="1">
      <alignment horizontal="left" vertical="center"/>
    </xf>
    <xf numFmtId="0" fontId="41" fillId="0" borderId="10" xfId="0" applyFont="1" applyBorder="1" applyAlignment="1">
      <alignment horizontal="left" vertical="center" wrapText="1"/>
    </xf>
    <xf numFmtId="0" fontId="41" fillId="0" borderId="8" xfId="0" applyFont="1" applyBorder="1" applyAlignment="1">
      <alignment horizontal="left"/>
    </xf>
    <xf numFmtId="0" fontId="41" fillId="0" borderId="38" xfId="8" applyFont="1" applyBorder="1" applyAlignment="1">
      <alignment horizontal="left" vertical="center"/>
    </xf>
    <xf numFmtId="0" fontId="63" fillId="0" borderId="18" xfId="0" applyFont="1" applyBorder="1" applyAlignment="1">
      <alignment vertical="center"/>
    </xf>
    <xf numFmtId="0" fontId="41" fillId="0" borderId="18" xfId="0" applyFont="1" applyBorder="1" applyAlignment="1">
      <alignment horizontal="left" vertical="top" wrapText="1"/>
    </xf>
    <xf numFmtId="49" fontId="41" fillId="0" borderId="28" xfId="0" applyNumberFormat="1" applyFont="1" applyBorder="1" applyAlignment="1">
      <alignment horizontal="left" vertical="top" wrapText="1" indent="1"/>
    </xf>
    <xf numFmtId="0" fontId="41" fillId="0" borderId="60" xfId="0" applyFont="1" applyBorder="1"/>
    <xf numFmtId="0" fontId="44" fillId="0" borderId="10" xfId="0" applyFont="1" applyBorder="1" applyAlignment="1">
      <alignment vertical="top"/>
    </xf>
    <xf numFmtId="0" fontId="44" fillId="0" borderId="2" xfId="0" applyFont="1" applyBorder="1" applyAlignment="1">
      <alignment vertical="top"/>
    </xf>
    <xf numFmtId="0" fontId="63" fillId="0" borderId="22" xfId="0" applyFont="1" applyBorder="1" applyAlignment="1">
      <alignment vertical="center" wrapText="1"/>
    </xf>
    <xf numFmtId="0" fontId="63" fillId="0" borderId="10" xfId="0" applyFont="1" applyBorder="1" applyAlignment="1">
      <alignment vertical="top" wrapText="1"/>
    </xf>
    <xf numFmtId="0" fontId="63" fillId="0" borderId="10" xfId="0" applyFont="1" applyBorder="1"/>
    <xf numFmtId="0" fontId="41" fillId="0" borderId="10" xfId="0" applyFont="1" applyBorder="1" applyAlignment="1">
      <alignment horizontal="left" indent="1"/>
    </xf>
    <xf numFmtId="0" fontId="62" fillId="0" borderId="10" xfId="0" applyFont="1" applyBorder="1" applyAlignment="1">
      <alignment horizontal="left" indent="1"/>
    </xf>
    <xf numFmtId="0" fontId="41" fillId="0" borderId="10" xfId="0" applyFont="1" applyBorder="1"/>
    <xf numFmtId="49" fontId="62" fillId="0" borderId="10" xfId="0" applyNumberFormat="1" applyFont="1" applyBorder="1" applyAlignment="1">
      <alignment horizontal="left" vertical="center" indent="1"/>
    </xf>
    <xf numFmtId="0" fontId="41" fillId="0" borderId="10" xfId="0" applyFont="1" applyBorder="1" applyAlignment="1">
      <alignment horizontal="left" vertical="center" indent="1"/>
    </xf>
    <xf numFmtId="0" fontId="41" fillId="0" borderId="11" xfId="0" applyFont="1" applyBorder="1"/>
    <xf numFmtId="0" fontId="26" fillId="0" borderId="45" xfId="0" applyFont="1" applyBorder="1" applyAlignment="1">
      <alignment vertical="top"/>
    </xf>
    <xf numFmtId="0" fontId="24" fillId="0" borderId="45" xfId="0" applyFont="1" applyBorder="1" applyAlignment="1">
      <alignment vertical="top"/>
    </xf>
    <xf numFmtId="0" fontId="24" fillId="0" borderId="35" xfId="0" applyFont="1" applyBorder="1" applyAlignment="1">
      <alignment vertical="top"/>
    </xf>
    <xf numFmtId="0" fontId="24" fillId="0" borderId="2" xfId="0" applyFont="1" applyBorder="1" applyAlignment="1">
      <alignment vertical="top"/>
    </xf>
    <xf numFmtId="0" fontId="24" fillId="0" borderId="7" xfId="0" applyFont="1" applyBorder="1" applyAlignment="1">
      <alignment vertical="top"/>
    </xf>
    <xf numFmtId="0" fontId="26" fillId="0" borderId="2" xfId="0" applyFont="1" applyBorder="1" applyAlignment="1">
      <alignment vertical="top"/>
    </xf>
    <xf numFmtId="0" fontId="24" fillId="0" borderId="8" xfId="0" applyFont="1" applyBorder="1" applyAlignment="1">
      <alignment vertical="top"/>
    </xf>
    <xf numFmtId="0" fontId="24" fillId="0" borderId="26" xfId="0" applyFont="1" applyBorder="1" applyAlignment="1">
      <alignment vertical="top"/>
    </xf>
    <xf numFmtId="0" fontId="41" fillId="0" borderId="10" xfId="8" applyFont="1" applyBorder="1" applyAlignment="1">
      <alignment horizontal="left"/>
    </xf>
    <xf numFmtId="0" fontId="41" fillId="0" borderId="10" xfId="8" applyFont="1" applyBorder="1" applyAlignment="1">
      <alignment horizontal="left" indent="1"/>
    </xf>
    <xf numFmtId="0" fontId="41" fillId="0" borderId="10" xfId="8" applyFont="1" applyBorder="1" applyAlignment="1">
      <alignment horizontal="left" indent="2"/>
    </xf>
    <xf numFmtId="0" fontId="41" fillId="0" borderId="10" xfId="8" applyFont="1" applyBorder="1" applyAlignment="1">
      <alignment horizontal="left" indent="3"/>
    </xf>
    <xf numFmtId="0" fontId="63" fillId="0" borderId="10" xfId="8" applyFont="1" applyBorder="1" applyAlignment="1">
      <alignment horizontal="left" vertical="center" wrapText="1"/>
    </xf>
    <xf numFmtId="0" fontId="41" fillId="0" borderId="11" xfId="8" applyFont="1" applyBorder="1" applyAlignment="1">
      <alignment horizontal="left" indent="1"/>
    </xf>
    <xf numFmtId="0" fontId="24" fillId="0" borderId="45" xfId="8" applyBorder="1" applyAlignment="1">
      <alignment horizontal="left"/>
    </xf>
    <xf numFmtId="0" fontId="24" fillId="0" borderId="35" xfId="8" applyBorder="1" applyAlignment="1">
      <alignment horizontal="left"/>
    </xf>
    <xf numFmtId="0" fontId="41" fillId="0" borderId="2" xfId="8" applyFont="1" applyBorder="1" applyAlignment="1" applyProtection="1">
      <alignment horizontal="left" vertical="center" wrapText="1"/>
      <protection locked="0"/>
    </xf>
    <xf numFmtId="0" fontId="24" fillId="0" borderId="2" xfId="8" applyBorder="1" applyAlignment="1" applyProtection="1">
      <alignment horizontal="left" vertical="center" wrapText="1"/>
      <protection locked="0"/>
    </xf>
    <xf numFmtId="0" fontId="24" fillId="0" borderId="7" xfId="0" applyFont="1" applyBorder="1" applyAlignment="1">
      <alignment horizontal="left" vertical="center"/>
    </xf>
    <xf numFmtId="0" fontId="44" fillId="0" borderId="2" xfId="8" applyFont="1" applyBorder="1" applyAlignment="1" applyProtection="1">
      <alignment horizontal="left" vertical="center" wrapText="1"/>
      <protection locked="0"/>
    </xf>
    <xf numFmtId="0" fontId="39" fillId="0" borderId="2" xfId="8" applyFont="1" applyBorder="1" applyAlignment="1" applyProtection="1">
      <alignment horizontal="left" vertical="center" wrapText="1"/>
      <protection locked="0"/>
    </xf>
    <xf numFmtId="0" fontId="39" fillId="0" borderId="7" xfId="0" applyFont="1" applyBorder="1" applyAlignment="1">
      <alignment horizontal="left" vertical="center"/>
    </xf>
    <xf numFmtId="0" fontId="41" fillId="0" borderId="2" xfId="8" applyFont="1" applyBorder="1" applyAlignment="1">
      <alignment horizontal="left"/>
    </xf>
    <xf numFmtId="0" fontId="41" fillId="0" borderId="8" xfId="8" applyFont="1" applyBorder="1" applyAlignment="1" applyProtection="1">
      <alignment horizontal="left" vertical="center" wrapText="1"/>
      <protection locked="0"/>
    </xf>
    <xf numFmtId="0" fontId="24" fillId="0" borderId="8" xfId="8" applyBorder="1" applyAlignment="1" applyProtection="1">
      <alignment horizontal="left" vertical="center" wrapText="1"/>
      <protection locked="0"/>
    </xf>
    <xf numFmtId="0" fontId="24" fillId="0" borderId="26" xfId="0" applyFont="1" applyBorder="1" applyAlignment="1">
      <alignment horizontal="left" vertical="center"/>
    </xf>
    <xf numFmtId="0" fontId="41" fillId="0" borderId="2" xfId="8" applyFont="1" applyBorder="1" applyAlignment="1">
      <alignment horizontal="left" vertical="center" wrapText="1"/>
    </xf>
    <xf numFmtId="0" fontId="41" fillId="0" borderId="2" xfId="0" applyFont="1" applyBorder="1" applyAlignment="1">
      <alignment horizontal="left" vertical="center"/>
    </xf>
    <xf numFmtId="0" fontId="41" fillId="0" borderId="8" xfId="0" applyFont="1" applyBorder="1" applyAlignment="1">
      <alignment horizontal="left" vertical="center"/>
    </xf>
    <xf numFmtId="0" fontId="24" fillId="0" borderId="33" xfId="0" applyFont="1" applyBorder="1" applyAlignment="1">
      <alignment horizontal="left" vertical="center"/>
    </xf>
    <xf numFmtId="0" fontId="24" fillId="0" borderId="38" xfId="0" applyFont="1" applyBorder="1" applyAlignment="1">
      <alignment horizontal="left" vertical="center"/>
    </xf>
    <xf numFmtId="0" fontId="63" fillId="0" borderId="22" xfId="8" applyFont="1" applyBorder="1" applyAlignment="1">
      <alignment wrapText="1"/>
    </xf>
    <xf numFmtId="0" fontId="41" fillId="0" borderId="10" xfId="8" applyFont="1" applyBorder="1"/>
    <xf numFmtId="0" fontId="41" fillId="0" borderId="10" xfId="8" applyFont="1" applyBorder="1" applyAlignment="1">
      <alignment horizontal="left" vertical="top" indent="1"/>
    </xf>
    <xf numFmtId="0" fontId="41" fillId="0" borderId="10" xfId="8" applyFont="1" applyBorder="1" applyAlignment="1">
      <alignment horizontal="left" wrapText="1" indent="1"/>
    </xf>
    <xf numFmtId="0" fontId="41" fillId="0" borderId="11" xfId="8" applyFont="1" applyBorder="1" applyAlignment="1">
      <alignment vertical="top" wrapText="1"/>
    </xf>
    <xf numFmtId="0" fontId="63" fillId="0" borderId="9" xfId="8" applyFont="1" applyBorder="1" applyAlignment="1">
      <alignment wrapText="1"/>
    </xf>
    <xf numFmtId="0" fontId="41" fillId="0" borderId="44" xfId="8" applyFont="1" applyBorder="1" applyAlignment="1">
      <alignment horizontal="left" vertical="center"/>
    </xf>
    <xf numFmtId="0" fontId="62" fillId="0" borderId="10" xfId="0" applyFont="1" applyBorder="1" applyAlignment="1">
      <alignment horizontal="left" indent="2"/>
    </xf>
    <xf numFmtId="0" fontId="24" fillId="0" borderId="39" xfId="8" applyBorder="1" applyAlignment="1">
      <alignment horizontal="left" vertical="center" wrapText="1"/>
    </xf>
    <xf numFmtId="0" fontId="24" fillId="0" borderId="36" xfId="0" applyFont="1" applyBorder="1" applyAlignment="1">
      <alignment horizontal="left" vertical="center"/>
    </xf>
    <xf numFmtId="0" fontId="26" fillId="0" borderId="22" xfId="0" applyFont="1" applyBorder="1"/>
    <xf numFmtId="0" fontId="41" fillId="0" borderId="10" xfId="0" applyFont="1" applyBorder="1" applyAlignment="1">
      <alignment horizontal="left" indent="2"/>
    </xf>
    <xf numFmtId="0" fontId="62" fillId="0" borderId="10" xfId="0" applyFont="1" applyBorder="1" applyAlignment="1">
      <alignment horizontal="left" indent="3"/>
    </xf>
    <xf numFmtId="0" fontId="41" fillId="0" borderId="10" xfId="0" applyFont="1" applyBorder="1" applyAlignment="1">
      <alignment horizontal="left" indent="3"/>
    </xf>
    <xf numFmtId="0" fontId="63" fillId="0" borderId="10" xfId="0" applyFont="1" applyBorder="1" applyAlignment="1">
      <alignment wrapText="1"/>
    </xf>
    <xf numFmtId="0" fontId="63" fillId="0" borderId="11" xfId="0" applyFont="1" applyBorder="1"/>
    <xf numFmtId="0" fontId="24" fillId="0" borderId="34" xfId="0" applyFont="1" applyBorder="1" applyAlignment="1">
      <alignment vertical="top"/>
    </xf>
    <xf numFmtId="0" fontId="24" fillId="0" borderId="33" xfId="0" applyFont="1" applyBorder="1" applyAlignment="1">
      <alignment vertical="top"/>
    </xf>
    <xf numFmtId="0" fontId="24" fillId="0" borderId="38" xfId="0" applyFont="1" applyBorder="1" applyAlignment="1">
      <alignment vertical="top"/>
    </xf>
    <xf numFmtId="0" fontId="26" fillId="0" borderId="22" xfId="8" applyFont="1" applyBorder="1" applyAlignment="1">
      <alignment vertical="center" wrapText="1"/>
    </xf>
    <xf numFmtId="0" fontId="41" fillId="0" borderId="10" xfId="8" applyFont="1" applyBorder="1" applyAlignment="1">
      <alignment horizontal="left" vertical="top" wrapText="1" indent="1"/>
    </xf>
    <xf numFmtId="0" fontId="63" fillId="0" borderId="10" xfId="8" applyFont="1" applyBorder="1" applyAlignment="1">
      <alignment vertical="center" wrapText="1"/>
    </xf>
    <xf numFmtId="0" fontId="44" fillId="0" borderId="44" xfId="8" applyFont="1" applyBorder="1" applyAlignment="1">
      <alignment horizontal="left" vertical="top" wrapText="1" indent="2"/>
    </xf>
    <xf numFmtId="0" fontId="44" fillId="0" borderId="10" xfId="8" applyFont="1" applyBorder="1" applyAlignment="1">
      <alignment horizontal="left" vertical="top" wrapText="1" indent="2"/>
    </xf>
    <xf numFmtId="0" fontId="24" fillId="0" borderId="45" xfId="8" applyBorder="1"/>
    <xf numFmtId="0" fontId="41" fillId="0" borderId="2" xfId="8" applyFont="1" applyBorder="1" applyAlignment="1" applyProtection="1">
      <alignment vertical="top"/>
      <protection locked="0"/>
    </xf>
    <xf numFmtId="0" fontId="41" fillId="0" borderId="7" xfId="0" applyFont="1" applyBorder="1" applyAlignment="1">
      <alignment vertical="top"/>
    </xf>
    <xf numFmtId="0" fontId="41" fillId="0" borderId="2" xfId="8" applyFont="1" applyBorder="1" applyAlignment="1">
      <alignment vertical="top"/>
    </xf>
    <xf numFmtId="0" fontId="44" fillId="0" borderId="2" xfId="8" applyFont="1" applyBorder="1" applyAlignment="1" applyProtection="1">
      <alignment vertical="top"/>
      <protection locked="0"/>
    </xf>
    <xf numFmtId="0" fontId="44" fillId="0" borderId="7" xfId="0" applyFont="1" applyBorder="1" applyAlignment="1">
      <alignment vertical="top"/>
    </xf>
    <xf numFmtId="0" fontId="44" fillId="0" borderId="32" xfId="8" applyFont="1" applyBorder="1" applyAlignment="1" applyProtection="1">
      <alignment vertical="top"/>
      <protection locked="0"/>
    </xf>
    <xf numFmtId="0" fontId="35" fillId="0" borderId="0" xfId="226" applyFont="1" applyAlignment="1">
      <alignment horizontal="left" vertical="center"/>
    </xf>
    <xf numFmtId="0" fontId="24" fillId="10" borderId="0" xfId="0" applyFont="1" applyFill="1" applyAlignment="1">
      <alignment horizontal="left" vertical="top" wrapText="1"/>
    </xf>
    <xf numFmtId="0" fontId="41" fillId="10" borderId="0" xfId="1756" applyFont="1" applyFill="1" applyAlignment="1">
      <alignment horizontal="left" vertical="top" wrapText="1"/>
    </xf>
    <xf numFmtId="0" fontId="63" fillId="6" borderId="39" xfId="1756" applyFont="1" applyFill="1" applyBorder="1" applyAlignment="1">
      <alignment horizontal="center"/>
    </xf>
    <xf numFmtId="0" fontId="35" fillId="0" borderId="0" xfId="0" applyFont="1" applyFill="1" applyAlignment="1">
      <alignment vertical="top"/>
    </xf>
    <xf numFmtId="0" fontId="35" fillId="0" borderId="0" xfId="27165" applyFont="1" applyFill="1" applyAlignment="1">
      <alignment vertical="top"/>
    </xf>
    <xf numFmtId="0" fontId="41" fillId="22" borderId="7" xfId="1756" applyFont="1" applyFill="1" applyBorder="1"/>
    <xf numFmtId="0" fontId="41" fillId="8" borderId="7" xfId="1756" applyFont="1" applyFill="1" applyBorder="1" applyAlignment="1">
      <alignment wrapText="1"/>
    </xf>
    <xf numFmtId="0" fontId="41" fillId="22" borderId="7" xfId="1756" applyFont="1" applyFill="1" applyBorder="1" applyAlignment="1">
      <alignment wrapText="1"/>
    </xf>
    <xf numFmtId="0" fontId="41" fillId="8" borderId="7" xfId="1756" applyFont="1" applyFill="1" applyBorder="1"/>
    <xf numFmtId="0" fontId="41" fillId="8" borderId="26" xfId="1756" applyFont="1" applyFill="1" applyBorder="1"/>
    <xf numFmtId="0" fontId="96" fillId="17" borderId="2" xfId="0" applyFont="1" applyFill="1" applyBorder="1" applyAlignment="1" applyProtection="1">
      <alignment horizontal="center" vertical="center" wrapText="1"/>
    </xf>
    <xf numFmtId="0" fontId="35" fillId="12" borderId="16" xfId="232" applyFont="1" applyFill="1" applyBorder="1" applyAlignment="1">
      <alignment horizontal="center" vertical="center" wrapText="1"/>
    </xf>
    <xf numFmtId="0" fontId="35" fillId="20" borderId="22" xfId="232" applyFont="1" applyFill="1" applyBorder="1" applyAlignment="1">
      <alignment horizontal="left" vertical="top"/>
    </xf>
    <xf numFmtId="0" fontId="35" fillId="21" borderId="10" xfId="232" applyFont="1" applyFill="1" applyBorder="1" applyAlignment="1">
      <alignment horizontal="left" vertical="top"/>
    </xf>
    <xf numFmtId="0" fontId="35" fillId="20" borderId="10" xfId="232" applyFont="1" applyFill="1" applyBorder="1" applyAlignment="1">
      <alignment horizontal="left" vertical="top"/>
    </xf>
    <xf numFmtId="0" fontId="35" fillId="21" borderId="24" xfId="232" applyFont="1" applyFill="1" applyBorder="1" applyAlignment="1">
      <alignment horizontal="left" vertical="top"/>
    </xf>
    <xf numFmtId="0" fontId="35" fillId="20" borderId="10" xfId="232" applyFont="1" applyFill="1" applyBorder="1" applyAlignment="1">
      <alignment vertical="top"/>
    </xf>
    <xf numFmtId="0" fontId="26" fillId="5" borderId="36" xfId="8" applyFont="1" applyFill="1" applyBorder="1" applyAlignment="1">
      <alignment horizontal="center" vertical="center" wrapText="1"/>
    </xf>
    <xf numFmtId="0" fontId="26" fillId="4" borderId="61" xfId="8" applyFont="1" applyFill="1" applyBorder="1" applyAlignment="1">
      <alignment horizontal="center" vertical="center"/>
    </xf>
    <xf numFmtId="0" fontId="41" fillId="0" borderId="28" xfId="0" applyFont="1" applyBorder="1" applyAlignment="1">
      <alignment vertical="top"/>
    </xf>
    <xf numFmtId="0" fontId="63" fillId="0" borderId="31" xfId="8" applyFont="1" applyFill="1" applyBorder="1" applyAlignment="1">
      <alignment horizontal="left" vertical="center"/>
    </xf>
    <xf numFmtId="0" fontId="62" fillId="0" borderId="18" xfId="0" applyFont="1" applyFill="1" applyBorder="1" applyAlignment="1">
      <alignment horizontal="left"/>
    </xf>
    <xf numFmtId="0" fontId="44" fillId="0" borderId="18" xfId="8" applyFont="1" applyFill="1" applyBorder="1" applyAlignment="1"/>
    <xf numFmtId="0" fontId="63" fillId="0" borderId="31" xfId="8" applyFont="1" applyFill="1" applyBorder="1" applyAlignment="1">
      <alignment wrapText="1"/>
    </xf>
    <xf numFmtId="0" fontId="41" fillId="0" borderId="5" xfId="8" applyFont="1" applyFill="1" applyBorder="1" applyAlignment="1">
      <alignment vertical="top" wrapText="1"/>
    </xf>
    <xf numFmtId="0" fontId="41" fillId="0" borderId="6" xfId="0" applyFont="1" applyFill="1" applyBorder="1" applyAlignment="1">
      <alignment horizontal="left" vertical="center"/>
    </xf>
    <xf numFmtId="0" fontId="24" fillId="0" borderId="6" xfId="8" applyFont="1" applyFill="1" applyBorder="1" applyAlignment="1" applyProtection="1">
      <alignment horizontal="left" vertical="center" wrapText="1"/>
      <protection locked="0"/>
    </xf>
    <xf numFmtId="0" fontId="24" fillId="0" borderId="6" xfId="0" applyFont="1" applyFill="1" applyBorder="1" applyAlignment="1">
      <alignment horizontal="left" vertical="center"/>
    </xf>
    <xf numFmtId="0" fontId="24" fillId="0" borderId="12" xfId="0" applyFont="1" applyBorder="1"/>
    <xf numFmtId="0" fontId="63" fillId="0" borderId="27" xfId="8" applyFont="1" applyBorder="1"/>
    <xf numFmtId="0" fontId="41" fillId="0" borderId="0" xfId="0" applyFont="1" applyFill="1" applyBorder="1" applyAlignment="1">
      <alignment horizontal="left" vertical="top"/>
    </xf>
    <xf numFmtId="0" fontId="63" fillId="0" borderId="24" xfId="0" applyFont="1" applyBorder="1" applyAlignment="1">
      <alignment vertical="center" wrapText="1"/>
    </xf>
    <xf numFmtId="0" fontId="62" fillId="0" borderId="24" xfId="0" applyFont="1" applyBorder="1" applyAlignment="1">
      <alignment horizontal="left" vertical="center" indent="1"/>
    </xf>
    <xf numFmtId="0" fontId="41" fillId="0" borderId="24" xfId="0" applyFont="1" applyBorder="1" applyAlignment="1">
      <alignment horizontal="left" vertical="center" wrapText="1" indent="1"/>
    </xf>
    <xf numFmtId="0" fontId="62" fillId="0" borderId="24" xfId="0" applyFont="1" applyBorder="1" applyAlignment="1">
      <alignment horizontal="left" vertical="center" indent="2"/>
    </xf>
    <xf numFmtId="0" fontId="41" fillId="0" borderId="24" xfId="0" applyFont="1" applyBorder="1" applyAlignment="1">
      <alignment horizontal="left" vertical="center" wrapText="1" indent="2"/>
    </xf>
    <xf numFmtId="0" fontId="62" fillId="0" borderId="24" xfId="0" applyFont="1" applyBorder="1" applyAlignment="1">
      <alignment horizontal="left" vertical="top" wrapText="1" indent="3"/>
    </xf>
    <xf numFmtId="0" fontId="41" fillId="0" borderId="24" xfId="0" applyFont="1" applyBorder="1" applyAlignment="1">
      <alignment horizontal="left" vertical="center" wrapText="1" indent="3"/>
    </xf>
    <xf numFmtId="0" fontId="62" fillId="0" borderId="24" xfId="0" applyFont="1" applyBorder="1" applyAlignment="1">
      <alignment horizontal="left" vertical="center" wrapText="1" indent="4"/>
    </xf>
    <xf numFmtId="0" fontId="41" fillId="0" borderId="24" xfId="0" applyFont="1" applyBorder="1" applyAlignment="1">
      <alignment horizontal="left" vertical="center" wrapText="1" indent="4"/>
    </xf>
    <xf numFmtId="0" fontId="62" fillId="0" borderId="24" xfId="0" applyFont="1" applyBorder="1" applyAlignment="1">
      <alignment horizontal="left" vertical="center" wrapText="1" indent="1"/>
    </xf>
    <xf numFmtId="0" fontId="62" fillId="0" borderId="24" xfId="0" applyFont="1" applyBorder="1" applyAlignment="1">
      <alignment horizontal="left" vertical="center" wrapText="1" indent="2"/>
    </xf>
    <xf numFmtId="0" fontId="41" fillId="0" borderId="24" xfId="15" applyFont="1" applyBorder="1" applyAlignment="1">
      <alignment horizontal="left" vertical="top" wrapText="1" indent="3"/>
    </xf>
    <xf numFmtId="0" fontId="41" fillId="0" borderId="24" xfId="0" applyFont="1" applyBorder="1" applyAlignment="1">
      <alignment vertical="center" wrapText="1"/>
    </xf>
    <xf numFmtId="0" fontId="63" fillId="0" borderId="24" xfId="0" applyFont="1" applyBorder="1" applyAlignment="1">
      <alignment vertical="top" wrapText="1"/>
    </xf>
    <xf numFmtId="0" fontId="62" fillId="0" borderId="24" xfId="0" applyFont="1" applyBorder="1" applyAlignment="1">
      <alignment horizontal="left" vertical="center" indent="3"/>
    </xf>
    <xf numFmtId="0" fontId="41" fillId="0" borderId="24" xfId="0" applyFont="1" applyBorder="1" applyAlignment="1">
      <alignment horizontal="left" vertical="top" wrapText="1" indent="3"/>
    </xf>
    <xf numFmtId="0" fontId="41" fillId="0" borderId="24" xfId="0" applyFont="1" applyBorder="1" applyAlignment="1">
      <alignment horizontal="left" vertical="center" wrapText="1" indent="5"/>
    </xf>
    <xf numFmtId="0" fontId="41" fillId="0" borderId="24" xfId="0" applyFont="1" applyBorder="1" applyAlignment="1">
      <alignment horizontal="left" vertical="top" wrapText="1" indent="4"/>
    </xf>
    <xf numFmtId="0" fontId="41" fillId="0" borderId="24" xfId="0" applyFont="1" applyBorder="1" applyAlignment="1">
      <alignment horizontal="left" vertical="top" wrapText="1" indent="1"/>
    </xf>
    <xf numFmtId="0" fontId="44" fillId="0" borderId="24" xfId="0" applyFont="1" applyBorder="1" applyAlignment="1">
      <alignment horizontal="left" vertical="center" wrapText="1" indent="1"/>
    </xf>
    <xf numFmtId="0" fontId="62" fillId="0" borderId="24" xfId="0" applyFont="1" applyBorder="1" applyAlignment="1">
      <alignment horizontal="left" vertical="top" wrapText="1" indent="2"/>
    </xf>
    <xf numFmtId="0" fontId="62" fillId="0" borderId="24" xfId="0" applyFont="1" applyBorder="1" applyAlignment="1">
      <alignment horizontal="left" vertical="center" wrapText="1" indent="3"/>
    </xf>
    <xf numFmtId="0" fontId="63" fillId="0" borderId="24" xfId="0" applyFont="1" applyBorder="1"/>
    <xf numFmtId="0" fontId="41" fillId="0" borderId="24" xfId="0" applyFont="1" applyBorder="1" applyAlignment="1">
      <alignment horizontal="left" indent="1"/>
    </xf>
    <xf numFmtId="0" fontId="41" fillId="0" borderId="24" xfId="0" applyFont="1" applyBorder="1" applyAlignment="1">
      <alignment horizontal="left" vertical="top" wrapText="1" indent="2"/>
    </xf>
    <xf numFmtId="0" fontId="62" fillId="0" borderId="24" xfId="0" applyFont="1" applyBorder="1" applyAlignment="1">
      <alignment horizontal="left" indent="1"/>
    </xf>
    <xf numFmtId="0" fontId="41" fillId="0" borderId="10" xfId="0" applyFont="1" applyFill="1" applyBorder="1" applyAlignment="1">
      <alignment horizontal="left" vertical="top"/>
    </xf>
    <xf numFmtId="0" fontId="41" fillId="0" borderId="7" xfId="0" applyFont="1" applyFill="1" applyBorder="1" applyAlignment="1">
      <alignment horizontal="left" vertical="top"/>
    </xf>
    <xf numFmtId="0" fontId="44" fillId="0" borderId="10" xfId="0" applyFont="1" applyFill="1" applyBorder="1" applyAlignment="1">
      <alignment horizontal="left" vertical="top"/>
    </xf>
    <xf numFmtId="0" fontId="44" fillId="0" borderId="7" xfId="0" applyFont="1" applyFill="1" applyBorder="1" applyAlignment="1">
      <alignment horizontal="left" vertical="top"/>
    </xf>
    <xf numFmtId="0" fontId="41" fillId="0" borderId="11" xfId="0" applyFont="1" applyFill="1" applyBorder="1" applyAlignment="1">
      <alignment horizontal="left" vertical="top"/>
    </xf>
    <xf numFmtId="0" fontId="41" fillId="0" borderId="26" xfId="0" applyFont="1" applyFill="1" applyBorder="1" applyAlignment="1">
      <alignment horizontal="left" vertical="top"/>
    </xf>
    <xf numFmtId="0" fontId="41" fillId="0" borderId="25" xfId="0" applyFont="1" applyBorder="1" applyAlignment="1">
      <alignment horizontal="left" indent="1"/>
    </xf>
    <xf numFmtId="0" fontId="41" fillId="0" borderId="23" xfId="0" applyFont="1" applyBorder="1" applyAlignment="1">
      <alignment vertical="center"/>
    </xf>
    <xf numFmtId="0" fontId="62" fillId="0" borderId="23" xfId="0" applyFont="1" applyBorder="1" applyAlignment="1">
      <alignment horizontal="left" vertical="center"/>
    </xf>
    <xf numFmtId="0" fontId="41" fillId="0" borderId="23" xfId="0" applyFont="1" applyBorder="1" applyAlignment="1">
      <alignment horizontal="left" vertical="center"/>
    </xf>
    <xf numFmtId="0" fontId="41" fillId="0" borderId="23" xfId="0" applyFont="1" applyFill="1" applyBorder="1" applyAlignment="1">
      <alignment horizontal="left" vertical="center"/>
    </xf>
    <xf numFmtId="0" fontId="41" fillId="0" borderId="23" xfId="0" applyFont="1" applyBorder="1" applyAlignment="1">
      <alignment vertical="top"/>
    </xf>
    <xf numFmtId="0" fontId="41" fillId="0" borderId="23" xfId="0" applyFont="1" applyBorder="1" applyAlignment="1">
      <alignment horizontal="left" vertical="top"/>
    </xf>
    <xf numFmtId="0" fontId="44" fillId="0" borderId="23" xfId="0" applyFont="1" applyBorder="1" applyAlignment="1">
      <alignment horizontal="left" vertical="center"/>
    </xf>
    <xf numFmtId="0" fontId="41" fillId="0" borderId="23" xfId="0" applyFont="1" applyBorder="1"/>
    <xf numFmtId="0" fontId="41" fillId="0" borderId="0" xfId="0" applyFont="1" applyFill="1" applyBorder="1" applyAlignment="1">
      <alignment vertical="top" wrapText="1"/>
    </xf>
    <xf numFmtId="0" fontId="41" fillId="0" borderId="0" xfId="0" applyFont="1" applyFill="1" applyAlignment="1">
      <alignment horizontal="left" vertical="top" wrapText="1"/>
    </xf>
    <xf numFmtId="0" fontId="62" fillId="0" borderId="24" xfId="0" applyFont="1" applyBorder="1" applyAlignment="1">
      <alignment horizontal="left" vertical="top" wrapText="1" indent="4"/>
    </xf>
    <xf numFmtId="0" fontId="41" fillId="0" borderId="24" xfId="0" applyFont="1" applyBorder="1" applyAlignment="1">
      <alignment horizontal="left" vertical="center" indent="2"/>
    </xf>
    <xf numFmtId="0" fontId="41" fillId="0" borderId="24" xfId="0" applyFont="1" applyBorder="1" applyAlignment="1">
      <alignment horizontal="left" vertical="center" indent="4"/>
    </xf>
    <xf numFmtId="0" fontId="62" fillId="0" borderId="24" xfId="15" applyFont="1" applyBorder="1" applyAlignment="1">
      <alignment horizontal="left" vertical="center" indent="5"/>
    </xf>
    <xf numFmtId="0" fontId="41" fillId="0" borderId="24" xfId="15" applyFont="1" applyBorder="1" applyAlignment="1">
      <alignment horizontal="left" vertical="top" wrapText="1" indent="5"/>
    </xf>
    <xf numFmtId="0" fontId="41" fillId="0" borderId="24" xfId="15" applyFont="1" applyBorder="1" applyAlignment="1">
      <alignment horizontal="left" vertical="center" indent="5"/>
    </xf>
    <xf numFmtId="0" fontId="41" fillId="0" borderId="24" xfId="15" applyFont="1" applyBorder="1" applyAlignment="1">
      <alignment horizontal="left" vertical="center" wrapText="1" indent="5"/>
    </xf>
    <xf numFmtId="0" fontId="44" fillId="0" borderId="24" xfId="0" applyFont="1" applyBorder="1" applyAlignment="1">
      <alignment horizontal="left" vertical="top" wrapText="1" indent="5"/>
    </xf>
    <xf numFmtId="0" fontId="41" fillId="0" borderId="24" xfId="0" applyFont="1" applyBorder="1" applyAlignment="1">
      <alignment vertical="center"/>
    </xf>
    <xf numFmtId="0" fontId="41" fillId="0" borderId="24" xfId="0" applyFont="1" applyBorder="1" applyAlignment="1">
      <alignment horizontal="left" vertical="center" indent="1"/>
    </xf>
    <xf numFmtId="0" fontId="62" fillId="0" borderId="24" xfId="15" applyFont="1" applyBorder="1" applyAlignment="1">
      <alignment horizontal="left" vertical="top" wrapText="1" indent="1"/>
    </xf>
    <xf numFmtId="0" fontId="41" fillId="0" borderId="24" xfId="15" applyFont="1" applyBorder="1" applyAlignment="1">
      <alignment horizontal="left" vertical="top" wrapText="1" indent="1"/>
    </xf>
    <xf numFmtId="0" fontId="62" fillId="0" borderId="24" xfId="0" applyFont="1" applyBorder="1" applyAlignment="1">
      <alignment horizontal="left" vertical="top" wrapText="1" indent="1"/>
    </xf>
    <xf numFmtId="0" fontId="62" fillId="0" borderId="24" xfId="15" applyFont="1" applyBorder="1" applyAlignment="1">
      <alignment horizontal="left" vertical="center" indent="3"/>
    </xf>
    <xf numFmtId="0" fontId="41" fillId="0" borderId="24" xfId="0" applyFont="1" applyBorder="1" applyAlignment="1">
      <alignment vertical="top" wrapText="1"/>
    </xf>
    <xf numFmtId="0" fontId="62" fillId="0" borderId="24" xfId="0" applyFont="1" applyBorder="1" applyAlignment="1">
      <alignment horizontal="left" vertical="top" wrapText="1" indent="5"/>
    </xf>
    <xf numFmtId="0" fontId="41" fillId="0" borderId="24" xfId="0" applyFont="1" applyBorder="1" applyAlignment="1">
      <alignment horizontal="left" vertical="top" wrapText="1" indent="5"/>
    </xf>
    <xf numFmtId="0" fontId="62" fillId="0" borderId="24" xfId="0" applyFont="1" applyBorder="1" applyAlignment="1">
      <alignment horizontal="left" vertical="center" indent="4"/>
    </xf>
    <xf numFmtId="0" fontId="41" fillId="0" borderId="24" xfId="2" applyFont="1" applyBorder="1" applyAlignment="1">
      <alignment horizontal="left" vertical="top" wrapText="1" indent="6"/>
    </xf>
    <xf numFmtId="0" fontId="41" fillId="0" borderId="24" xfId="2" applyFont="1" applyBorder="1" applyAlignment="1">
      <alignment horizontal="left" vertical="top" wrapText="1" indent="5"/>
    </xf>
    <xf numFmtId="0" fontId="63" fillId="0" borderId="24" xfId="0" applyFont="1" applyBorder="1" applyAlignment="1">
      <alignment horizontal="left" vertical="top" wrapText="1" indent="1"/>
    </xf>
    <xf numFmtId="0" fontId="41" fillId="0" borderId="24" xfId="0" applyFont="1" applyBorder="1" applyAlignment="1">
      <alignment horizontal="left" vertical="top" wrapText="1" indent="10"/>
    </xf>
    <xf numFmtId="0" fontId="41" fillId="0" borderId="24" xfId="0" applyFont="1" applyBorder="1" applyAlignment="1">
      <alignment horizontal="left" vertical="top" wrapText="1" indent="6"/>
    </xf>
    <xf numFmtId="0" fontId="41" fillId="0" borderId="24" xfId="0" applyFont="1" applyBorder="1" applyAlignment="1">
      <alignment horizontal="left" vertical="top" wrapText="1" indent="9"/>
    </xf>
    <xf numFmtId="0" fontId="62" fillId="0" borderId="24" xfId="15" applyFont="1" applyBorder="1" applyAlignment="1">
      <alignment horizontal="left" vertical="center" indent="2"/>
    </xf>
    <xf numFmtId="0" fontId="41" fillId="0" borderId="24" xfId="15" applyFont="1" applyBorder="1" applyAlignment="1">
      <alignment horizontal="left" vertical="center" wrapText="1" indent="2"/>
    </xf>
    <xf numFmtId="0" fontId="41" fillId="0" borderId="24" xfId="15" applyFont="1" applyBorder="1" applyAlignment="1">
      <alignment horizontal="left" vertical="top" wrapText="1" indent="2"/>
    </xf>
    <xf numFmtId="0" fontId="63" fillId="0" borderId="24" xfId="0" applyFont="1" applyBorder="1" applyAlignment="1">
      <alignment horizontal="left" vertical="top" wrapText="1"/>
    </xf>
    <xf numFmtId="0" fontId="41" fillId="0" borderId="24" xfId="15" applyFont="1" applyBorder="1" applyAlignment="1">
      <alignment horizontal="left" vertical="center" indent="3"/>
    </xf>
    <xf numFmtId="0" fontId="41" fillId="0" borderId="24" xfId="2" applyFont="1" applyBorder="1" applyAlignment="1">
      <alignment horizontal="left" vertical="top" wrapText="1" indent="4"/>
    </xf>
    <xf numFmtId="0" fontId="41" fillId="0" borderId="24" xfId="2" applyFont="1" applyBorder="1" applyAlignment="1">
      <alignment horizontal="left" vertical="top" wrapText="1" indent="3"/>
    </xf>
    <xf numFmtId="0" fontId="63" fillId="0" borderId="24" xfId="0" applyFont="1" applyBorder="1" applyAlignment="1">
      <alignment wrapText="1"/>
    </xf>
    <xf numFmtId="0" fontId="41" fillId="0" borderId="24" xfId="0" applyFont="1" applyBorder="1"/>
    <xf numFmtId="0" fontId="41" fillId="0" borderId="25" xfId="0" applyFont="1" applyBorder="1"/>
    <xf numFmtId="0" fontId="41" fillId="0" borderId="7" xfId="0" applyFont="1" applyFill="1" applyBorder="1" applyAlignment="1">
      <alignment vertical="top"/>
    </xf>
    <xf numFmtId="0" fontId="44" fillId="0" borderId="7" xfId="0" applyFont="1" applyFill="1" applyBorder="1" applyAlignment="1">
      <alignment vertical="top"/>
    </xf>
    <xf numFmtId="0" fontId="41" fillId="0" borderId="7" xfId="15" applyFont="1" applyFill="1" applyBorder="1" applyAlignment="1">
      <alignment vertical="top"/>
    </xf>
    <xf numFmtId="0" fontId="41" fillId="0" borderId="26" xfId="0" applyFont="1" applyFill="1" applyBorder="1" applyAlignment="1">
      <alignment vertical="top"/>
    </xf>
    <xf numFmtId="0" fontId="24" fillId="0" borderId="23" xfId="0" applyFont="1" applyBorder="1"/>
    <xf numFmtId="0" fontId="41" fillId="10" borderId="23" xfId="0" applyFont="1" applyFill="1" applyBorder="1" applyAlignment="1">
      <alignment vertical="top"/>
    </xf>
    <xf numFmtId="0" fontId="41" fillId="0" borderId="23" xfId="0" applyFont="1" applyBorder="1" applyAlignment="1">
      <alignment horizontal="left"/>
    </xf>
    <xf numFmtId="0" fontId="63" fillId="7" borderId="9" xfId="0" applyFont="1" applyFill="1" applyBorder="1" applyAlignment="1">
      <alignment horizontal="center" vertical="center" wrapText="1"/>
    </xf>
    <xf numFmtId="0" fontId="63" fillId="5" borderId="39" xfId="8" applyFont="1" applyFill="1" applyBorder="1" applyAlignment="1">
      <alignment horizontal="center" vertical="center" wrapText="1"/>
    </xf>
    <xf numFmtId="0" fontId="63" fillId="5" borderId="40" xfId="8" applyFont="1" applyFill="1" applyBorder="1" applyAlignment="1">
      <alignment horizontal="center" vertical="center" wrapText="1"/>
    </xf>
    <xf numFmtId="0" fontId="41" fillId="0" borderId="0" xfId="30" applyFont="1" applyAlignment="1">
      <alignment horizontal="left" vertical="top" wrapText="1"/>
    </xf>
    <xf numFmtId="0" fontId="26" fillId="4" borderId="27" xfId="30" applyFont="1" applyFill="1" applyBorder="1" applyAlignment="1">
      <alignment horizontal="center" vertical="center" wrapText="1"/>
    </xf>
    <xf numFmtId="0" fontId="63" fillId="0" borderId="18" xfId="30" applyFont="1" applyBorder="1" applyAlignment="1">
      <alignment vertical="center" wrapText="1"/>
    </xf>
    <xf numFmtId="0" fontId="41" fillId="0" borderId="18" xfId="30" applyFont="1" applyBorder="1" applyAlignment="1">
      <alignment vertical="center" wrapText="1"/>
    </xf>
    <xf numFmtId="0" fontId="63" fillId="0" borderId="18" xfId="30" applyFont="1" applyBorder="1" applyAlignment="1">
      <alignment horizontal="left" vertical="center" wrapText="1" indent="1"/>
    </xf>
    <xf numFmtId="0" fontId="41" fillId="0" borderId="18" xfId="30" applyFont="1" applyBorder="1" applyAlignment="1">
      <alignment horizontal="left" vertical="center" wrapText="1" indent="1"/>
    </xf>
    <xf numFmtId="0" fontId="95" fillId="16" borderId="56" xfId="27165" applyFont="1" applyFill="1" applyBorder="1" applyAlignment="1">
      <alignment horizontal="center" vertical="center" wrapText="1"/>
    </xf>
    <xf numFmtId="0" fontId="95" fillId="16" borderId="56" xfId="27165" applyFont="1" applyFill="1" applyBorder="1" applyAlignment="1">
      <alignment horizontal="center" vertical="center"/>
    </xf>
    <xf numFmtId="0" fontId="63" fillId="4" borderId="21" xfId="0" applyFont="1" applyFill="1" applyBorder="1" applyAlignment="1">
      <alignment horizontal="center" vertical="center" wrapText="1"/>
    </xf>
    <xf numFmtId="0" fontId="100" fillId="10" borderId="0" xfId="0" applyFont="1" applyFill="1"/>
    <xf numFmtId="0" fontId="97" fillId="10" borderId="0" xfId="0" applyFont="1" applyFill="1"/>
    <xf numFmtId="0" fontId="101" fillId="10" borderId="0" xfId="0" applyFont="1" applyFill="1"/>
    <xf numFmtId="0" fontId="102" fillId="10" borderId="0" xfId="0" applyFont="1" applyFill="1"/>
    <xf numFmtId="0" fontId="102" fillId="10" borderId="0" xfId="0" applyFont="1" applyFill="1" applyAlignment="1">
      <alignment horizontal="left" vertical="top" wrapText="1"/>
    </xf>
    <xf numFmtId="0" fontId="101" fillId="0" borderId="0" xfId="1756" applyFont="1" applyFill="1"/>
    <xf numFmtId="0" fontId="103" fillId="10" borderId="53" xfId="1756" applyFont="1" applyFill="1" applyBorder="1" applyAlignment="1">
      <alignment horizontal="left"/>
    </xf>
    <xf numFmtId="0" fontId="101" fillId="10" borderId="53" xfId="1756" applyFont="1" applyFill="1" applyBorder="1" applyAlignment="1"/>
    <xf numFmtId="0" fontId="104" fillId="0" borderId="0" xfId="0" applyFont="1" applyFill="1" applyBorder="1" applyAlignment="1">
      <alignment horizontal="left" vertical="center"/>
    </xf>
    <xf numFmtId="0" fontId="104" fillId="0" borderId="0" xfId="0" applyFont="1" applyFill="1" applyBorder="1" applyAlignment="1">
      <alignment horizontal="left"/>
    </xf>
    <xf numFmtId="0" fontId="104" fillId="0" borderId="0" xfId="0" applyFont="1" applyFill="1" applyBorder="1" applyAlignment="1"/>
    <xf numFmtId="0" fontId="104" fillId="0" borderId="0" xfId="8" applyFont="1" applyFill="1" applyAlignment="1">
      <alignment horizontal="left" vertical="top"/>
    </xf>
    <xf numFmtId="0" fontId="26" fillId="14" borderId="54" xfId="0" applyFont="1" applyFill="1" applyBorder="1" applyAlignment="1">
      <alignment horizontal="center" vertical="center"/>
    </xf>
    <xf numFmtId="0" fontId="26" fillId="6" borderId="55" xfId="0" applyFont="1" applyFill="1" applyBorder="1" applyAlignment="1">
      <alignment horizontal="center" vertical="center"/>
    </xf>
    <xf numFmtId="0" fontId="26" fillId="3" borderId="54" xfId="0" applyFont="1" applyFill="1" applyBorder="1" applyAlignment="1">
      <alignment horizontal="center" vertical="center"/>
    </xf>
    <xf numFmtId="0" fontId="26" fillId="15" borderId="54" xfId="0" applyFont="1" applyFill="1" applyBorder="1" applyAlignment="1">
      <alignment horizontal="center" vertical="center"/>
    </xf>
    <xf numFmtId="0" fontId="26" fillId="2" borderId="48" xfId="0" applyFont="1" applyFill="1" applyBorder="1" applyAlignment="1">
      <alignment horizontal="center" vertical="center"/>
    </xf>
    <xf numFmtId="0" fontId="26" fillId="11" borderId="54" xfId="0" applyFont="1" applyFill="1" applyBorder="1" applyAlignment="1">
      <alignment horizontal="center" vertical="center"/>
    </xf>
    <xf numFmtId="0" fontId="24" fillId="20" borderId="8" xfId="0" applyFont="1" applyFill="1" applyBorder="1" applyAlignment="1">
      <alignment vertical="top"/>
    </xf>
    <xf numFmtId="0" fontId="24" fillId="20" borderId="26" xfId="0" applyFont="1" applyFill="1" applyBorder="1" applyAlignment="1">
      <alignment vertical="top" wrapText="1"/>
    </xf>
    <xf numFmtId="0" fontId="104" fillId="0" borderId="0" xfId="30" applyNumberFormat="1" applyFont="1" applyFill="1" applyAlignment="1">
      <alignment vertical="center"/>
    </xf>
    <xf numFmtId="0" fontId="104" fillId="0" borderId="0" xfId="0" applyFont="1" applyFill="1" applyAlignment="1">
      <alignment vertical="center"/>
    </xf>
    <xf numFmtId="0" fontId="104" fillId="0" borderId="0" xfId="8" applyFont="1" applyFill="1" applyAlignment="1"/>
    <xf numFmtId="0" fontId="77" fillId="10" borderId="0" xfId="232" applyFont="1" applyFill="1" applyProtection="1"/>
    <xf numFmtId="0" fontId="35" fillId="0" borderId="0" xfId="0" applyFont="1" applyAlignment="1" applyProtection="1">
      <alignment horizontal="left" vertical="top" wrapText="1"/>
    </xf>
    <xf numFmtId="0" fontId="0" fillId="0" borderId="0" xfId="0" applyAlignment="1" applyProtection="1">
      <alignment horizontal="left" vertical="top" wrapText="1"/>
    </xf>
    <xf numFmtId="0" fontId="95" fillId="23" borderId="2" xfId="0" applyFont="1" applyFill="1" applyBorder="1" applyAlignment="1" applyProtection="1">
      <alignment horizontal="center" vertical="center" wrapText="1"/>
    </xf>
    <xf numFmtId="0" fontId="35" fillId="18" borderId="2" xfId="0" applyFont="1" applyFill="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9" borderId="2" xfId="232" applyFont="1" applyFill="1" applyBorder="1" applyAlignment="1" applyProtection="1">
      <alignment horizontal="left" vertical="top" wrapText="1"/>
    </xf>
    <xf numFmtId="0" fontId="35" fillId="19" borderId="2" xfId="0" applyFont="1" applyFill="1" applyBorder="1" applyAlignment="1" applyProtection="1">
      <alignment horizontal="left" vertical="top" wrapText="1"/>
    </xf>
    <xf numFmtId="0" fontId="35" fillId="18" borderId="56" xfId="0" applyFont="1" applyFill="1" applyBorder="1" applyAlignment="1" applyProtection="1">
      <alignment horizontal="left" vertical="top" wrapText="1"/>
    </xf>
    <xf numFmtId="0" fontId="35" fillId="18" borderId="45" xfId="0" applyFont="1" applyFill="1" applyBorder="1" applyAlignment="1" applyProtection="1">
      <alignment horizontal="left" vertical="top" wrapText="1"/>
    </xf>
    <xf numFmtId="0" fontId="35" fillId="18" borderId="2" xfId="0" quotePrefix="1" applyFont="1" applyFill="1" applyBorder="1" applyAlignment="1" applyProtection="1">
      <alignment horizontal="left" vertical="top" wrapText="1"/>
    </xf>
    <xf numFmtId="0" fontId="35" fillId="19" borderId="56" xfId="0" applyFont="1" applyFill="1" applyBorder="1" applyAlignment="1" applyProtection="1">
      <alignment horizontal="left" vertical="top" wrapText="1"/>
    </xf>
    <xf numFmtId="0" fontId="35" fillId="19" borderId="45" xfId="0" applyFont="1" applyFill="1" applyBorder="1" applyAlignment="1" applyProtection="1">
      <alignment horizontal="left" vertical="top" wrapText="1"/>
    </xf>
    <xf numFmtId="0" fontId="35" fillId="19" borderId="2" xfId="0" quotePrefix="1" applyFont="1" applyFill="1" applyBorder="1" applyAlignment="1" applyProtection="1">
      <alignment horizontal="left" vertical="top" wrapText="1"/>
    </xf>
    <xf numFmtId="0" fontId="0" fillId="0" borderId="0" xfId="0" applyBorder="1" applyProtection="1"/>
    <xf numFmtId="0" fontId="0" fillId="0" borderId="0" xfId="0" applyProtection="1"/>
    <xf numFmtId="0" fontId="84" fillId="19" borderId="46" xfId="232" applyFont="1" applyFill="1" applyBorder="1" applyAlignment="1" applyProtection="1">
      <alignment horizontal="left" vertical="top" wrapText="1"/>
    </xf>
    <xf numFmtId="0" fontId="84" fillId="18" borderId="46" xfId="232" applyFont="1" applyFill="1" applyBorder="1" applyAlignment="1" applyProtection="1">
      <alignment horizontal="left" vertical="top" wrapText="1"/>
    </xf>
    <xf numFmtId="0" fontId="35" fillId="18" borderId="46" xfId="0" applyFont="1" applyFill="1" applyBorder="1" applyAlignment="1" applyProtection="1">
      <alignment horizontal="left" vertical="top" wrapText="1"/>
    </xf>
    <xf numFmtId="0" fontId="35" fillId="19" borderId="46" xfId="232" applyFont="1" applyFill="1" applyBorder="1" applyAlignment="1" applyProtection="1">
      <alignment vertical="top" wrapText="1"/>
    </xf>
    <xf numFmtId="0" fontId="35" fillId="19" borderId="2" xfId="232" applyFont="1" applyFill="1" applyBorder="1" applyAlignment="1" applyProtection="1">
      <alignment vertical="top" wrapText="1"/>
    </xf>
    <xf numFmtId="0" fontId="35" fillId="18" borderId="57" xfId="232" applyFont="1" applyFill="1" applyBorder="1" applyAlignment="1" applyProtection="1">
      <alignment horizontal="left" vertical="top" wrapText="1"/>
    </xf>
    <xf numFmtId="0" fontId="94" fillId="19" borderId="2" xfId="0" applyFont="1" applyFill="1" applyBorder="1" applyAlignment="1" applyProtection="1">
      <alignment horizontal="left" vertical="top"/>
    </xf>
    <xf numFmtId="0" fontId="35" fillId="18" borderId="46" xfId="232" applyFont="1" applyFill="1" applyBorder="1" applyAlignment="1" applyProtection="1">
      <alignment vertical="top" wrapText="1"/>
    </xf>
    <xf numFmtId="0" fontId="84" fillId="18" borderId="45" xfId="232" applyFont="1" applyFill="1" applyBorder="1" applyAlignment="1" applyProtection="1">
      <alignment horizontal="left" vertical="top" wrapText="1"/>
    </xf>
    <xf numFmtId="0" fontId="35" fillId="19" borderId="45" xfId="232" applyFont="1" applyFill="1" applyBorder="1" applyAlignment="1" applyProtection="1">
      <alignment horizontal="left" vertical="top" wrapText="1"/>
    </xf>
    <xf numFmtId="0" fontId="97" fillId="0" borderId="0" xfId="0" applyFont="1" applyFill="1"/>
    <xf numFmtId="0" fontId="35" fillId="19" borderId="2" xfId="232" applyFont="1" applyFill="1" applyBorder="1" applyAlignment="1" applyProtection="1">
      <alignment horizontal="left" vertical="top" wrapText="1"/>
    </xf>
    <xf numFmtId="0" fontId="41" fillId="0" borderId="44" xfId="8" applyFont="1" applyBorder="1" applyAlignment="1">
      <alignment horizontal="left" vertical="center" indent="1"/>
    </xf>
    <xf numFmtId="0" fontId="35" fillId="24" borderId="17" xfId="226" applyFont="1" applyFill="1" applyBorder="1" applyAlignment="1">
      <alignment horizontal="center" vertical="center"/>
    </xf>
    <xf numFmtId="0" fontId="35" fillId="24" borderId="17" xfId="232" applyFont="1" applyFill="1" applyBorder="1" applyAlignment="1">
      <alignment horizontal="center" vertical="center"/>
    </xf>
    <xf numFmtId="0" fontId="35" fillId="24" borderId="16" xfId="30" applyFont="1" applyFill="1" applyBorder="1" applyAlignment="1">
      <alignment vertical="center" wrapText="1"/>
    </xf>
    <xf numFmtId="0" fontId="35" fillId="24" borderId="17" xfId="30" applyFont="1" applyFill="1" applyBorder="1" applyAlignment="1">
      <alignment vertical="center" wrapText="1"/>
    </xf>
    <xf numFmtId="0" fontId="35" fillId="24" borderId="16" xfId="232" applyFont="1" applyFill="1" applyBorder="1" applyAlignment="1">
      <alignment wrapText="1"/>
    </xf>
    <xf numFmtId="0" fontId="35" fillId="24" borderId="4" xfId="232" applyFont="1" applyFill="1" applyBorder="1" applyAlignment="1">
      <alignment wrapText="1"/>
    </xf>
    <xf numFmtId="0" fontId="35" fillId="24" borderId="17" xfId="30" applyFont="1" applyFill="1" applyBorder="1" applyAlignment="1">
      <alignment horizontal="center" vertical="center" wrapText="1"/>
    </xf>
    <xf numFmtId="0" fontId="35" fillId="24" borderId="16" xfId="30" applyFont="1" applyFill="1" applyBorder="1" applyAlignment="1">
      <alignment horizontal="center" vertical="center" wrapText="1"/>
    </xf>
    <xf numFmtId="0" fontId="35" fillId="24" borderId="17" xfId="232" applyFont="1" applyFill="1" applyBorder="1" applyAlignment="1">
      <alignment horizontal="center" vertical="center" wrapText="1"/>
    </xf>
    <xf numFmtId="0" fontId="35" fillId="24" borderId="3" xfId="232" applyFont="1" applyFill="1" applyBorder="1" applyAlignment="1">
      <alignment horizontal="center" vertical="center" wrapText="1"/>
    </xf>
    <xf numFmtId="0" fontId="35" fillId="24" borderId="17" xfId="30" applyFont="1" applyFill="1" applyBorder="1" applyAlignment="1" applyProtection="1">
      <alignment horizontal="center" vertical="center" wrapText="1"/>
      <protection locked="0"/>
    </xf>
    <xf numFmtId="0" fontId="35" fillId="24" borderId="16" xfId="232" applyFont="1" applyFill="1" applyBorder="1" applyAlignment="1" applyProtection="1">
      <alignment horizontal="center" vertical="center" wrapText="1"/>
      <protection locked="0"/>
    </xf>
    <xf numFmtId="0" fontId="35" fillId="24" borderId="4" xfId="232" applyFont="1" applyFill="1" applyBorder="1" applyAlignment="1" applyProtection="1">
      <alignment horizontal="center" vertical="center" wrapText="1"/>
      <protection locked="0"/>
    </xf>
    <xf numFmtId="0" fontId="35" fillId="24" borderId="3" xfId="226" applyFont="1" applyFill="1" applyBorder="1" applyAlignment="1">
      <alignment horizontal="center" vertical="center"/>
    </xf>
    <xf numFmtId="0" fontId="35" fillId="24" borderId="16" xfId="226" applyFont="1" applyFill="1" applyBorder="1" applyAlignment="1">
      <alignment horizontal="center" vertical="center"/>
    </xf>
    <xf numFmtId="0" fontId="35" fillId="24" borderId="3" xfId="232" applyFont="1" applyFill="1" applyBorder="1" applyAlignment="1">
      <alignment horizontal="center" vertical="center"/>
    </xf>
    <xf numFmtId="0" fontId="35" fillId="24" borderId="3" xfId="30" applyFont="1" applyFill="1" applyBorder="1" applyAlignment="1">
      <alignment horizontal="center" vertical="center" wrapText="1"/>
    </xf>
    <xf numFmtId="0" fontId="35" fillId="24" borderId="4" xfId="30" applyFont="1" applyFill="1" applyBorder="1" applyAlignment="1">
      <alignment horizontal="center" vertical="center" wrapText="1"/>
    </xf>
    <xf numFmtId="0" fontId="35" fillId="24" borderId="16" xfId="226" applyFont="1" applyFill="1" applyBorder="1" applyAlignment="1">
      <alignment vertical="center" wrapText="1"/>
    </xf>
    <xf numFmtId="0" fontId="35" fillId="24" borderId="4" xfId="226" applyFont="1" applyFill="1" applyBorder="1" applyAlignment="1">
      <alignment vertical="center" wrapText="1"/>
    </xf>
    <xf numFmtId="0" fontId="81" fillId="0" borderId="0" xfId="232" applyFont="1" applyAlignment="1">
      <alignment horizontal="left" vertical="top"/>
    </xf>
    <xf numFmtId="0" fontId="35" fillId="24" borderId="16" xfId="232" applyFont="1" applyFill="1" applyBorder="1" applyAlignment="1">
      <alignment horizontal="center" vertical="top" wrapText="1"/>
    </xf>
    <xf numFmtId="0" fontId="35" fillId="24" borderId="3" xfId="232" applyFont="1" applyFill="1" applyBorder="1" applyAlignment="1">
      <alignment horizontal="center" vertical="top" wrapText="1"/>
    </xf>
    <xf numFmtId="0" fontId="35" fillId="24" borderId="3" xfId="27164" applyFont="1" applyFill="1" applyBorder="1" applyAlignment="1">
      <alignment horizontal="center" vertical="top" wrapText="1"/>
    </xf>
    <xf numFmtId="0" fontId="35" fillId="24" borderId="4" xfId="27164" applyFont="1" applyFill="1" applyBorder="1" applyAlignment="1">
      <alignment horizontal="center" vertical="top" wrapText="1"/>
    </xf>
    <xf numFmtId="0" fontId="35" fillId="18" borderId="2" xfId="0" applyFont="1" applyFill="1" applyBorder="1" applyAlignment="1" applyProtection="1">
      <alignment horizontal="left" vertical="top" wrapText="1"/>
    </xf>
    <xf numFmtId="0" fontId="35" fillId="19" borderId="2" xfId="0" applyFont="1" applyFill="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9" borderId="2" xfId="232" applyFont="1" applyFill="1" applyBorder="1" applyAlignment="1" applyProtection="1">
      <alignment horizontal="left" vertical="top" wrapText="1"/>
    </xf>
    <xf numFmtId="0" fontId="35" fillId="18" borderId="45" xfId="0" applyFont="1" applyFill="1" applyBorder="1" applyAlignment="1" applyProtection="1">
      <alignment horizontal="left" vertical="top" wrapText="1"/>
    </xf>
    <xf numFmtId="0" fontId="35" fillId="0" borderId="0" xfId="226" applyFont="1" applyFill="1"/>
    <xf numFmtId="0" fontId="28" fillId="0" borderId="10" xfId="0" applyFont="1" applyFill="1" applyBorder="1" applyAlignment="1">
      <alignment vertical="top"/>
    </xf>
    <xf numFmtId="0" fontId="28" fillId="0" borderId="2" xfId="0" applyFont="1" applyFill="1" applyBorder="1" applyAlignment="1">
      <alignment vertical="top"/>
    </xf>
    <xf numFmtId="0" fontId="28" fillId="0" borderId="7" xfId="0" applyFont="1" applyFill="1" applyBorder="1" applyAlignment="1">
      <alignment vertical="top"/>
    </xf>
    <xf numFmtId="0" fontId="25" fillId="0" borderId="10" xfId="0" applyFont="1" applyFill="1" applyBorder="1"/>
    <xf numFmtId="0" fontId="25" fillId="0" borderId="2" xfId="0" applyFont="1" applyFill="1" applyBorder="1"/>
    <xf numFmtId="0" fontId="24" fillId="0" borderId="10" xfId="0" applyFont="1" applyFill="1" applyBorder="1" applyAlignment="1">
      <alignment vertical="top"/>
    </xf>
    <xf numFmtId="0" fontId="24" fillId="0" borderId="2" xfId="0" applyFont="1" applyFill="1" applyBorder="1" applyAlignment="1">
      <alignment vertical="top"/>
    </xf>
    <xf numFmtId="0" fontId="39" fillId="0" borderId="10" xfId="0" applyFont="1" applyFill="1" applyBorder="1" applyAlignment="1">
      <alignment horizontal="left" vertical="top"/>
    </xf>
    <xf numFmtId="0" fontId="39" fillId="0" borderId="2" xfId="0" applyFont="1" applyFill="1" applyBorder="1" applyAlignment="1">
      <alignment horizontal="left" vertical="top"/>
    </xf>
    <xf numFmtId="0" fontId="39" fillId="0" borderId="7" xfId="0" applyFont="1" applyFill="1" applyBorder="1" applyAlignment="1">
      <alignment horizontal="left" vertical="top"/>
    </xf>
    <xf numFmtId="0" fontId="24" fillId="0" borderId="10" xfId="0" applyFont="1" applyFill="1" applyBorder="1" applyAlignment="1">
      <alignment horizontal="left" vertical="top"/>
    </xf>
    <xf numFmtId="0" fontId="24" fillId="0" borderId="2" xfId="0" applyFont="1" applyFill="1" applyBorder="1" applyAlignment="1">
      <alignment horizontal="left" vertical="top"/>
    </xf>
    <xf numFmtId="0" fontId="24" fillId="0" borderId="7" xfId="0" applyFont="1" applyFill="1" applyBorder="1" applyAlignment="1">
      <alignment horizontal="left" vertical="top"/>
    </xf>
    <xf numFmtId="0" fontId="35" fillId="12" borderId="16" xfId="232" applyFont="1" applyFill="1" applyBorder="1" applyAlignment="1">
      <alignment horizontal="center" vertical="center"/>
    </xf>
    <xf numFmtId="0" fontId="35" fillId="12" borderId="16" xfId="232" applyFont="1" applyFill="1" applyBorder="1" applyAlignment="1">
      <alignment horizontal="center" vertical="center" wrapText="1"/>
    </xf>
    <xf numFmtId="0" fontId="35" fillId="12" borderId="3" xfId="232" applyFont="1" applyFill="1" applyBorder="1" applyAlignment="1">
      <alignment horizontal="center" vertical="center" wrapText="1"/>
    </xf>
    <xf numFmtId="0" fontId="81" fillId="0" borderId="5" xfId="27164" applyFont="1" applyBorder="1" applyAlignment="1">
      <alignment horizontal="center" vertical="center"/>
    </xf>
    <xf numFmtId="0" fontId="35" fillId="19" borderId="2" xfId="0" applyFont="1" applyFill="1" applyBorder="1" applyAlignment="1" applyProtection="1">
      <alignment horizontal="left" vertical="top" wrapText="1"/>
    </xf>
    <xf numFmtId="0" fontId="35" fillId="18" borderId="2" xfId="0" applyFont="1" applyFill="1" applyBorder="1" applyAlignment="1" applyProtection="1">
      <alignment horizontal="left" vertical="top" wrapText="1"/>
    </xf>
    <xf numFmtId="0" fontId="35" fillId="19" borderId="59" xfId="0" applyFont="1" applyFill="1" applyBorder="1" applyAlignment="1" applyProtection="1">
      <alignment horizontal="left" vertical="top" wrapText="1"/>
    </xf>
    <xf numFmtId="0" fontId="35" fillId="18" borderId="56" xfId="0" applyFont="1" applyFill="1" applyBorder="1" applyAlignment="1" applyProtection="1">
      <alignment horizontal="left" vertical="top" wrapText="1"/>
    </xf>
    <xf numFmtId="0" fontId="35" fillId="19" borderId="56" xfId="0" applyFont="1" applyFill="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9" borderId="2" xfId="232" applyFont="1" applyFill="1" applyBorder="1" applyAlignment="1" applyProtection="1">
      <alignment horizontal="left" vertical="top" wrapText="1"/>
    </xf>
    <xf numFmtId="0" fontId="81" fillId="0" borderId="0" xfId="226" applyFont="1" applyAlignment="1">
      <alignment horizontal="center"/>
    </xf>
    <xf numFmtId="0" fontId="24" fillId="10" borderId="0" xfId="232" applyFont="1" applyFill="1"/>
    <xf numFmtId="0" fontId="35" fillId="12" borderId="30" xfId="232" applyFont="1" applyFill="1" applyBorder="1" applyAlignment="1">
      <alignment horizontal="center" vertical="center"/>
    </xf>
    <xf numFmtId="0" fontId="105" fillId="0" borderId="0" xfId="226" applyFont="1" applyAlignment="1">
      <alignment horizontal="center" vertical="center"/>
    </xf>
    <xf numFmtId="0" fontId="106" fillId="0" borderId="0" xfId="226" applyFont="1" applyAlignment="1">
      <alignment horizontal="center" vertical="center"/>
    </xf>
    <xf numFmtId="0" fontId="105" fillId="4" borderId="17" xfId="226" applyFont="1" applyFill="1" applyBorder="1" applyAlignment="1">
      <alignment horizontal="center" vertical="center"/>
    </xf>
    <xf numFmtId="0" fontId="35" fillId="0" borderId="0" xfId="226" applyFont="1" applyFill="1" applyAlignment="1">
      <alignment vertical="center"/>
    </xf>
    <xf numFmtId="0" fontId="35" fillId="0" borderId="0" xfId="226" applyFont="1" applyFill="1" applyAlignment="1">
      <alignment horizontal="center" vertical="center"/>
    </xf>
    <xf numFmtId="0" fontId="83" fillId="0" borderId="0" xfId="226" applyFont="1" applyFill="1" applyAlignment="1">
      <alignment vertical="center"/>
    </xf>
    <xf numFmtId="0" fontId="81" fillId="0" borderId="0" xfId="27164" applyFont="1" applyAlignment="1">
      <alignment horizontal="center" wrapText="1"/>
    </xf>
    <xf numFmtId="0" fontId="81" fillId="0" borderId="0" xfId="27164" applyFont="1" applyAlignment="1">
      <alignment horizontal="center"/>
    </xf>
    <xf numFmtId="0" fontId="35" fillId="0" borderId="0" xfId="226" applyFont="1" applyFill="1" applyAlignment="1">
      <alignment horizontal="left" vertical="center"/>
    </xf>
    <xf numFmtId="0" fontId="91" fillId="0" borderId="0" xfId="226" applyFont="1" applyFill="1" applyAlignment="1">
      <alignment horizontal="center" vertical="center"/>
    </xf>
    <xf numFmtId="0" fontId="39" fillId="0" borderId="10" xfId="0" applyFont="1" applyFill="1" applyBorder="1" applyAlignment="1">
      <alignment vertical="top"/>
    </xf>
    <xf numFmtId="0" fontId="39" fillId="0" borderId="2" xfId="0" applyFont="1" applyFill="1" applyBorder="1" applyAlignment="1">
      <alignment vertical="top"/>
    </xf>
    <xf numFmtId="0" fontId="39" fillId="0" borderId="7" xfId="0" applyFont="1" applyFill="1" applyBorder="1" applyAlignment="1">
      <alignment vertical="top"/>
    </xf>
    <xf numFmtId="0" fontId="86" fillId="12" borderId="3" xfId="232" applyFont="1" applyFill="1" applyBorder="1" applyAlignment="1">
      <alignment horizontal="center" vertical="center" wrapText="1"/>
    </xf>
    <xf numFmtId="0" fontId="86" fillId="12" borderId="16" xfId="232" applyFont="1" applyFill="1" applyBorder="1" applyAlignment="1">
      <alignment horizontal="center" vertical="center" wrapText="1"/>
    </xf>
    <xf numFmtId="0" fontId="88" fillId="0" borderId="0" xfId="226" applyFont="1" applyAlignment="1">
      <alignment horizontal="center" vertical="center" wrapText="1"/>
    </xf>
    <xf numFmtId="0" fontId="86" fillId="0" borderId="0" xfId="226" applyFont="1" applyAlignment="1">
      <alignment horizontal="center" vertical="center" wrapText="1"/>
    </xf>
    <xf numFmtId="0" fontId="86" fillId="12" borderId="17" xfId="232" applyFont="1" applyFill="1" applyBorder="1" applyAlignment="1">
      <alignment horizontal="center" vertical="center" wrapText="1"/>
    </xf>
    <xf numFmtId="0" fontId="86" fillId="0" borderId="0" xfId="27164" applyFont="1"/>
    <xf numFmtId="0" fontId="86" fillId="0" borderId="0" xfId="27164" applyFont="1" applyAlignment="1">
      <alignment horizontal="center" vertical="center" wrapText="1"/>
    </xf>
    <xf numFmtId="0" fontId="88" fillId="0" borderId="0" xfId="27164" applyFont="1" applyAlignment="1">
      <alignment horizontal="center" vertical="center"/>
    </xf>
    <xf numFmtId="0" fontId="88" fillId="0" borderId="0" xfId="27164" applyFont="1" applyAlignment="1">
      <alignment horizontal="center" vertical="center" wrapText="1"/>
    </xf>
    <xf numFmtId="0" fontId="70" fillId="0" borderId="6" xfId="27164" applyFont="1" applyBorder="1" applyAlignment="1">
      <alignment horizontal="center" vertical="center"/>
    </xf>
    <xf numFmtId="0" fontId="86" fillId="12" borderId="16" xfId="232" applyFont="1" applyFill="1" applyBorder="1" applyAlignment="1">
      <alignment horizontal="center" vertical="top"/>
    </xf>
    <xf numFmtId="0" fontId="86" fillId="12" borderId="3" xfId="232" applyFont="1" applyFill="1" applyBorder="1" applyAlignment="1">
      <alignment horizontal="center" vertical="top"/>
    </xf>
    <xf numFmtId="0" fontId="86" fillId="12" borderId="12" xfId="2" applyFont="1" applyFill="1" applyBorder="1" applyAlignment="1">
      <alignment horizontal="center" vertical="top"/>
    </xf>
    <xf numFmtId="0" fontId="86" fillId="0" borderId="14" xfId="27164" applyFont="1" applyBorder="1" applyAlignment="1">
      <alignment vertical="center" wrapText="1"/>
    </xf>
    <xf numFmtId="0" fontId="86" fillId="0" borderId="0" xfId="27164" applyFont="1" applyAlignment="1">
      <alignment wrapText="1"/>
    </xf>
    <xf numFmtId="0" fontId="86" fillId="12" borderId="17" xfId="232" applyFont="1" applyFill="1" applyBorder="1" applyAlignment="1">
      <alignment vertical="center" wrapText="1"/>
    </xf>
    <xf numFmtId="0" fontId="86" fillId="12" borderId="17" xfId="232" applyFont="1" applyFill="1" applyBorder="1" applyAlignment="1">
      <alignment horizontal="center" vertical="center"/>
    </xf>
    <xf numFmtId="0" fontId="70" fillId="0" borderId="0" xfId="232" applyFont="1" applyAlignment="1">
      <alignment horizontal="left" vertical="top"/>
    </xf>
    <xf numFmtId="0" fontId="35" fillId="18" borderId="2" xfId="0" applyFont="1" applyFill="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9" borderId="56" xfId="0" applyFont="1" applyFill="1" applyBorder="1" applyAlignment="1" applyProtection="1">
      <alignment horizontal="left" vertical="top" wrapText="1"/>
    </xf>
    <xf numFmtId="0" fontId="35" fillId="19" borderId="56" xfId="232" applyFont="1" applyFill="1" applyBorder="1" applyAlignment="1" applyProtection="1">
      <alignment horizontal="left" vertical="top" wrapText="1"/>
    </xf>
    <xf numFmtId="0" fontId="79" fillId="0" borderId="2" xfId="232" applyFont="1" applyBorder="1" applyAlignment="1">
      <alignment wrapText="1"/>
    </xf>
    <xf numFmtId="0" fontId="35" fillId="19" borderId="2" xfId="0" applyFont="1" applyFill="1" applyBorder="1" applyAlignment="1" applyProtection="1">
      <alignment horizontal="left" vertical="top" wrapText="1"/>
    </xf>
    <xf numFmtId="0" fontId="35" fillId="18" borderId="2" xfId="0" applyFont="1" applyFill="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9" borderId="2" xfId="232" applyFont="1" applyFill="1" applyBorder="1" applyAlignment="1" applyProtection="1">
      <alignment horizontal="left" vertical="top" wrapText="1"/>
    </xf>
    <xf numFmtId="0" fontId="41" fillId="24" borderId="24" xfId="30" applyFont="1" applyFill="1" applyBorder="1" applyAlignment="1">
      <alignment vertical="center" wrapText="1"/>
    </xf>
    <xf numFmtId="0" fontId="41" fillId="24" borderId="10" xfId="30" applyFont="1" applyFill="1" applyBorder="1" applyAlignment="1">
      <alignment horizontal="left" vertical="top" wrapText="1"/>
    </xf>
    <xf numFmtId="0" fontId="41" fillId="24" borderId="2" xfId="30" applyFont="1" applyFill="1" applyBorder="1" applyAlignment="1">
      <alignment horizontal="left" vertical="top"/>
    </xf>
    <xf numFmtId="0" fontId="41" fillId="24" borderId="33" xfId="8" applyFont="1" applyFill="1" applyBorder="1" applyAlignment="1">
      <alignment horizontal="left" vertical="top"/>
    </xf>
    <xf numFmtId="0" fontId="41" fillId="24" borderId="18" xfId="30" applyFont="1" applyFill="1" applyBorder="1" applyAlignment="1">
      <alignment vertical="center" wrapText="1"/>
    </xf>
    <xf numFmtId="0" fontId="41" fillId="24" borderId="24" xfId="30" applyFont="1" applyFill="1" applyBorder="1" applyAlignment="1">
      <alignment horizontal="left" vertical="center" wrapText="1" indent="1"/>
    </xf>
    <xf numFmtId="0" fontId="41" fillId="24" borderId="24" xfId="30" applyFont="1" applyFill="1" applyBorder="1" applyAlignment="1">
      <alignment horizontal="left" vertical="center" wrapText="1"/>
    </xf>
    <xf numFmtId="0" fontId="41" fillId="24" borderId="10" xfId="0" applyFont="1" applyFill="1" applyBorder="1" applyAlignment="1">
      <alignment horizontal="left" vertical="top"/>
    </xf>
    <xf numFmtId="0" fontId="41" fillId="24" borderId="2" xfId="0" applyFont="1" applyFill="1" applyBorder="1" applyAlignment="1">
      <alignment horizontal="left" vertical="top"/>
    </xf>
    <xf numFmtId="0" fontId="41" fillId="24" borderId="33" xfId="30" applyFont="1" applyFill="1" applyBorder="1" applyAlignment="1">
      <alignment horizontal="left" vertical="top" wrapText="1"/>
    </xf>
    <xf numFmtId="0" fontId="41" fillId="24" borderId="24" xfId="30" applyFont="1" applyFill="1" applyBorder="1" applyAlignment="1" applyProtection="1">
      <alignment horizontal="left"/>
      <protection locked="0"/>
    </xf>
    <xf numFmtId="0" fontId="41" fillId="24" borderId="10" xfId="30" applyFont="1" applyFill="1" applyBorder="1" applyAlignment="1" applyProtection="1">
      <alignment horizontal="left" vertical="top" wrapText="1"/>
      <protection locked="0"/>
    </xf>
    <xf numFmtId="0" fontId="62" fillId="0" borderId="24" xfId="30" applyFont="1" applyFill="1" applyBorder="1" applyAlignment="1">
      <alignment horizontal="left" vertical="center" wrapText="1" indent="1"/>
    </xf>
    <xf numFmtId="0" fontId="41" fillId="0" borderId="10" xfId="30" applyFont="1" applyFill="1" applyBorder="1" applyAlignment="1">
      <alignment horizontal="left" vertical="top" wrapText="1"/>
    </xf>
    <xf numFmtId="0" fontId="41" fillId="0" borderId="2" xfId="30" applyFont="1" applyFill="1" applyBorder="1" applyAlignment="1">
      <alignment horizontal="left" vertical="top"/>
    </xf>
    <xf numFmtId="0" fontId="41" fillId="0" borderId="33" xfId="8" applyFont="1" applyFill="1" applyBorder="1" applyAlignment="1">
      <alignment horizontal="left" vertical="top"/>
    </xf>
    <xf numFmtId="0" fontId="41" fillId="0" borderId="18" xfId="30" applyFont="1" applyFill="1" applyBorder="1" applyAlignment="1">
      <alignment vertical="center" wrapText="1"/>
    </xf>
    <xf numFmtId="0" fontId="41" fillId="24" borderId="24" xfId="30" applyFont="1" applyFill="1" applyBorder="1" applyAlignment="1" applyProtection="1">
      <alignment horizontal="left" vertical="center" wrapText="1" indent="1"/>
      <protection locked="0"/>
    </xf>
    <xf numFmtId="0" fontId="63" fillId="24" borderId="24" xfId="30" applyFont="1" applyFill="1" applyBorder="1" applyAlignment="1">
      <alignment vertical="center" wrapText="1"/>
    </xf>
    <xf numFmtId="0" fontId="41" fillId="24" borderId="2" xfId="30" applyFont="1" applyFill="1" applyBorder="1" applyAlignment="1">
      <alignment horizontal="left" vertical="top" wrapText="1"/>
    </xf>
    <xf numFmtId="0" fontId="24" fillId="24" borderId="33" xfId="8" applyFill="1" applyBorder="1" applyAlignment="1">
      <alignment horizontal="left" vertical="top"/>
    </xf>
    <xf numFmtId="0" fontId="41" fillId="24" borderId="25" xfId="30" applyFont="1" applyFill="1" applyBorder="1" applyAlignment="1">
      <alignment horizontal="left" vertical="center" wrapText="1" indent="1"/>
    </xf>
    <xf numFmtId="0" fontId="41" fillId="24" borderId="11" xfId="30" applyFont="1" applyFill="1" applyBorder="1" applyAlignment="1">
      <alignment horizontal="left" vertical="top" wrapText="1"/>
    </xf>
    <xf numFmtId="0" fontId="41" fillId="24" borderId="8" xfId="30" applyFont="1" applyFill="1" applyBorder="1" applyAlignment="1">
      <alignment horizontal="left" vertical="top"/>
    </xf>
    <xf numFmtId="0" fontId="41" fillId="24" borderId="38" xfId="8" applyFont="1" applyFill="1" applyBorder="1" applyAlignment="1">
      <alignment horizontal="left" vertical="top"/>
    </xf>
    <xf numFmtId="0" fontId="41" fillId="24" borderId="28" xfId="30" applyFont="1" applyFill="1" applyBorder="1" applyAlignment="1">
      <alignment horizontal="left" vertical="top" wrapText="1"/>
    </xf>
    <xf numFmtId="0" fontId="41" fillId="24" borderId="10" xfId="8" applyFont="1" applyFill="1" applyBorder="1" applyAlignment="1">
      <alignment horizontal="left"/>
    </xf>
    <xf numFmtId="0" fontId="41" fillId="24" borderId="2" xfId="8" applyFont="1" applyFill="1" applyBorder="1" applyAlignment="1" applyProtection="1">
      <alignment horizontal="left" vertical="center" wrapText="1"/>
      <protection locked="0"/>
    </xf>
    <xf numFmtId="0" fontId="24" fillId="24" borderId="2" xfId="8" applyFill="1" applyBorder="1" applyAlignment="1" applyProtection="1">
      <alignment horizontal="left" vertical="center" wrapText="1"/>
      <protection locked="0"/>
    </xf>
    <xf numFmtId="0" fontId="24" fillId="24" borderId="7" xfId="0" applyFont="1" applyFill="1" applyBorder="1" applyAlignment="1">
      <alignment horizontal="left" vertical="center"/>
    </xf>
    <xf numFmtId="0" fontId="41" fillId="24" borderId="18" xfId="0" applyFont="1" applyFill="1" applyBorder="1" applyAlignment="1">
      <alignment vertical="top"/>
    </xf>
    <xf numFmtId="0" fontId="41" fillId="24" borderId="10" xfId="8" applyFont="1" applyFill="1" applyBorder="1" applyAlignment="1">
      <alignment horizontal="left" indent="1"/>
    </xf>
    <xf numFmtId="0" fontId="41" fillId="24" borderId="10" xfId="8" applyFont="1" applyFill="1" applyBorder="1" applyAlignment="1">
      <alignment horizontal="left" indent="2"/>
    </xf>
    <xf numFmtId="0" fontId="44" fillId="24" borderId="2" xfId="8" applyFont="1" applyFill="1" applyBorder="1" applyAlignment="1" applyProtection="1">
      <alignment horizontal="left" vertical="center" wrapText="1"/>
      <protection locked="0"/>
    </xf>
    <xf numFmtId="0" fontId="39" fillId="24" borderId="2" xfId="8" applyFont="1" applyFill="1" applyBorder="1" applyAlignment="1" applyProtection="1">
      <alignment horizontal="left" vertical="center" wrapText="1"/>
      <protection locked="0"/>
    </xf>
    <xf numFmtId="0" fontId="39" fillId="24" borderId="7" xfId="0" applyFont="1" applyFill="1" applyBorder="1" applyAlignment="1">
      <alignment horizontal="left" vertical="center"/>
    </xf>
    <xf numFmtId="0" fontId="41" fillId="24" borderId="10" xfId="8" applyFont="1" applyFill="1" applyBorder="1" applyAlignment="1">
      <alignment horizontal="left" indent="3"/>
    </xf>
    <xf numFmtId="0" fontId="41" fillId="24" borderId="2" xfId="8" applyFont="1" applyFill="1" applyBorder="1" applyAlignment="1">
      <alignment vertical="top" wrapText="1"/>
    </xf>
    <xf numFmtId="0" fontId="24" fillId="24" borderId="2" xfId="8" applyFont="1" applyFill="1" applyBorder="1" applyAlignment="1" applyProtection="1">
      <alignment vertical="top" wrapText="1"/>
      <protection locked="0"/>
    </xf>
    <xf numFmtId="0" fontId="24" fillId="24" borderId="7" xfId="0" applyFont="1" applyFill="1" applyBorder="1" applyAlignment="1">
      <alignment vertical="top"/>
    </xf>
    <xf numFmtId="0" fontId="41" fillId="24" borderId="10" xfId="0" applyFont="1" applyFill="1" applyBorder="1" applyAlignment="1">
      <alignment horizontal="left" indent="1"/>
    </xf>
    <xf numFmtId="0" fontId="41" fillId="24" borderId="11" xfId="8" applyFont="1" applyFill="1" applyBorder="1" applyAlignment="1">
      <alignment horizontal="left" wrapText="1"/>
    </xf>
    <xf numFmtId="0" fontId="41" fillId="24" borderId="8" xfId="8" applyFont="1" applyFill="1" applyBorder="1" applyAlignment="1">
      <alignment vertical="top" wrapText="1"/>
    </xf>
    <xf numFmtId="0" fontId="24" fillId="24" borderId="8" xfId="8" applyFont="1" applyFill="1" applyBorder="1" applyAlignment="1" applyProtection="1">
      <alignment vertical="top" wrapText="1"/>
      <protection locked="0"/>
    </xf>
    <xf numFmtId="0" fontId="24" fillId="24" borderId="26" xfId="0" applyFont="1" applyFill="1" applyBorder="1" applyAlignment="1">
      <alignment vertical="top"/>
    </xf>
    <xf numFmtId="0" fontId="41" fillId="24" borderId="28" xfId="0" applyFont="1" applyFill="1" applyBorder="1" applyAlignment="1">
      <alignment vertical="top"/>
    </xf>
    <xf numFmtId="0" fontId="41" fillId="24" borderId="10" xfId="8" applyFont="1" applyFill="1" applyBorder="1" applyAlignment="1">
      <alignment horizontal="left" vertical="top" wrapText="1" indent="1"/>
    </xf>
    <xf numFmtId="0" fontId="41" fillId="24" borderId="2" xfId="8" applyFont="1" applyFill="1" applyBorder="1" applyAlignment="1" applyProtection="1">
      <alignment horizontal="left" vertical="center"/>
      <protection locked="0"/>
    </xf>
    <xf numFmtId="0" fontId="41" fillId="24" borderId="7" xfId="0" applyFont="1" applyFill="1" applyBorder="1" applyAlignment="1">
      <alignment horizontal="left" vertical="center"/>
    </xf>
    <xf numFmtId="0" fontId="41" fillId="24" borderId="2" xfId="8" applyFont="1" applyFill="1" applyBorder="1" applyAlignment="1" applyProtection="1">
      <alignment vertical="top"/>
      <protection locked="0"/>
    </xf>
    <xf numFmtId="0" fontId="41" fillId="24" borderId="7" xfId="0" applyFont="1" applyFill="1" applyBorder="1" applyAlignment="1">
      <alignment vertical="top"/>
    </xf>
    <xf numFmtId="0" fontId="41" fillId="24" borderId="10" xfId="0" applyFont="1" applyFill="1" applyBorder="1" applyAlignment="1">
      <alignment horizontal="left" vertical="center" wrapText="1" indent="1"/>
    </xf>
    <xf numFmtId="0" fontId="41" fillId="24" borderId="11" xfId="8" applyFont="1" applyFill="1" applyBorder="1" applyAlignment="1">
      <alignment horizontal="left" vertical="top" wrapText="1" indent="1"/>
    </xf>
    <xf numFmtId="0" fontId="41" fillId="24" borderId="8" xfId="8" applyFont="1" applyFill="1" applyBorder="1" applyAlignment="1" applyProtection="1">
      <alignment vertical="top"/>
      <protection locked="0"/>
    </xf>
    <xf numFmtId="0" fontId="41" fillId="24" borderId="26" xfId="0" applyFont="1" applyFill="1" applyBorder="1" applyAlignment="1">
      <alignment vertical="top"/>
    </xf>
    <xf numFmtId="0" fontId="24" fillId="10" borderId="0" xfId="0" applyFont="1" applyFill="1" applyAlignment="1">
      <alignment horizontal="left" vertical="top" wrapText="1"/>
    </xf>
    <xf numFmtId="0" fontId="35" fillId="12" borderId="16" xfId="232" applyFont="1" applyFill="1" applyBorder="1" applyAlignment="1">
      <alignment horizontal="center" vertical="center"/>
    </xf>
    <xf numFmtId="0" fontId="35" fillId="12" borderId="16" xfId="232" applyFont="1" applyFill="1" applyBorder="1" applyAlignment="1">
      <alignment horizontal="center" vertical="center" wrapText="1"/>
    </xf>
    <xf numFmtId="0" fontId="35" fillId="12" borderId="3" xfId="232" applyFont="1" applyFill="1" applyBorder="1" applyAlignment="1">
      <alignment horizontal="center" vertical="center"/>
    </xf>
    <xf numFmtId="0" fontId="35" fillId="12" borderId="4" xfId="232" applyFont="1" applyFill="1" applyBorder="1" applyAlignment="1">
      <alignment horizontal="center" vertical="center"/>
    </xf>
    <xf numFmtId="0" fontId="35" fillId="9" borderId="16" xfId="232" applyFont="1" applyFill="1" applyBorder="1" applyAlignment="1">
      <alignment horizontal="center" vertical="center" wrapText="1"/>
    </xf>
    <xf numFmtId="0" fontId="35" fillId="12" borderId="3" xfId="232" applyFont="1" applyFill="1" applyBorder="1" applyAlignment="1">
      <alignment horizontal="center" vertical="center" wrapText="1"/>
    </xf>
    <xf numFmtId="0" fontId="81" fillId="0" borderId="5" xfId="27164" applyFont="1" applyBorder="1" applyAlignment="1">
      <alignment horizontal="center" vertical="center"/>
    </xf>
    <xf numFmtId="0" fontId="81" fillId="0" borderId="6" xfId="27164" applyFont="1" applyBorder="1" applyAlignment="1">
      <alignment horizontal="center" vertical="center"/>
    </xf>
    <xf numFmtId="0" fontId="35" fillId="9" borderId="3" xfId="232" applyFont="1" applyFill="1" applyBorder="1" applyAlignment="1">
      <alignment horizontal="center" vertical="center" wrapText="1"/>
    </xf>
    <xf numFmtId="0" fontId="35" fillId="18" borderId="2" xfId="0" applyFont="1" applyFill="1" applyBorder="1" applyAlignment="1" applyProtection="1">
      <alignment horizontal="left" vertical="top" wrapText="1"/>
    </xf>
    <xf numFmtId="0" fontId="35" fillId="19" borderId="2" xfId="0" applyFont="1" applyFill="1" applyBorder="1" applyAlignment="1" applyProtection="1">
      <alignment horizontal="left" vertical="top" wrapText="1"/>
    </xf>
    <xf numFmtId="0" fontId="35" fillId="18" borderId="45" xfId="0" applyFont="1" applyFill="1" applyBorder="1" applyAlignment="1" applyProtection="1">
      <alignment horizontal="left" vertical="top" wrapText="1"/>
    </xf>
    <xf numFmtId="0" fontId="24" fillId="20" borderId="2" xfId="0" applyFont="1" applyFill="1" applyBorder="1" applyAlignment="1">
      <alignment horizontal="left" vertical="top"/>
    </xf>
    <xf numFmtId="0" fontId="24" fillId="21" borderId="2" xfId="0" applyFont="1" applyFill="1" applyBorder="1" applyAlignment="1">
      <alignment horizontal="left" vertical="top"/>
    </xf>
    <xf numFmtId="0" fontId="24" fillId="21" borderId="7" xfId="0" applyFont="1" applyFill="1" applyBorder="1" applyAlignment="1">
      <alignment horizontal="left" vertical="top" wrapText="1"/>
    </xf>
    <xf numFmtId="0" fontId="35" fillId="19" borderId="2" xfId="0" applyFont="1" applyFill="1" applyBorder="1" applyAlignment="1" applyProtection="1">
      <alignment horizontal="left" vertical="top" wrapText="1"/>
    </xf>
    <xf numFmtId="0" fontId="35" fillId="18" borderId="2" xfId="0" applyFont="1" applyFill="1" applyBorder="1" applyAlignment="1" applyProtection="1">
      <alignment horizontal="left" vertical="top" wrapText="1"/>
    </xf>
    <xf numFmtId="0" fontId="35" fillId="18" borderId="56" xfId="0" applyFont="1" applyFill="1" applyBorder="1" applyAlignment="1" applyProtection="1">
      <alignment horizontal="left" vertical="top" wrapText="1"/>
    </xf>
    <xf numFmtId="0" fontId="35" fillId="19" borderId="45" xfId="0" applyFont="1" applyFill="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8" borderId="56" xfId="232" applyFont="1" applyFill="1" applyBorder="1" applyAlignment="1" applyProtection="1">
      <alignment horizontal="left" vertical="top" wrapText="1"/>
    </xf>
    <xf numFmtId="0" fontId="35" fillId="18" borderId="46" xfId="232" applyFont="1" applyFill="1" applyBorder="1" applyAlignment="1" applyProtection="1">
      <alignment horizontal="left" vertical="top" wrapText="1"/>
    </xf>
    <xf numFmtId="0" fontId="35" fillId="19" borderId="56" xfId="232" applyFont="1" applyFill="1" applyBorder="1" applyAlignment="1" applyProtection="1">
      <alignment horizontal="left" vertical="top" wrapText="1"/>
    </xf>
    <xf numFmtId="0" fontId="35" fillId="19" borderId="46" xfId="232" applyFont="1" applyFill="1" applyBorder="1" applyAlignment="1" applyProtection="1">
      <alignment horizontal="left" vertical="top" wrapText="1"/>
    </xf>
    <xf numFmtId="0" fontId="35" fillId="18" borderId="45" xfId="232" applyFont="1" applyFill="1" applyBorder="1" applyAlignment="1" applyProtection="1">
      <alignment horizontal="left" vertical="top" wrapText="1"/>
    </xf>
    <xf numFmtId="0" fontId="35" fillId="19" borderId="2" xfId="232" applyFont="1" applyFill="1" applyBorder="1" applyAlignment="1" applyProtection="1">
      <alignment horizontal="left" vertical="top" wrapText="1"/>
    </xf>
    <xf numFmtId="0" fontId="99" fillId="10" borderId="0" xfId="0" applyFont="1" applyFill="1" applyAlignment="1"/>
    <xf numFmtId="0" fontId="78" fillId="10" borderId="42" xfId="232" applyFont="1" applyFill="1" applyBorder="1"/>
    <xf numFmtId="0" fontId="78" fillId="10" borderId="46" xfId="232" applyFont="1" applyFill="1" applyBorder="1"/>
    <xf numFmtId="0" fontId="24" fillId="10" borderId="0" xfId="0" applyFont="1" applyFill="1" applyAlignment="1">
      <alignment horizontal="left" vertical="top"/>
    </xf>
    <xf numFmtId="0" fontId="24" fillId="10" borderId="0" xfId="0" applyFont="1" applyFill="1" applyAlignment="1">
      <alignment vertical="top"/>
    </xf>
    <xf numFmtId="0" fontId="41" fillId="22" borderId="2" xfId="1756" applyFont="1" applyFill="1" applyBorder="1" applyAlignment="1">
      <alignment vertical="top" wrapText="1"/>
    </xf>
    <xf numFmtId="0" fontId="41" fillId="8" borderId="2" xfId="1756" applyFont="1" applyFill="1" applyBorder="1" applyAlignment="1">
      <alignment vertical="top" wrapText="1"/>
    </xf>
    <xf numFmtId="0" fontId="41" fillId="8" borderId="8" xfId="1756" applyFont="1" applyFill="1" applyBorder="1" applyAlignment="1">
      <alignment vertical="top" wrapText="1"/>
    </xf>
    <xf numFmtId="0" fontId="35" fillId="12" borderId="13" xfId="232" applyFont="1" applyFill="1" applyBorder="1" applyAlignment="1">
      <alignment horizontal="center" vertical="center" wrapText="1"/>
    </xf>
    <xf numFmtId="0" fontId="81" fillId="0" borderId="0" xfId="226" applyFont="1" applyAlignment="1">
      <alignment horizontal="center" vertical="center" wrapText="1"/>
    </xf>
    <xf numFmtId="0" fontId="35" fillId="12" borderId="16" xfId="232" applyFont="1" applyFill="1" applyBorder="1" applyAlignment="1">
      <alignment vertical="center" wrapText="1"/>
    </xf>
    <xf numFmtId="0" fontId="35" fillId="12" borderId="3" xfId="232" applyFont="1" applyFill="1" applyBorder="1" applyAlignment="1">
      <alignment vertical="center" wrapText="1"/>
    </xf>
    <xf numFmtId="0" fontId="35" fillId="9" borderId="4" xfId="232" applyFont="1" applyFill="1" applyBorder="1" applyAlignment="1">
      <alignment horizontal="center" vertical="center" wrapText="1"/>
    </xf>
    <xf numFmtId="0" fontId="35" fillId="12" borderId="4" xfId="232" applyFont="1" applyFill="1" applyBorder="1" applyAlignment="1">
      <alignment vertical="center" wrapText="1"/>
    </xf>
    <xf numFmtId="0" fontId="35" fillId="0" borderId="0" xfId="226" applyFont="1" applyFill="1" applyAlignment="1">
      <alignment horizontal="center" vertical="center" wrapText="1"/>
    </xf>
    <xf numFmtId="0" fontId="91" fillId="4" borderId="30" xfId="226" applyFont="1" applyFill="1" applyBorder="1" applyAlignment="1">
      <alignment horizontal="center" vertical="center" wrapText="1"/>
    </xf>
    <xf numFmtId="0" fontId="35" fillId="0" borderId="0" xfId="226" applyFont="1" applyAlignment="1">
      <alignment vertical="center" wrapText="1"/>
    </xf>
    <xf numFmtId="0" fontId="91" fillId="0" borderId="0" xfId="226" applyFont="1" applyAlignment="1">
      <alignment vertical="center" wrapText="1"/>
    </xf>
    <xf numFmtId="0" fontId="35" fillId="12" borderId="16" xfId="232" applyFont="1" applyFill="1" applyBorder="1" applyAlignment="1">
      <alignment horizontal="center" wrapText="1"/>
    </xf>
    <xf numFmtId="0" fontId="81" fillId="0" borderId="0" xfId="27164" applyFont="1" applyAlignment="1">
      <alignment vertical="center"/>
    </xf>
    <xf numFmtId="0" fontId="91" fillId="4" borderId="17" xfId="27164" applyFont="1" applyFill="1" applyBorder="1" applyAlignment="1">
      <alignment horizontal="center" vertical="center"/>
    </xf>
    <xf numFmtId="0" fontId="35" fillId="12" borderId="16" xfId="232" applyFont="1" applyFill="1" applyBorder="1" applyAlignment="1">
      <alignment horizontal="center" vertical="top" wrapText="1"/>
    </xf>
    <xf numFmtId="0" fontId="81" fillId="0" borderId="29" xfId="27164" applyFont="1" applyBorder="1" applyAlignment="1">
      <alignment horizontal="center" vertical="center"/>
    </xf>
    <xf numFmtId="0" fontId="81" fillId="0" borderId="0" xfId="27164" applyFont="1"/>
    <xf numFmtId="0" fontId="81" fillId="0" borderId="0" xfId="226" applyFont="1"/>
    <xf numFmtId="0" fontId="35" fillId="12" borderId="16" xfId="232" applyFont="1" applyFill="1" applyBorder="1" applyAlignment="1">
      <alignment horizontal="left" vertical="top" wrapText="1"/>
    </xf>
    <xf numFmtId="0" fontId="35" fillId="12" borderId="4" xfId="232" applyFont="1" applyFill="1" applyBorder="1" applyAlignment="1">
      <alignment horizontal="left" vertical="top" wrapText="1"/>
    </xf>
    <xf numFmtId="0" fontId="91" fillId="4" borderId="17" xfId="226" applyFont="1" applyFill="1" applyBorder="1" applyAlignment="1">
      <alignment horizontal="center" vertical="center" wrapText="1"/>
    </xf>
    <xf numFmtId="0" fontId="35" fillId="0" borderId="14" xfId="226" applyFont="1" applyBorder="1"/>
    <xf numFmtId="0" fontId="35" fillId="0" borderId="29" xfId="226" applyFont="1" applyBorder="1"/>
    <xf numFmtId="0" fontId="35" fillId="12" borderId="16" xfId="232" applyFont="1" applyFill="1" applyBorder="1" applyAlignment="1">
      <alignment horizontal="center"/>
    </xf>
    <xf numFmtId="0" fontId="35" fillId="12" borderId="3" xfId="232" applyFont="1" applyFill="1" applyBorder="1" applyAlignment="1">
      <alignment horizontal="center"/>
    </xf>
    <xf numFmtId="0" fontId="35" fillId="0" borderId="0" xfId="226" applyFont="1" applyAlignment="1">
      <alignment horizontal="center"/>
    </xf>
    <xf numFmtId="0" fontId="35" fillId="12" borderId="4" xfId="232" applyFont="1" applyFill="1" applyBorder="1" applyAlignment="1">
      <alignment horizontal="center" wrapText="1"/>
    </xf>
    <xf numFmtId="0" fontId="35" fillId="12" borderId="13" xfId="232" applyFont="1" applyFill="1" applyBorder="1" applyAlignment="1">
      <alignment horizontal="center"/>
    </xf>
    <xf numFmtId="0" fontId="35" fillId="0" borderId="19" xfId="226" applyFont="1" applyBorder="1" applyAlignment="1">
      <alignment horizontal="center" vertical="center"/>
    </xf>
    <xf numFmtId="0" fontId="35" fillId="0" borderId="15" xfId="226" applyFont="1" applyBorder="1" applyAlignment="1">
      <alignment horizontal="center" wrapText="1"/>
    </xf>
    <xf numFmtId="0" fontId="35" fillId="12" borderId="12" xfId="232" applyFont="1" applyFill="1" applyBorder="1" applyAlignment="1">
      <alignment horizontal="center"/>
    </xf>
    <xf numFmtId="0" fontId="35" fillId="0" borderId="14" xfId="226" applyFont="1" applyBorder="1" applyAlignment="1">
      <alignment horizontal="center" vertical="center"/>
    </xf>
    <xf numFmtId="0" fontId="35" fillId="0" borderId="0" xfId="226" applyFont="1" applyAlignment="1">
      <alignment horizontal="center" wrapText="1"/>
    </xf>
    <xf numFmtId="0" fontId="35" fillId="0" borderId="14" xfId="226" applyFont="1" applyBorder="1" applyAlignment="1">
      <alignment vertical="center"/>
    </xf>
    <xf numFmtId="0" fontId="35" fillId="12" borderId="12" xfId="232" applyFont="1" applyFill="1" applyBorder="1" applyAlignment="1">
      <alignment horizontal="center" vertical="center" wrapText="1"/>
    </xf>
    <xf numFmtId="0" fontId="35" fillId="12" borderId="20" xfId="232" applyFont="1" applyFill="1" applyBorder="1" applyAlignment="1">
      <alignment horizontal="center" vertical="center" wrapText="1"/>
    </xf>
    <xf numFmtId="0" fontId="35" fillId="0" borderId="0" xfId="226" applyFont="1" applyBorder="1" applyAlignment="1">
      <alignment horizontal="center" vertical="center" wrapText="1"/>
    </xf>
    <xf numFmtId="0" fontId="91" fillId="0" borderId="0" xfId="226" applyFont="1" applyBorder="1" applyAlignment="1">
      <alignment horizontal="center" vertical="center" wrapText="1"/>
    </xf>
    <xf numFmtId="0" fontId="35" fillId="9" borderId="17" xfId="232" applyFont="1" applyFill="1" applyBorder="1" applyAlignment="1">
      <alignment horizontal="center" vertical="center" wrapText="1"/>
    </xf>
    <xf numFmtId="0" fontId="35" fillId="0" borderId="0" xfId="226" applyFont="1" applyBorder="1"/>
    <xf numFmtId="0" fontId="35" fillId="0" borderId="0" xfId="27164" applyFont="1" applyBorder="1"/>
    <xf numFmtId="0" fontId="35" fillId="0" borderId="14" xfId="27164" applyFont="1" applyBorder="1"/>
    <xf numFmtId="0" fontId="35" fillId="0" borderId="6" xfId="226" applyFont="1" applyBorder="1"/>
    <xf numFmtId="0" fontId="91" fillId="0" borderId="19" xfId="27164" applyFont="1" applyBorder="1" applyAlignment="1">
      <alignment vertical="center" wrapText="1"/>
    </xf>
    <xf numFmtId="0" fontId="35" fillId="0" borderId="15" xfId="2" applyFont="1" applyBorder="1" applyAlignment="1">
      <alignment horizontal="center" vertical="top"/>
    </xf>
    <xf numFmtId="0" fontId="35" fillId="12" borderId="4" xfId="232" applyFont="1" applyFill="1" applyBorder="1" applyAlignment="1">
      <alignment horizontal="center" vertical="top"/>
    </xf>
    <xf numFmtId="0" fontId="91" fillId="0" borderId="14" xfId="27164" applyFont="1" applyBorder="1" applyAlignment="1">
      <alignment vertical="center" wrapText="1"/>
    </xf>
    <xf numFmtId="0" fontId="35" fillId="0" borderId="14" xfId="2" applyFont="1" applyBorder="1" applyAlignment="1">
      <alignment horizontal="center" vertical="top"/>
    </xf>
    <xf numFmtId="0" fontId="35" fillId="0" borderId="0" xfId="2" applyFont="1" applyAlignment="1">
      <alignment horizontal="center" vertical="top"/>
    </xf>
    <xf numFmtId="0" fontId="35" fillId="12" borderId="12" xfId="232" applyFont="1" applyFill="1" applyBorder="1" applyAlignment="1">
      <alignment horizontal="center" wrapText="1"/>
    </xf>
    <xf numFmtId="0" fontId="91" fillId="4" borderId="17" xfId="226" applyFont="1" applyFill="1" applyBorder="1" applyAlignment="1">
      <alignment vertical="center" wrapText="1"/>
    </xf>
    <xf numFmtId="0" fontId="41" fillId="0" borderId="0" xfId="0" applyFont="1" applyFill="1" applyBorder="1" applyAlignment="1">
      <alignment horizontal="left" vertical="top" wrapText="1"/>
    </xf>
    <xf numFmtId="0" fontId="35" fillId="0" borderId="0" xfId="0" applyFont="1" applyBorder="1" applyProtection="1"/>
    <xf numFmtId="0" fontId="35" fillId="0" borderId="2" xfId="27165" applyFont="1" applyBorder="1" applyAlignment="1">
      <alignment vertical="top"/>
    </xf>
    <xf numFmtId="0" fontId="35" fillId="24" borderId="2" xfId="27165" applyFont="1" applyFill="1" applyBorder="1" applyAlignment="1">
      <alignment horizontal="left" vertical="top" wrapText="1"/>
    </xf>
    <xf numFmtId="0" fontId="35" fillId="0" borderId="0" xfId="0" applyFont="1" applyFill="1" applyAlignment="1">
      <alignment vertical="top" wrapText="1"/>
    </xf>
    <xf numFmtId="0" fontId="35" fillId="0" borderId="2" xfId="27165" applyFont="1" applyBorder="1" applyAlignment="1">
      <alignment vertical="top" wrapText="1"/>
    </xf>
    <xf numFmtId="0" fontId="35" fillId="0" borderId="0" xfId="27165" applyFont="1" applyFill="1" applyAlignment="1">
      <alignment vertical="top" wrapText="1"/>
    </xf>
    <xf numFmtId="0" fontId="35" fillId="10" borderId="0" xfId="0" applyFont="1" applyFill="1"/>
    <xf numFmtId="0" fontId="35" fillId="18" borderId="2" xfId="0" applyFont="1" applyFill="1" applyBorder="1" applyAlignment="1" applyProtection="1">
      <alignment horizontal="left" vertical="top" wrapText="1"/>
    </xf>
    <xf numFmtId="0" fontId="35" fillId="19" borderId="2" xfId="0" applyFont="1" applyFill="1" applyBorder="1" applyAlignment="1" applyProtection="1">
      <alignment horizontal="left" vertical="top" wrapText="1"/>
    </xf>
    <xf numFmtId="0" fontId="35" fillId="18" borderId="59" xfId="0" applyFont="1" applyFill="1" applyBorder="1" applyAlignment="1" applyProtection="1">
      <alignment horizontal="left" vertical="top" wrapText="1"/>
    </xf>
    <xf numFmtId="0" fontId="35" fillId="19" borderId="2" xfId="232" applyFont="1" applyFill="1" applyBorder="1" applyAlignment="1" applyProtection="1">
      <alignment horizontal="left" vertical="top" wrapText="1"/>
    </xf>
    <xf numFmtId="0" fontId="35" fillId="19" borderId="56" xfId="0" applyFont="1" applyFill="1" applyBorder="1" applyAlignment="1" applyProtection="1">
      <alignment horizontal="left" vertical="top" wrapText="1"/>
    </xf>
    <xf numFmtId="0" fontId="35" fillId="18" borderId="56" xfId="0" applyFont="1" applyFill="1" applyBorder="1" applyAlignment="1" applyProtection="1">
      <alignment vertical="top" wrapText="1"/>
    </xf>
    <xf numFmtId="0" fontId="35" fillId="18" borderId="2" xfId="0" applyFont="1" applyFill="1" applyBorder="1" applyAlignment="1" applyProtection="1">
      <alignment vertical="top" wrapText="1"/>
    </xf>
    <xf numFmtId="0" fontId="39" fillId="10" borderId="10" xfId="0" applyFont="1" applyFill="1" applyBorder="1" applyAlignment="1">
      <alignment vertical="top" wrapText="1"/>
    </xf>
    <xf numFmtId="0" fontId="39" fillId="10" borderId="2" xfId="0" applyFont="1" applyFill="1" applyBorder="1" applyAlignment="1">
      <alignment vertical="top"/>
    </xf>
    <xf numFmtId="0" fontId="39" fillId="10" borderId="7" xfId="0" applyFont="1" applyFill="1" applyBorder="1" applyAlignment="1">
      <alignment vertical="top"/>
    </xf>
    <xf numFmtId="0" fontId="39" fillId="10" borderId="11" xfId="0" applyFont="1" applyFill="1" applyBorder="1" applyAlignment="1">
      <alignment vertical="top" wrapText="1"/>
    </xf>
    <xf numFmtId="0" fontId="39" fillId="10" borderId="8" xfId="0" applyFont="1" applyFill="1" applyBorder="1" applyAlignment="1">
      <alignment vertical="top" wrapText="1"/>
    </xf>
    <xf numFmtId="0" fontId="39" fillId="10" borderId="26" xfId="0" applyFont="1" applyFill="1" applyBorder="1" applyAlignment="1">
      <alignment vertical="top"/>
    </xf>
    <xf numFmtId="0" fontId="41" fillId="10" borderId="18" xfId="30" applyFont="1" applyFill="1" applyBorder="1" applyAlignment="1">
      <alignment vertical="center" wrapText="1"/>
    </xf>
    <xf numFmtId="0" fontId="35" fillId="3" borderId="2" xfId="0" applyFont="1" applyFill="1" applyBorder="1" applyAlignment="1" applyProtection="1">
      <alignment horizontal="left" vertical="top" wrapText="1"/>
    </xf>
    <xf numFmtId="0" fontId="35" fillId="18" borderId="2" xfId="0" applyFont="1" applyFill="1" applyBorder="1" applyAlignment="1" applyProtection="1">
      <alignment horizontal="left" vertical="top"/>
    </xf>
    <xf numFmtId="0" fontId="35" fillId="19" borderId="2" xfId="0" applyFont="1" applyFill="1" applyBorder="1" applyAlignment="1" applyProtection="1">
      <alignment horizontal="left" vertical="top"/>
    </xf>
    <xf numFmtId="0" fontId="24" fillId="10" borderId="10" xfId="30" applyFont="1" applyFill="1" applyBorder="1" applyAlignment="1">
      <alignment horizontal="left" vertical="top" wrapText="1"/>
    </xf>
    <xf numFmtId="0" fontId="41" fillId="10" borderId="24" xfId="30" applyFont="1" applyFill="1" applyBorder="1" applyAlignment="1">
      <alignment horizontal="left" vertical="center" wrapText="1"/>
    </xf>
    <xf numFmtId="0" fontId="35" fillId="18" borderId="2" xfId="0" applyFont="1" applyFill="1" applyBorder="1" applyAlignment="1" applyProtection="1">
      <alignment horizontal="left" vertical="top" wrapText="1"/>
    </xf>
    <xf numFmtId="0" fontId="35" fillId="19" borderId="2" xfId="0" applyFont="1" applyFill="1" applyBorder="1" applyAlignment="1" applyProtection="1">
      <alignment horizontal="left" vertical="top" wrapText="1"/>
    </xf>
    <xf numFmtId="0" fontId="110" fillId="0" borderId="0" xfId="0" applyFont="1" applyAlignment="1">
      <alignment vertical="center"/>
    </xf>
    <xf numFmtId="0" fontId="35" fillId="19" borderId="2" xfId="0" applyFont="1" applyFill="1" applyBorder="1" applyAlignment="1" applyProtection="1">
      <alignment vertical="top" wrapText="1"/>
    </xf>
    <xf numFmtId="0" fontId="35" fillId="19" borderId="2" xfId="232" applyFont="1" applyFill="1" applyBorder="1" applyAlignment="1" applyProtection="1">
      <alignment horizontal="left" vertical="top" wrapText="1"/>
    </xf>
    <xf numFmtId="0" fontId="35" fillId="18" borderId="2" xfId="0" applyFont="1" applyFill="1" applyBorder="1" applyAlignment="1" applyProtection="1">
      <alignment horizontal="left" vertical="top" wrapText="1"/>
    </xf>
    <xf numFmtId="0" fontId="35" fillId="19" borderId="2" xfId="232" applyFont="1" applyFill="1" applyBorder="1" applyAlignment="1" applyProtection="1">
      <alignment horizontal="left" vertical="top" wrapText="1"/>
    </xf>
    <xf numFmtId="0" fontId="25" fillId="0" borderId="57" xfId="0" applyFont="1" applyBorder="1" applyAlignment="1" applyProtection="1">
      <alignment vertical="top" wrapText="1"/>
    </xf>
    <xf numFmtId="0" fontId="35" fillId="12" borderId="16" xfId="232" applyFont="1" applyFill="1" applyBorder="1" applyAlignment="1">
      <alignment horizontal="center" vertical="center" wrapText="1"/>
    </xf>
    <xf numFmtId="49" fontId="101" fillId="10" borderId="0" xfId="0" applyNumberFormat="1" applyFont="1" applyFill="1" applyAlignment="1">
      <alignment horizontal="right"/>
    </xf>
    <xf numFmtId="0" fontId="99" fillId="10" borderId="0" xfId="0" applyFont="1" applyFill="1" applyAlignment="1">
      <alignment horizontal="center"/>
    </xf>
    <xf numFmtId="0" fontId="24" fillId="10" borderId="0" xfId="0" applyFont="1" applyFill="1" applyAlignment="1">
      <alignment horizontal="left" vertical="top" wrapText="1"/>
    </xf>
    <xf numFmtId="0" fontId="98" fillId="10" borderId="0" xfId="0" applyFont="1" applyFill="1" applyBorder="1" applyAlignment="1">
      <alignment horizontal="center" vertical="center"/>
    </xf>
    <xf numFmtId="0" fontId="77" fillId="10" borderId="0" xfId="232" applyFont="1" applyFill="1" applyAlignment="1">
      <alignment horizontal="left"/>
    </xf>
    <xf numFmtId="0" fontId="79" fillId="10" borderId="0" xfId="232" applyFont="1" applyFill="1" applyAlignment="1">
      <alignment horizontal="left"/>
    </xf>
    <xf numFmtId="0" fontId="24" fillId="10" borderId="0" xfId="0" applyFont="1" applyFill="1" applyBorder="1" applyAlignment="1">
      <alignment horizontal="left" vertical="top" wrapText="1"/>
    </xf>
    <xf numFmtId="0" fontId="24" fillId="10" borderId="64" xfId="0" applyFont="1" applyFill="1" applyBorder="1" applyAlignment="1">
      <alignment horizontal="left" vertical="top" wrapText="1"/>
    </xf>
    <xf numFmtId="0" fontId="24" fillId="22" borderId="10" xfId="232" applyFont="1" applyFill="1" applyBorder="1" applyAlignment="1">
      <alignment horizontal="left" vertical="top"/>
    </xf>
    <xf numFmtId="0" fontId="24" fillId="22" borderId="2" xfId="232" applyFont="1" applyFill="1" applyBorder="1" applyAlignment="1">
      <alignment horizontal="left" vertical="top"/>
    </xf>
    <xf numFmtId="0" fontId="24" fillId="8" borderId="10" xfId="232" applyFont="1" applyFill="1" applyBorder="1" applyAlignment="1">
      <alignment horizontal="left" vertical="top"/>
    </xf>
    <xf numFmtId="0" fontId="24" fillId="8" borderId="2" xfId="232" applyFont="1" applyFill="1" applyBorder="1" applyAlignment="1">
      <alignment horizontal="left" vertical="top"/>
    </xf>
    <xf numFmtId="0" fontId="24" fillId="8" borderId="11" xfId="232" applyFont="1" applyFill="1" applyBorder="1" applyAlignment="1">
      <alignment horizontal="left" vertical="top"/>
    </xf>
    <xf numFmtId="0" fontId="24" fillId="8" borderId="8" xfId="232" applyFont="1" applyFill="1" applyBorder="1" applyAlignment="1">
      <alignment horizontal="left" vertical="top"/>
    </xf>
    <xf numFmtId="0" fontId="24" fillId="10" borderId="0" xfId="1756" applyFont="1" applyFill="1" applyAlignment="1">
      <alignment horizontal="left" vertical="top" wrapText="1"/>
    </xf>
    <xf numFmtId="0" fontId="63" fillId="6" borderId="9" xfId="1756" applyFont="1" applyFill="1" applyBorder="1" applyAlignment="1">
      <alignment horizontal="center"/>
    </xf>
    <xf numFmtId="0" fontId="63" fillId="6" borderId="39" xfId="1756" applyFont="1" applyFill="1" applyBorder="1" applyAlignment="1">
      <alignment horizontal="center"/>
    </xf>
    <xf numFmtId="0" fontId="80" fillId="4" borderId="29" xfId="1756" applyFont="1" applyFill="1" applyBorder="1" applyAlignment="1">
      <alignment horizontal="center"/>
    </xf>
    <xf numFmtId="0" fontId="80" fillId="4" borderId="30" xfId="1756" applyFont="1" applyFill="1" applyBorder="1" applyAlignment="1">
      <alignment horizontal="center"/>
    </xf>
    <xf numFmtId="0" fontId="63" fillId="12" borderId="29" xfId="1756" applyFont="1" applyFill="1" applyBorder="1" applyAlignment="1">
      <alignment horizontal="center"/>
    </xf>
    <xf numFmtId="0" fontId="63" fillId="12" borderId="30" xfId="1756" applyFont="1" applyFill="1" applyBorder="1" applyAlignment="1">
      <alignment horizontal="center"/>
    </xf>
    <xf numFmtId="0" fontId="63" fillId="9" borderId="29" xfId="1756" applyFont="1" applyFill="1" applyBorder="1" applyAlignment="1">
      <alignment horizontal="center"/>
    </xf>
    <xf numFmtId="0" fontId="63" fillId="9" borderId="30" xfId="1756" applyFont="1" applyFill="1" applyBorder="1" applyAlignment="1">
      <alignment horizontal="center"/>
    </xf>
    <xf numFmtId="0" fontId="63" fillId="24" borderId="29" xfId="1756" applyFont="1" applyFill="1" applyBorder="1" applyAlignment="1">
      <alignment horizontal="center"/>
    </xf>
    <xf numFmtId="0" fontId="63" fillId="24" borderId="30" xfId="1756" applyFont="1" applyFill="1" applyBorder="1" applyAlignment="1">
      <alignment horizontal="center"/>
    </xf>
    <xf numFmtId="0" fontId="80" fillId="8" borderId="29" xfId="1756" applyFont="1" applyFill="1" applyBorder="1" applyAlignment="1">
      <alignment horizontal="center"/>
    </xf>
    <xf numFmtId="0" fontId="80" fillId="8" borderId="30" xfId="1756" applyFont="1" applyFill="1" applyBorder="1" applyAlignment="1">
      <alignment horizontal="center"/>
    </xf>
    <xf numFmtId="0" fontId="35" fillId="0" borderId="16" xfId="232" applyFont="1" applyBorder="1" applyAlignment="1">
      <alignment horizontal="center" vertical="center" wrapText="1"/>
    </xf>
    <xf numFmtId="0" fontId="35" fillId="0" borderId="3" xfId="226" applyFont="1" applyBorder="1" applyAlignment="1">
      <alignment horizontal="center" vertical="center" wrapText="1"/>
    </xf>
    <xf numFmtId="0" fontId="35" fillId="0" borderId="16" xfId="232" applyFont="1" applyBorder="1" applyAlignment="1">
      <alignment horizontal="center" vertical="center"/>
    </xf>
    <xf numFmtId="0" fontId="35" fillId="0" borderId="3" xfId="232" applyFont="1" applyBorder="1" applyAlignment="1">
      <alignment horizontal="center" vertical="center"/>
    </xf>
    <xf numFmtId="0" fontId="35" fillId="0" borderId="4" xfId="232" applyFont="1" applyBorder="1" applyAlignment="1">
      <alignment horizontal="center" vertical="center"/>
    </xf>
    <xf numFmtId="0" fontId="35" fillId="0" borderId="4" xfId="226" applyFont="1" applyBorder="1" applyAlignment="1">
      <alignment horizontal="center" vertical="center" wrapText="1"/>
    </xf>
    <xf numFmtId="0" fontId="35" fillId="24" borderId="16" xfId="226" applyFont="1" applyFill="1" applyBorder="1" applyAlignment="1">
      <alignment horizontal="center" vertical="center" wrapText="1"/>
    </xf>
    <xf numFmtId="0" fontId="35" fillId="24" borderId="3" xfId="226" applyFont="1" applyFill="1" applyBorder="1" applyAlignment="1">
      <alignment horizontal="center" vertical="center" wrapText="1"/>
    </xf>
    <xf numFmtId="0" fontId="35" fillId="24" borderId="4" xfId="226" applyFont="1" applyFill="1" applyBorder="1" applyAlignment="1">
      <alignment horizontal="center" vertical="center" wrapText="1"/>
    </xf>
    <xf numFmtId="0" fontId="81" fillId="9" borderId="16" xfId="232" applyFont="1" applyFill="1" applyBorder="1" applyAlignment="1">
      <alignment horizontal="center" vertical="center" wrapText="1"/>
    </xf>
    <xf numFmtId="0" fontId="81" fillId="9" borderId="4" xfId="30" applyFont="1" applyFill="1" applyBorder="1" applyAlignment="1">
      <alignment horizontal="center" vertical="center" wrapText="1"/>
    </xf>
    <xf numFmtId="0" fontId="91" fillId="8" borderId="16" xfId="226" applyFont="1" applyFill="1" applyBorder="1" applyAlignment="1">
      <alignment horizontal="center" vertical="center"/>
    </xf>
    <xf numFmtId="0" fontId="91" fillId="8" borderId="4" xfId="226" applyFont="1" applyFill="1" applyBorder="1" applyAlignment="1">
      <alignment horizontal="center" vertical="center"/>
    </xf>
    <xf numFmtId="0" fontId="35" fillId="4" borderId="16" xfId="226" applyFont="1" applyFill="1" applyBorder="1" applyAlignment="1">
      <alignment horizontal="center" vertical="center"/>
    </xf>
    <xf numFmtId="0" fontId="35" fillId="4" borderId="3" xfId="226" applyFont="1" applyFill="1" applyBorder="1" applyAlignment="1">
      <alignment horizontal="center" vertical="center"/>
    </xf>
    <xf numFmtId="0" fontId="35" fillId="4" borderId="4" xfId="226" applyFont="1" applyFill="1" applyBorder="1" applyAlignment="1">
      <alignment horizontal="center" vertical="center"/>
    </xf>
    <xf numFmtId="0" fontId="89" fillId="4" borderId="16" xfId="226" applyFont="1" applyFill="1" applyBorder="1" applyAlignment="1">
      <alignment horizontal="center" vertical="center"/>
    </xf>
    <xf numFmtId="0" fontId="89" fillId="4" borderId="3" xfId="226" applyFont="1" applyFill="1" applyBorder="1" applyAlignment="1">
      <alignment horizontal="center" vertical="center"/>
    </xf>
    <xf numFmtId="0" fontId="89" fillId="4" borderId="4" xfId="226" applyFont="1" applyFill="1" applyBorder="1" applyAlignment="1">
      <alignment horizontal="center" vertical="center"/>
    </xf>
    <xf numFmtId="0" fontId="35" fillId="24" borderId="16" xfId="226" applyFont="1" applyFill="1" applyBorder="1" applyAlignment="1">
      <alignment horizontal="center" vertical="center"/>
    </xf>
    <xf numFmtId="0" fontId="35" fillId="24" borderId="3" xfId="226" applyFont="1" applyFill="1" applyBorder="1" applyAlignment="1">
      <alignment horizontal="center" vertical="center"/>
    </xf>
    <xf numFmtId="0" fontId="91" fillId="4" borderId="16" xfId="226" applyFont="1" applyFill="1" applyBorder="1" applyAlignment="1">
      <alignment horizontal="center" vertical="center"/>
    </xf>
    <xf numFmtId="0" fontId="91" fillId="4" borderId="4" xfId="226" applyFont="1" applyFill="1" applyBorder="1" applyAlignment="1">
      <alignment horizontal="center" vertical="center"/>
    </xf>
    <xf numFmtId="0" fontId="35" fillId="0" borderId="16" xfId="30" applyFont="1" applyBorder="1" applyAlignment="1">
      <alignment horizontal="center" vertical="center" wrapText="1"/>
    </xf>
    <xf numFmtId="0" fontId="35" fillId="0" borderId="3" xfId="30" applyFont="1" applyBorder="1" applyAlignment="1">
      <alignment horizontal="center" vertical="center" wrapText="1"/>
    </xf>
    <xf numFmtId="0" fontId="35" fillId="0" borderId="4" xfId="30" applyFont="1" applyBorder="1" applyAlignment="1">
      <alignment horizontal="center" vertical="center" wrapText="1"/>
    </xf>
    <xf numFmtId="0" fontId="91" fillId="4" borderId="3" xfId="226" applyFont="1" applyFill="1" applyBorder="1" applyAlignment="1">
      <alignment horizontal="center" vertical="center"/>
    </xf>
    <xf numFmtId="0" fontId="35" fillId="10" borderId="16" xfId="30" applyFont="1" applyFill="1" applyBorder="1" applyAlignment="1">
      <alignment horizontal="center" vertical="center" wrapText="1"/>
    </xf>
    <xf numFmtId="0" fontId="35" fillId="10" borderId="4" xfId="30" applyFont="1" applyFill="1" applyBorder="1" applyAlignment="1">
      <alignment horizontal="center" vertical="center" wrapText="1"/>
    </xf>
    <xf numFmtId="0" fontId="81" fillId="0" borderId="16" xfId="226" applyFont="1" applyBorder="1" applyAlignment="1">
      <alignment horizontal="center" vertical="center" wrapText="1"/>
    </xf>
    <xf numFmtId="0" fontId="81" fillId="0" borderId="3" xfId="226" applyFont="1" applyBorder="1" applyAlignment="1">
      <alignment horizontal="center" vertical="center" wrapText="1"/>
    </xf>
    <xf numFmtId="0" fontId="81" fillId="0" borderId="4" xfId="226" applyFont="1" applyBorder="1" applyAlignment="1">
      <alignment horizontal="center" vertical="center" wrapText="1"/>
    </xf>
    <xf numFmtId="0" fontId="91" fillId="4" borderId="16" xfId="226" applyFont="1" applyFill="1" applyBorder="1" applyAlignment="1">
      <alignment horizontal="center" vertical="center" wrapText="1"/>
    </xf>
    <xf numFmtId="0" fontId="91" fillId="4" borderId="4" xfId="226" applyFont="1" applyFill="1" applyBorder="1" applyAlignment="1">
      <alignment horizontal="center" vertical="center" wrapText="1"/>
    </xf>
    <xf numFmtId="0" fontId="91" fillId="4" borderId="3" xfId="226" applyFont="1" applyFill="1" applyBorder="1" applyAlignment="1">
      <alignment horizontal="center" vertical="center" wrapText="1"/>
    </xf>
    <xf numFmtId="0" fontId="35" fillId="12" borderId="16" xfId="232" applyFont="1" applyFill="1" applyBorder="1" applyAlignment="1">
      <alignment horizontal="center" vertical="center"/>
    </xf>
    <xf numFmtId="0" fontId="35" fillId="12" borderId="3" xfId="226" applyFont="1" applyFill="1" applyBorder="1" applyAlignment="1">
      <alignment horizontal="center" vertical="center"/>
    </xf>
    <xf numFmtId="0" fontId="35" fillId="12" borderId="16" xfId="232" applyFont="1" applyFill="1" applyBorder="1" applyAlignment="1">
      <alignment horizontal="center" vertical="center" wrapText="1"/>
    </xf>
    <xf numFmtId="0" fontId="35" fillId="12" borderId="3" xfId="226" applyFont="1" applyFill="1" applyBorder="1" applyAlignment="1">
      <alignment horizontal="center" vertical="center" wrapText="1"/>
    </xf>
    <xf numFmtId="0" fontId="35" fillId="12" borderId="4" xfId="226" applyFont="1" applyFill="1" applyBorder="1" applyAlignment="1">
      <alignment horizontal="center" vertical="center" wrapText="1"/>
    </xf>
    <xf numFmtId="0" fontId="105" fillId="4" borderId="16" xfId="226" applyFont="1" applyFill="1" applyBorder="1" applyAlignment="1">
      <alignment horizontal="center" vertical="center" wrapText="1"/>
    </xf>
    <xf numFmtId="0" fontId="105" fillId="4" borderId="3" xfId="226" applyFont="1" applyFill="1" applyBorder="1" applyAlignment="1">
      <alignment horizontal="center" vertical="center" wrapText="1"/>
    </xf>
    <xf numFmtId="0" fontId="105" fillId="4" borderId="4" xfId="226" applyFont="1" applyFill="1" applyBorder="1" applyAlignment="1">
      <alignment horizontal="center" vertical="center" wrapText="1"/>
    </xf>
    <xf numFmtId="0" fontId="41" fillId="12" borderId="16" xfId="232" applyFont="1" applyFill="1" applyBorder="1" applyAlignment="1">
      <alignment horizontal="center" vertical="center" wrapText="1"/>
    </xf>
    <xf numFmtId="0" fontId="41" fillId="12" borderId="3" xfId="232" applyFont="1" applyFill="1" applyBorder="1" applyAlignment="1">
      <alignment horizontal="center" vertical="center" wrapText="1"/>
    </xf>
    <xf numFmtId="0" fontId="41" fillId="12" borderId="4" xfId="232" applyFont="1" applyFill="1" applyBorder="1" applyAlignment="1">
      <alignment horizontal="center" vertical="center" wrapText="1"/>
    </xf>
    <xf numFmtId="0" fontId="105" fillId="4" borderId="16" xfId="226" applyFont="1" applyFill="1" applyBorder="1" applyAlignment="1">
      <alignment horizontal="center" vertical="center"/>
    </xf>
    <xf numFmtId="0" fontId="105" fillId="4" borderId="3" xfId="226" applyFont="1" applyFill="1" applyBorder="1" applyAlignment="1">
      <alignment horizontal="center" vertical="center"/>
    </xf>
    <xf numFmtId="0" fontId="105" fillId="4" borderId="4" xfId="226" applyFont="1" applyFill="1" applyBorder="1" applyAlignment="1">
      <alignment horizontal="center" vertical="center"/>
    </xf>
    <xf numFmtId="0" fontId="35" fillId="12" borderId="3" xfId="232" applyFont="1" applyFill="1" applyBorder="1" applyAlignment="1">
      <alignment horizontal="center" vertical="center"/>
    </xf>
    <xf numFmtId="0" fontId="35" fillId="12" borderId="4" xfId="232" applyFont="1" applyFill="1" applyBorder="1" applyAlignment="1">
      <alignment horizontal="center" vertical="center"/>
    </xf>
    <xf numFmtId="0" fontId="105" fillId="8" borderId="16" xfId="226" applyFont="1" applyFill="1" applyBorder="1" applyAlignment="1">
      <alignment horizontal="center" vertical="center"/>
    </xf>
    <xf numFmtId="0" fontId="105" fillId="8" borderId="4" xfId="226" applyFont="1" applyFill="1" applyBorder="1" applyAlignment="1">
      <alignment horizontal="center" vertical="center"/>
    </xf>
    <xf numFmtId="0" fontId="35" fillId="12" borderId="4" xfId="226" applyFont="1" applyFill="1" applyBorder="1" applyAlignment="1">
      <alignment horizontal="center" vertical="center"/>
    </xf>
    <xf numFmtId="0" fontId="35" fillId="12" borderId="20" xfId="232" applyFont="1" applyFill="1" applyBorder="1" applyAlignment="1">
      <alignment horizontal="center" vertical="center"/>
    </xf>
    <xf numFmtId="0" fontId="35" fillId="12" borderId="12" xfId="226" applyFont="1" applyFill="1" applyBorder="1" applyAlignment="1">
      <alignment horizontal="center" vertical="center"/>
    </xf>
    <xf numFmtId="0" fontId="92" fillId="4" borderId="3" xfId="226" applyFont="1" applyFill="1" applyBorder="1" applyAlignment="1">
      <alignment horizontal="center" vertical="center" wrapText="1"/>
    </xf>
    <xf numFmtId="0" fontId="89" fillId="4" borderId="3" xfId="226" applyFont="1" applyFill="1" applyBorder="1" applyAlignment="1">
      <alignment horizontal="center" vertical="center" wrapText="1"/>
    </xf>
    <xf numFmtId="0" fontId="89" fillId="4" borderId="4" xfId="226" applyFont="1" applyFill="1" applyBorder="1" applyAlignment="1">
      <alignment horizontal="center" vertical="center" wrapText="1"/>
    </xf>
    <xf numFmtId="0" fontId="81" fillId="0" borderId="5" xfId="27164" applyFont="1" applyBorder="1" applyAlignment="1">
      <alignment horizontal="center"/>
    </xf>
    <xf numFmtId="0" fontId="81" fillId="0" borderId="6" xfId="27164" applyFont="1" applyBorder="1" applyAlignment="1">
      <alignment horizontal="center"/>
    </xf>
    <xf numFmtId="0" fontId="35" fillId="9" borderId="16" xfId="232" applyFont="1" applyFill="1" applyBorder="1" applyAlignment="1">
      <alignment horizontal="center" vertical="center"/>
    </xf>
    <xf numFmtId="0" fontId="81" fillId="9" borderId="3" xfId="226" applyFont="1" applyFill="1" applyBorder="1" applyAlignment="1">
      <alignment horizontal="center" vertical="center"/>
    </xf>
    <xf numFmtId="0" fontId="81" fillId="9" borderId="4" xfId="226" applyFont="1" applyFill="1" applyBorder="1" applyAlignment="1">
      <alignment horizontal="center" vertical="center"/>
    </xf>
    <xf numFmtId="0" fontId="91" fillId="8" borderId="3" xfId="226" applyFont="1" applyFill="1" applyBorder="1" applyAlignment="1">
      <alignment horizontal="center" vertical="center"/>
    </xf>
    <xf numFmtId="0" fontId="35" fillId="9" borderId="16" xfId="232" applyFont="1" applyFill="1" applyBorder="1" applyAlignment="1">
      <alignment horizontal="center" vertical="center" wrapText="1"/>
    </xf>
    <xf numFmtId="0" fontId="81" fillId="9" borderId="3" xfId="226" applyFont="1" applyFill="1" applyBorder="1" applyAlignment="1">
      <alignment horizontal="center" vertical="center" wrapText="1"/>
    </xf>
    <xf numFmtId="0" fontId="81" fillId="9" borderId="4" xfId="226" applyFont="1" applyFill="1" applyBorder="1" applyAlignment="1">
      <alignment horizontal="center" vertical="center" wrapText="1"/>
    </xf>
    <xf numFmtId="0" fontId="91" fillId="8" borderId="16" xfId="226" applyFont="1" applyFill="1" applyBorder="1" applyAlignment="1">
      <alignment horizontal="center" vertical="center" wrapText="1"/>
    </xf>
    <xf numFmtId="0" fontId="91" fillId="8" borderId="3" xfId="226" applyFont="1" applyFill="1" applyBorder="1" applyAlignment="1">
      <alignment horizontal="center" vertical="center" wrapText="1"/>
    </xf>
    <xf numFmtId="0" fontId="91" fillId="8" borderId="4" xfId="226" applyFont="1" applyFill="1" applyBorder="1" applyAlignment="1">
      <alignment horizontal="center" vertical="center" wrapText="1"/>
    </xf>
    <xf numFmtId="0" fontId="35" fillId="9" borderId="20" xfId="232" applyFont="1" applyFill="1" applyBorder="1" applyAlignment="1">
      <alignment horizontal="center" vertical="center" wrapText="1"/>
    </xf>
    <xf numFmtId="0" fontId="81" fillId="9" borderId="12" xfId="226" applyFont="1" applyFill="1" applyBorder="1" applyAlignment="1">
      <alignment horizontal="center" vertical="center" wrapText="1"/>
    </xf>
    <xf numFmtId="0" fontId="81" fillId="9" borderId="13" xfId="226" applyFont="1" applyFill="1" applyBorder="1" applyAlignment="1">
      <alignment horizontal="center" vertical="center" wrapText="1"/>
    </xf>
    <xf numFmtId="0" fontId="81" fillId="0" borderId="29" xfId="226" applyFont="1" applyBorder="1" applyAlignment="1">
      <alignment horizontal="center" vertical="center" wrapText="1"/>
    </xf>
    <xf numFmtId="0" fontId="81" fillId="0" borderId="30" xfId="226" applyFont="1" applyBorder="1" applyAlignment="1">
      <alignment horizontal="center" vertical="center" wrapText="1"/>
    </xf>
    <xf numFmtId="0" fontId="35" fillId="8" borderId="3" xfId="226" applyFont="1" applyFill="1" applyBorder="1" applyAlignment="1">
      <alignment horizontal="center" vertical="center" wrapText="1"/>
    </xf>
    <xf numFmtId="0" fontId="35" fillId="8" borderId="4" xfId="226" applyFont="1" applyFill="1" applyBorder="1" applyAlignment="1">
      <alignment horizontal="center" vertical="center" wrapText="1"/>
    </xf>
    <xf numFmtId="0" fontId="88" fillId="8" borderId="16" xfId="27164" applyFont="1" applyFill="1" applyBorder="1" applyAlignment="1">
      <alignment horizontal="center" vertical="center" wrapText="1"/>
    </xf>
    <xf numFmtId="0" fontId="88" fillId="8" borderId="3" xfId="27164" applyFont="1" applyFill="1" applyBorder="1" applyAlignment="1">
      <alignment horizontal="center" vertical="center" wrapText="1"/>
    </xf>
    <xf numFmtId="0" fontId="88" fillId="8" borderId="4" xfId="27164" applyFont="1" applyFill="1" applyBorder="1" applyAlignment="1">
      <alignment horizontal="center" vertical="center" wrapText="1"/>
    </xf>
    <xf numFmtId="0" fontId="35" fillId="12" borderId="3" xfId="232" applyFont="1" applyFill="1" applyBorder="1" applyAlignment="1">
      <alignment horizontal="center" vertical="center" wrapText="1"/>
    </xf>
    <xf numFmtId="0" fontId="35" fillId="12" borderId="3" xfId="27164" applyFont="1" applyFill="1" applyBorder="1" applyAlignment="1">
      <alignment horizontal="center" vertical="center" wrapText="1"/>
    </xf>
    <xf numFmtId="0" fontId="35" fillId="12" borderId="4" xfId="27164" applyFont="1" applyFill="1" applyBorder="1" applyAlignment="1">
      <alignment horizontal="center" vertical="center" wrapText="1"/>
    </xf>
    <xf numFmtId="0" fontId="81" fillId="9" borderId="3" xfId="27164" applyFont="1" applyFill="1" applyBorder="1" applyAlignment="1">
      <alignment horizontal="center" vertical="center" wrapText="1"/>
    </xf>
    <xf numFmtId="0" fontId="35" fillId="9" borderId="3" xfId="232" applyFont="1" applyFill="1" applyBorder="1" applyAlignment="1">
      <alignment horizontal="center" vertical="center" wrapText="1"/>
    </xf>
    <xf numFmtId="0" fontId="91" fillId="8" borderId="16" xfId="27164" applyFont="1" applyFill="1" applyBorder="1" applyAlignment="1">
      <alignment horizontal="center" vertical="center" wrapText="1"/>
    </xf>
    <xf numFmtId="0" fontId="91" fillId="8" borderId="3" xfId="27164" applyFont="1" applyFill="1" applyBorder="1" applyAlignment="1">
      <alignment horizontal="center" vertical="center" wrapText="1"/>
    </xf>
    <xf numFmtId="0" fontId="91" fillId="8" borderId="4" xfId="27164" applyFont="1" applyFill="1" applyBorder="1" applyAlignment="1">
      <alignment horizontal="center" vertical="center" wrapText="1"/>
    </xf>
    <xf numFmtId="0" fontId="81" fillId="0" borderId="5" xfId="226" applyFont="1" applyBorder="1" applyAlignment="1">
      <alignment horizontal="center" vertical="center" wrapText="1"/>
    </xf>
    <xf numFmtId="0" fontId="81" fillId="0" borderId="6" xfId="226" applyFont="1" applyBorder="1" applyAlignment="1">
      <alignment horizontal="center" vertical="center" wrapText="1"/>
    </xf>
    <xf numFmtId="0" fontId="91" fillId="8" borderId="20" xfId="226" applyFont="1" applyFill="1" applyBorder="1" applyAlignment="1">
      <alignment horizontal="center" vertical="center" wrapText="1"/>
    </xf>
    <xf numFmtId="0" fontId="91" fillId="8" borderId="13" xfId="226" applyFont="1" applyFill="1" applyBorder="1" applyAlignment="1">
      <alignment horizontal="center" vertical="center" wrapText="1"/>
    </xf>
    <xf numFmtId="0" fontId="91" fillId="8" borderId="12" xfId="226" applyFont="1" applyFill="1" applyBorder="1" applyAlignment="1">
      <alignment horizontal="center" vertical="center" wrapText="1"/>
    </xf>
    <xf numFmtId="0" fontId="35" fillId="9" borderId="4" xfId="232" applyFont="1" applyFill="1" applyBorder="1" applyAlignment="1">
      <alignment horizontal="center" vertical="center" wrapText="1"/>
    </xf>
    <xf numFmtId="0" fontId="91" fillId="8" borderId="14" xfId="27164" applyFont="1" applyFill="1" applyBorder="1" applyAlignment="1">
      <alignment horizontal="center" vertical="center" wrapText="1"/>
    </xf>
    <xf numFmtId="0" fontId="91" fillId="8" borderId="5" xfId="27164" applyFont="1" applyFill="1" applyBorder="1" applyAlignment="1">
      <alignment horizontal="center" vertical="center" wrapText="1"/>
    </xf>
    <xf numFmtId="0" fontId="35" fillId="9" borderId="13" xfId="232" applyFont="1" applyFill="1" applyBorder="1" applyAlignment="1">
      <alignment horizontal="center" vertical="center" wrapText="1"/>
    </xf>
    <xf numFmtId="0" fontId="81" fillId="0" borderId="13" xfId="27164" applyFont="1" applyBorder="1" applyAlignment="1">
      <alignment horizontal="center" vertical="center" wrapText="1"/>
    </xf>
    <xf numFmtId="0" fontId="81" fillId="0" borderId="0" xfId="27164" applyFont="1" applyAlignment="1">
      <alignment horizontal="center" vertical="center" wrapText="1"/>
    </xf>
    <xf numFmtId="0" fontId="81" fillId="9" borderId="4" xfId="27164" applyFont="1" applyFill="1" applyBorder="1" applyAlignment="1">
      <alignment horizontal="center" vertical="center" wrapText="1"/>
    </xf>
    <xf numFmtId="0" fontId="91" fillId="8" borderId="19" xfId="27164" applyFont="1" applyFill="1" applyBorder="1" applyAlignment="1">
      <alignment horizontal="center" vertical="center" wrapText="1"/>
    </xf>
    <xf numFmtId="0" fontId="91" fillId="8" borderId="19" xfId="226" applyFont="1" applyFill="1" applyBorder="1" applyAlignment="1">
      <alignment horizontal="center" vertical="center" wrapText="1"/>
    </xf>
    <xf numFmtId="0" fontId="91" fillId="8" borderId="14" xfId="226" applyFont="1" applyFill="1" applyBorder="1" applyAlignment="1">
      <alignment horizontal="center" vertical="center" wrapText="1"/>
    </xf>
    <xf numFmtId="0" fontId="91" fillId="8" borderId="5" xfId="226" applyFont="1" applyFill="1" applyBorder="1" applyAlignment="1">
      <alignment horizontal="center" vertical="center" wrapText="1"/>
    </xf>
    <xf numFmtId="0" fontId="81" fillId="0" borderId="3" xfId="226" applyFont="1" applyBorder="1" applyAlignment="1">
      <alignment horizontal="center"/>
    </xf>
    <xf numFmtId="0" fontId="81" fillId="0" borderId="4" xfId="226" applyFont="1" applyBorder="1" applyAlignment="1">
      <alignment horizontal="center"/>
    </xf>
    <xf numFmtId="0" fontId="91" fillId="0" borderId="13" xfId="226" applyFont="1" applyBorder="1" applyAlignment="1">
      <alignment horizontal="center" vertical="center" wrapText="1"/>
    </xf>
    <xf numFmtId="0" fontId="91" fillId="0" borderId="12" xfId="226" applyFont="1" applyBorder="1" applyAlignment="1">
      <alignment horizontal="center" vertical="center" wrapText="1"/>
    </xf>
    <xf numFmtId="0" fontId="81" fillId="0" borderId="3" xfId="27164" applyFont="1" applyBorder="1" applyAlignment="1">
      <alignment horizontal="center" wrapText="1"/>
    </xf>
    <xf numFmtId="0" fontId="81" fillId="0" borderId="4" xfId="27164" applyFont="1" applyBorder="1" applyAlignment="1">
      <alignment horizontal="center" wrapText="1"/>
    </xf>
    <xf numFmtId="0" fontId="86" fillId="8" borderId="20" xfId="27164" applyFont="1" applyFill="1" applyBorder="1" applyAlignment="1">
      <alignment horizontal="center" vertical="center" wrapText="1"/>
    </xf>
    <xf numFmtId="0" fontId="86" fillId="8" borderId="13" xfId="27164" applyFont="1" applyFill="1" applyBorder="1" applyAlignment="1">
      <alignment horizontal="center" vertical="center" wrapText="1"/>
    </xf>
    <xf numFmtId="0" fontId="86" fillId="8" borderId="12" xfId="27164" applyFont="1" applyFill="1" applyBorder="1" applyAlignment="1">
      <alignment horizontal="center" vertical="center" wrapText="1"/>
    </xf>
    <xf numFmtId="0" fontId="91" fillId="4" borderId="16" xfId="27164" applyFont="1" applyFill="1" applyBorder="1" applyAlignment="1">
      <alignment horizontal="center" vertical="center"/>
    </xf>
    <xf numFmtId="0" fontId="91" fillId="4" borderId="4" xfId="27164" applyFont="1" applyFill="1" applyBorder="1" applyAlignment="1">
      <alignment horizontal="center" vertical="center"/>
    </xf>
    <xf numFmtId="0" fontId="91" fillId="8" borderId="20" xfId="27164" applyFont="1" applyFill="1" applyBorder="1" applyAlignment="1">
      <alignment horizontal="center" vertical="center" wrapText="1"/>
    </xf>
    <xf numFmtId="0" fontId="91" fillId="8" borderId="13" xfId="27164" applyFont="1" applyFill="1" applyBorder="1" applyAlignment="1">
      <alignment horizontal="center" vertical="center" wrapText="1"/>
    </xf>
    <xf numFmtId="0" fontId="91" fillId="8" borderId="12" xfId="27164" applyFont="1" applyFill="1" applyBorder="1" applyAlignment="1">
      <alignment horizontal="center" vertical="center" wrapText="1"/>
    </xf>
    <xf numFmtId="0" fontId="35" fillId="8" borderId="13" xfId="27164" applyFont="1" applyFill="1" applyBorder="1" applyAlignment="1">
      <alignment horizontal="center" vertical="center" wrapText="1"/>
    </xf>
    <xf numFmtId="0" fontId="35" fillId="8" borderId="12" xfId="27164" applyFont="1" applyFill="1" applyBorder="1" applyAlignment="1">
      <alignment horizontal="center" vertical="center" wrapText="1"/>
    </xf>
    <xf numFmtId="0" fontId="91" fillId="8" borderId="19" xfId="27164" applyFont="1" applyFill="1" applyBorder="1" applyAlignment="1">
      <alignment horizontal="center" vertical="center"/>
    </xf>
    <xf numFmtId="0" fontId="91" fillId="8" borderId="14" xfId="27164" applyFont="1" applyFill="1" applyBorder="1" applyAlignment="1">
      <alignment horizontal="center" vertical="center"/>
    </xf>
    <xf numFmtId="0" fontId="91" fillId="8" borderId="5" xfId="27164" applyFont="1" applyFill="1" applyBorder="1" applyAlignment="1">
      <alignment horizontal="center" vertical="center"/>
    </xf>
    <xf numFmtId="0" fontId="91" fillId="8" borderId="16" xfId="27164" applyFont="1" applyFill="1" applyBorder="1" applyAlignment="1">
      <alignment horizontal="center" vertical="center"/>
    </xf>
    <xf numFmtId="0" fontId="91" fillId="8" borderId="4" xfId="27164" applyFont="1" applyFill="1" applyBorder="1" applyAlignment="1">
      <alignment horizontal="center" vertical="center"/>
    </xf>
    <xf numFmtId="0" fontId="81" fillId="9" borderId="12" xfId="27164" applyFont="1" applyFill="1" applyBorder="1" applyAlignment="1">
      <alignment horizontal="center" vertical="center" wrapText="1"/>
    </xf>
    <xf numFmtId="0" fontId="81" fillId="9" borderId="3" xfId="15" applyFont="1" applyFill="1" applyBorder="1" applyAlignment="1">
      <alignment horizontal="center" vertical="center" wrapText="1"/>
    </xf>
    <xf numFmtId="0" fontId="81" fillId="9" borderId="4" xfId="15" applyFont="1" applyFill="1" applyBorder="1" applyAlignment="1">
      <alignment horizontal="center" vertical="center" wrapText="1"/>
    </xf>
    <xf numFmtId="0" fontId="81" fillId="9" borderId="14" xfId="226" applyFont="1" applyFill="1" applyBorder="1" applyAlignment="1">
      <alignment horizontal="center" vertical="center" wrapText="1"/>
    </xf>
    <xf numFmtId="0" fontId="81" fillId="9" borderId="13" xfId="27164" applyFont="1" applyFill="1" applyBorder="1" applyAlignment="1">
      <alignment horizontal="center" vertical="center" wrapText="1"/>
    </xf>
    <xf numFmtId="0" fontId="35" fillId="9" borderId="19" xfId="232" applyFont="1" applyFill="1" applyBorder="1" applyAlignment="1">
      <alignment horizontal="center" vertical="center" wrapText="1"/>
    </xf>
    <xf numFmtId="0" fontId="35" fillId="9" borderId="14" xfId="232" applyFont="1" applyFill="1" applyBorder="1" applyAlignment="1">
      <alignment horizontal="center" vertical="center" wrapText="1"/>
    </xf>
    <xf numFmtId="0" fontId="35" fillId="12" borderId="3" xfId="232" applyFont="1" applyFill="1" applyBorder="1" applyAlignment="1">
      <alignment horizontal="center" wrapText="1"/>
    </xf>
    <xf numFmtId="0" fontId="35" fillId="12" borderId="4" xfId="226" applyFont="1" applyFill="1" applyBorder="1" applyAlignment="1">
      <alignment horizontal="center" wrapText="1"/>
    </xf>
    <xf numFmtId="0" fontId="91" fillId="8" borderId="20" xfId="226" applyFont="1" applyFill="1" applyBorder="1" applyAlignment="1">
      <alignment horizontal="center" vertical="center"/>
    </xf>
    <xf numFmtId="0" fontId="91" fillId="8" borderId="13" xfId="226" applyFont="1" applyFill="1" applyBorder="1" applyAlignment="1">
      <alignment horizontal="center" vertical="center"/>
    </xf>
    <xf numFmtId="0" fontId="91" fillId="8" borderId="12" xfId="226" applyFont="1" applyFill="1" applyBorder="1" applyAlignment="1">
      <alignment horizontal="center" vertical="center"/>
    </xf>
    <xf numFmtId="0" fontId="91" fillId="8" borderId="3" xfId="27164" applyFont="1" applyFill="1" applyBorder="1" applyAlignment="1">
      <alignment horizontal="center" vertical="center"/>
    </xf>
    <xf numFmtId="0" fontId="81" fillId="0" borderId="5" xfId="27164" applyFont="1" applyBorder="1" applyAlignment="1">
      <alignment horizontal="center" vertical="center"/>
    </xf>
    <xf numFmtId="0" fontId="81" fillId="0" borderId="6" xfId="27164" applyFont="1" applyBorder="1" applyAlignment="1">
      <alignment horizontal="center" vertical="center"/>
    </xf>
    <xf numFmtId="0" fontId="91" fillId="8" borderId="15" xfId="27164" applyFont="1" applyFill="1" applyBorder="1" applyAlignment="1">
      <alignment horizontal="center" vertical="center" wrapText="1"/>
    </xf>
    <xf numFmtId="0" fontId="91" fillId="8" borderId="0" xfId="27164" applyFont="1" applyFill="1" applyBorder="1" applyAlignment="1">
      <alignment horizontal="center" vertical="center" wrapText="1"/>
    </xf>
    <xf numFmtId="0" fontId="91" fillId="8" borderId="6" xfId="27164" applyFont="1" applyFill="1" applyBorder="1" applyAlignment="1">
      <alignment horizontal="center" vertical="center" wrapText="1"/>
    </xf>
    <xf numFmtId="0" fontId="93" fillId="8" borderId="16" xfId="27164" applyFont="1" applyFill="1" applyBorder="1" applyAlignment="1">
      <alignment horizontal="center" vertical="center" wrapText="1"/>
    </xf>
    <xf numFmtId="0" fontId="93" fillId="8" borderId="3" xfId="27164" applyFont="1" applyFill="1" applyBorder="1" applyAlignment="1">
      <alignment horizontal="center" vertical="center" wrapText="1"/>
    </xf>
    <xf numFmtId="0" fontId="93" fillId="8" borderId="4" xfId="27164" applyFont="1" applyFill="1" applyBorder="1" applyAlignment="1">
      <alignment horizontal="center" vertical="center" wrapText="1"/>
    </xf>
    <xf numFmtId="0" fontId="91" fillId="8" borderId="20" xfId="27164" applyFont="1" applyFill="1" applyBorder="1" applyAlignment="1">
      <alignment horizontal="center" vertical="center"/>
    </xf>
    <xf numFmtId="0" fontId="91" fillId="8" borderId="13" xfId="27164" applyFont="1" applyFill="1" applyBorder="1" applyAlignment="1">
      <alignment horizontal="center" vertical="center"/>
    </xf>
    <xf numFmtId="0" fontId="91" fillId="8" borderId="12" xfId="27164" applyFont="1" applyFill="1" applyBorder="1" applyAlignment="1">
      <alignment horizontal="center" vertical="center"/>
    </xf>
    <xf numFmtId="0" fontId="35" fillId="9" borderId="3" xfId="15" applyFont="1" applyFill="1" applyBorder="1" applyAlignment="1">
      <alignment horizontal="center" vertical="center"/>
    </xf>
    <xf numFmtId="0" fontId="35" fillId="9" borderId="4" xfId="15" applyFont="1" applyFill="1" applyBorder="1" applyAlignment="1">
      <alignment horizontal="center" vertical="center"/>
    </xf>
    <xf numFmtId="0" fontId="91" fillId="8" borderId="0" xfId="27164" applyFont="1" applyFill="1" applyBorder="1" applyAlignment="1">
      <alignment horizontal="center" vertical="center"/>
    </xf>
    <xf numFmtId="0" fontId="91" fillId="8" borderId="6" xfId="27164" applyFont="1" applyFill="1" applyBorder="1" applyAlignment="1">
      <alignment horizontal="center" vertical="center"/>
    </xf>
    <xf numFmtId="0" fontId="35" fillId="8" borderId="3" xfId="27164" applyFont="1" applyFill="1" applyBorder="1" applyAlignment="1">
      <alignment horizontal="center" vertical="center" wrapText="1"/>
    </xf>
    <xf numFmtId="0" fontId="35" fillId="8" borderId="4" xfId="27164" applyFont="1" applyFill="1" applyBorder="1" applyAlignment="1">
      <alignment horizontal="center" vertical="center" wrapText="1"/>
    </xf>
    <xf numFmtId="0" fontId="35" fillId="0" borderId="3" xfId="27164" applyFont="1" applyBorder="1" applyAlignment="1">
      <alignment horizontal="center" vertical="center" wrapText="1"/>
    </xf>
    <xf numFmtId="0" fontId="35" fillId="0" borderId="4" xfId="27164" applyFont="1" applyBorder="1" applyAlignment="1">
      <alignment horizontal="center" vertical="center" wrapText="1"/>
    </xf>
    <xf numFmtId="0" fontId="81" fillId="9" borderId="3" xfId="15" applyFont="1" applyFill="1" applyBorder="1" applyAlignment="1">
      <alignment horizontal="center" vertical="center"/>
    </xf>
    <xf numFmtId="0" fontId="81" fillId="9" borderId="4" xfId="15" applyFont="1" applyFill="1" applyBorder="1" applyAlignment="1">
      <alignment horizontal="center" vertical="center"/>
    </xf>
    <xf numFmtId="0" fontId="91" fillId="8" borderId="15" xfId="27164" applyFont="1" applyFill="1" applyBorder="1" applyAlignment="1">
      <alignment horizontal="center" vertical="center"/>
    </xf>
    <xf numFmtId="0" fontId="81" fillId="0" borderId="1" xfId="226" applyFont="1" applyBorder="1" applyAlignment="1">
      <alignment horizontal="center" vertical="center" wrapText="1"/>
    </xf>
    <xf numFmtId="0" fontId="91" fillId="8" borderId="19" xfId="226" applyFont="1" applyFill="1" applyBorder="1" applyAlignment="1">
      <alignment horizontal="center" vertical="center"/>
    </xf>
    <xf numFmtId="0" fontId="91" fillId="8" borderId="5" xfId="226" applyFont="1" applyFill="1" applyBorder="1" applyAlignment="1">
      <alignment horizontal="center" vertical="center"/>
    </xf>
    <xf numFmtId="0" fontId="35" fillId="8" borderId="16" xfId="226" applyFont="1" applyFill="1" applyBorder="1" applyAlignment="1">
      <alignment horizontal="center" vertical="center" wrapText="1"/>
    </xf>
    <xf numFmtId="0" fontId="35" fillId="12" borderId="20" xfId="232" applyFont="1" applyFill="1" applyBorder="1" applyAlignment="1">
      <alignment horizontal="center" vertical="center" wrapText="1"/>
    </xf>
    <xf numFmtId="0" fontId="35" fillId="0" borderId="13" xfId="226" applyFont="1" applyBorder="1" applyAlignment="1">
      <alignment horizontal="center" vertical="center" wrapText="1"/>
    </xf>
    <xf numFmtId="0" fontId="35" fillId="0" borderId="12" xfId="226" applyFont="1" applyBorder="1" applyAlignment="1">
      <alignment horizontal="center" vertical="center" wrapText="1"/>
    </xf>
    <xf numFmtId="0" fontId="88" fillId="8" borderId="16" xfId="27164" applyFont="1" applyFill="1" applyBorder="1" applyAlignment="1">
      <alignment horizontal="center" vertical="center"/>
    </xf>
    <xf numFmtId="0" fontId="88" fillId="8" borderId="3" xfId="27164" applyFont="1" applyFill="1" applyBorder="1" applyAlignment="1">
      <alignment horizontal="center" vertical="center"/>
    </xf>
    <xf numFmtId="0" fontId="88" fillId="8" borderId="4" xfId="27164" applyFont="1" applyFill="1" applyBorder="1" applyAlignment="1">
      <alignment horizontal="center" vertical="center"/>
    </xf>
    <xf numFmtId="0" fontId="86" fillId="9" borderId="16" xfId="232" applyFont="1" applyFill="1" applyBorder="1" applyAlignment="1">
      <alignment horizontal="center" vertical="center" wrapText="1"/>
    </xf>
    <xf numFmtId="0" fontId="86" fillId="9" borderId="3" xfId="232" applyFont="1" applyFill="1" applyBorder="1" applyAlignment="1">
      <alignment horizontal="center" vertical="center" wrapText="1"/>
    </xf>
    <xf numFmtId="0" fontId="86" fillId="9" borderId="4" xfId="232" applyFont="1" applyFill="1" applyBorder="1" applyAlignment="1">
      <alignment horizontal="center" vertical="center" wrapText="1"/>
    </xf>
    <xf numFmtId="0" fontId="81" fillId="9" borderId="16" xfId="226" applyFont="1" applyFill="1" applyBorder="1" applyAlignment="1">
      <alignment horizontal="center" vertical="center"/>
    </xf>
    <xf numFmtId="0" fontId="81" fillId="9" borderId="16" xfId="226" applyFont="1" applyFill="1" applyBorder="1" applyAlignment="1">
      <alignment horizontal="center" vertical="center" wrapText="1"/>
    </xf>
    <xf numFmtId="0" fontId="35" fillId="19" borderId="2" xfId="0" applyFont="1" applyFill="1" applyBorder="1" applyAlignment="1" applyProtection="1">
      <alignment horizontal="left" vertical="top" wrapText="1"/>
    </xf>
    <xf numFmtId="0" fontId="35" fillId="19" borderId="59" xfId="0" applyFont="1" applyFill="1" applyBorder="1" applyAlignment="1" applyProtection="1">
      <alignment horizontal="left" vertical="top" wrapText="1"/>
    </xf>
    <xf numFmtId="0" fontId="35" fillId="19" borderId="57" xfId="0" applyFont="1" applyFill="1" applyBorder="1" applyAlignment="1" applyProtection="1">
      <alignment horizontal="left" vertical="top" wrapText="1"/>
    </xf>
    <xf numFmtId="0" fontId="35" fillId="18" borderId="59" xfId="0" applyFont="1" applyFill="1" applyBorder="1" applyAlignment="1" applyProtection="1">
      <alignment horizontal="left" vertical="top" wrapText="1"/>
    </xf>
    <xf numFmtId="0" fontId="35" fillId="18" borderId="57" xfId="0" applyFont="1" applyFill="1" applyBorder="1" applyAlignment="1" applyProtection="1">
      <alignment horizontal="left" vertical="top" wrapText="1"/>
    </xf>
    <xf numFmtId="0" fontId="35" fillId="18" borderId="2" xfId="0" applyFont="1" applyFill="1" applyBorder="1" applyAlignment="1" applyProtection="1">
      <alignment horizontal="left" vertical="top" wrapText="1"/>
    </xf>
    <xf numFmtId="0" fontId="35" fillId="0" borderId="57" xfId="0" applyFont="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9" borderId="56" xfId="0" applyFont="1" applyFill="1" applyBorder="1" applyAlignment="1" applyProtection="1">
      <alignment horizontal="left" vertical="top" wrapText="1"/>
    </xf>
    <xf numFmtId="0" fontId="35" fillId="19" borderId="46" xfId="0" applyFont="1" applyFill="1" applyBorder="1" applyAlignment="1" applyProtection="1">
      <alignment horizontal="left" vertical="top" wrapText="1"/>
    </xf>
    <xf numFmtId="0" fontId="35" fillId="19" borderId="45" xfId="0" applyFont="1" applyFill="1" applyBorder="1" applyAlignment="1" applyProtection="1">
      <alignment horizontal="left" vertical="top" wrapText="1"/>
    </xf>
    <xf numFmtId="0" fontId="35" fillId="19" borderId="34" xfId="0" applyFont="1" applyFill="1" applyBorder="1" applyAlignment="1" applyProtection="1">
      <alignment horizontal="left" vertical="top" wrapText="1"/>
    </xf>
    <xf numFmtId="0" fontId="35" fillId="18" borderId="56" xfId="0" applyFont="1" applyFill="1" applyBorder="1" applyAlignment="1" applyProtection="1">
      <alignment horizontal="left" vertical="top" wrapText="1"/>
    </xf>
    <xf numFmtId="0" fontId="35" fillId="18" borderId="46" xfId="0" applyFont="1" applyFill="1" applyBorder="1" applyAlignment="1" applyProtection="1">
      <alignment horizontal="left" vertical="top" wrapText="1"/>
    </xf>
    <xf numFmtId="0" fontId="35" fillId="18" borderId="45" xfId="0" applyFont="1" applyFill="1" applyBorder="1" applyAlignment="1" applyProtection="1">
      <alignment horizontal="left" vertical="top" wrapText="1"/>
    </xf>
    <xf numFmtId="0" fontId="35" fillId="18" borderId="58" xfId="0" applyFont="1" applyFill="1" applyBorder="1" applyAlignment="1" applyProtection="1">
      <alignment horizontal="left" vertical="top" wrapText="1"/>
    </xf>
    <xf numFmtId="0" fontId="35" fillId="18" borderId="0" xfId="0" applyFont="1" applyFill="1" applyBorder="1" applyAlignment="1" applyProtection="1">
      <alignment horizontal="left" vertical="top" wrapText="1"/>
    </xf>
    <xf numFmtId="0" fontId="35" fillId="0" borderId="0" xfId="0" applyFont="1" applyAlignment="1" applyProtection="1">
      <alignment horizontal="center" vertical="top" wrapText="1"/>
    </xf>
    <xf numFmtId="0" fontId="35" fillId="19" borderId="58" xfId="0" applyFont="1" applyFill="1" applyBorder="1" applyAlignment="1" applyProtection="1">
      <alignment horizontal="left" vertical="top" wrapText="1"/>
    </xf>
    <xf numFmtId="0" fontId="35" fillId="19" borderId="0" xfId="0" applyFont="1" applyFill="1" applyBorder="1" applyAlignment="1" applyProtection="1">
      <alignment horizontal="left" vertical="top" wrapText="1"/>
    </xf>
    <xf numFmtId="0" fontId="25" fillId="0" borderId="57" xfId="0" applyFont="1" applyBorder="1" applyAlignment="1" applyProtection="1">
      <alignment horizontal="left" vertical="top" wrapText="1"/>
    </xf>
    <xf numFmtId="0" fontId="25" fillId="19" borderId="57" xfId="0" applyFont="1" applyFill="1" applyBorder="1" applyAlignment="1" applyProtection="1">
      <alignment horizontal="left" vertical="top" wrapText="1"/>
    </xf>
    <xf numFmtId="0" fontId="111" fillId="19" borderId="57" xfId="0" applyFont="1" applyFill="1" applyBorder="1" applyAlignment="1" applyProtection="1">
      <alignment horizontal="left" vertical="top" wrapText="1"/>
    </xf>
    <xf numFmtId="0" fontId="25" fillId="0" borderId="57" xfId="0" applyFont="1" applyBorder="1" applyAlignment="1" applyProtection="1">
      <alignment horizontal="left" wrapText="1"/>
    </xf>
    <xf numFmtId="0" fontId="35" fillId="19" borderId="2" xfId="232" applyFont="1" applyFill="1" applyBorder="1" applyAlignment="1" applyProtection="1">
      <alignment horizontal="left" vertical="top" wrapText="1"/>
    </xf>
    <xf numFmtId="0" fontId="35" fillId="18" borderId="34" xfId="0" applyFont="1" applyFill="1" applyBorder="1" applyAlignment="1" applyProtection="1">
      <alignment horizontal="left" vertical="top" wrapText="1"/>
    </xf>
    <xf numFmtId="0" fontId="35" fillId="18" borderId="59" xfId="232" applyFont="1" applyFill="1" applyBorder="1" applyAlignment="1" applyProtection="1">
      <alignment horizontal="left" vertical="top" wrapText="1"/>
    </xf>
    <xf numFmtId="0" fontId="35" fillId="18" borderId="57" xfId="232" applyFont="1" applyFill="1" applyBorder="1" applyAlignment="1" applyProtection="1">
      <alignment horizontal="left" vertical="top" wrapText="1"/>
    </xf>
    <xf numFmtId="0" fontId="35" fillId="19" borderId="59" xfId="232" applyFont="1" applyFill="1" applyBorder="1" applyAlignment="1" applyProtection="1">
      <alignment vertical="top" wrapText="1"/>
    </xf>
    <xf numFmtId="0" fontId="35" fillId="19" borderId="34" xfId="232" applyFont="1" applyFill="1" applyBorder="1" applyAlignment="1" applyProtection="1">
      <alignment vertical="top" wrapText="1"/>
    </xf>
    <xf numFmtId="0" fontId="35" fillId="19" borderId="59" xfId="232" applyFont="1" applyFill="1" applyBorder="1" applyAlignment="1" applyProtection="1">
      <alignment horizontal="left" vertical="top" wrapText="1"/>
    </xf>
    <xf numFmtId="0" fontId="35" fillId="19" borderId="57" xfId="232" applyFont="1" applyFill="1" applyBorder="1" applyAlignment="1" applyProtection="1">
      <alignment horizontal="left" vertical="top" wrapText="1"/>
    </xf>
    <xf numFmtId="0" fontId="35" fillId="18" borderId="56" xfId="232" applyFont="1" applyFill="1" applyBorder="1" applyAlignment="1" applyProtection="1">
      <alignment horizontal="left" vertical="top" wrapText="1"/>
    </xf>
    <xf numFmtId="0" fontId="35" fillId="18" borderId="45" xfId="232" applyFont="1" applyFill="1" applyBorder="1" applyAlignment="1" applyProtection="1">
      <alignment horizontal="left" vertical="top" wrapText="1"/>
    </xf>
    <xf numFmtId="0" fontId="35" fillId="19" borderId="56" xfId="232" applyFont="1" applyFill="1" applyBorder="1" applyAlignment="1" applyProtection="1">
      <alignment horizontal="left" vertical="top" wrapText="1"/>
    </xf>
    <xf numFmtId="0" fontId="35" fillId="19" borderId="45" xfId="232" applyFont="1" applyFill="1" applyBorder="1" applyAlignment="1" applyProtection="1">
      <alignment horizontal="left" vertical="top" wrapText="1"/>
    </xf>
    <xf numFmtId="0" fontId="35" fillId="19" borderId="0" xfId="0" applyFont="1" applyFill="1" applyAlignment="1" applyProtection="1">
      <alignment horizontal="left" vertical="top" wrapText="1"/>
    </xf>
    <xf numFmtId="0" fontId="35" fillId="19" borderId="34" xfId="232" applyFont="1" applyFill="1" applyBorder="1" applyAlignment="1" applyProtection="1">
      <alignment horizontal="left" vertical="top" wrapText="1"/>
    </xf>
    <xf numFmtId="0" fontId="35" fillId="19" borderId="46" xfId="232" applyFont="1" applyFill="1" applyBorder="1" applyAlignment="1" applyProtection="1">
      <alignment horizontal="left" vertical="top" wrapText="1"/>
    </xf>
    <xf numFmtId="0" fontId="35" fillId="18" borderId="34" xfId="232" applyFont="1" applyFill="1" applyBorder="1" applyAlignment="1" applyProtection="1">
      <alignment horizontal="left" vertical="top" wrapText="1"/>
    </xf>
    <xf numFmtId="0" fontId="35" fillId="18" borderId="46" xfId="232" applyFont="1" applyFill="1" applyBorder="1" applyAlignment="1" applyProtection="1">
      <alignment horizontal="left" vertical="top" wrapText="1"/>
    </xf>
    <xf numFmtId="0" fontId="35" fillId="19" borderId="33" xfId="232" applyFont="1" applyFill="1" applyBorder="1" applyAlignment="1" applyProtection="1">
      <alignment horizontal="left" vertical="top" wrapText="1"/>
    </xf>
    <xf numFmtId="0" fontId="35" fillId="18" borderId="33" xfId="232" applyFont="1" applyFill="1" applyBorder="1" applyAlignment="1" applyProtection="1">
      <alignment horizontal="left" vertical="top" wrapText="1"/>
    </xf>
    <xf numFmtId="0" fontId="35" fillId="19" borderId="57" xfId="0" applyFont="1" applyFill="1" applyBorder="1" applyAlignment="1" applyProtection="1">
      <alignment vertical="top" wrapText="1"/>
    </xf>
    <xf numFmtId="0" fontId="35" fillId="19" borderId="57" xfId="0" applyFont="1" applyFill="1" applyBorder="1" applyAlignment="1">
      <alignment horizontal="left" vertical="top"/>
    </xf>
    <xf numFmtId="0" fontId="24" fillId="20" borderId="2" xfId="0" applyFont="1" applyFill="1" applyBorder="1" applyAlignment="1">
      <alignment horizontal="left" vertical="top"/>
    </xf>
    <xf numFmtId="0" fontId="24" fillId="20" borderId="65" xfId="0" applyFont="1" applyFill="1" applyBorder="1" applyAlignment="1">
      <alignment horizontal="left" vertical="top" wrapText="1"/>
    </xf>
    <xf numFmtId="0" fontId="24" fillId="20" borderId="35" xfId="0" applyFont="1" applyFill="1" applyBorder="1" applyAlignment="1">
      <alignment horizontal="left" vertical="top" wrapText="1"/>
    </xf>
    <xf numFmtId="0" fontId="26" fillId="14" borderId="29" xfId="0" applyFont="1" applyFill="1" applyBorder="1" applyAlignment="1">
      <alignment horizontal="center" vertical="center"/>
    </xf>
    <xf numFmtId="0" fontId="26" fillId="14" borderId="1" xfId="0" applyFont="1" applyFill="1" applyBorder="1" applyAlignment="1">
      <alignment horizontal="center" vertical="center"/>
    </xf>
    <xf numFmtId="0" fontId="26" fillId="14" borderId="30" xfId="0" applyFont="1" applyFill="1" applyBorder="1" applyAlignment="1">
      <alignment horizontal="center" vertical="center"/>
    </xf>
    <xf numFmtId="0" fontId="24" fillId="21" borderId="2" xfId="0" applyFont="1" applyFill="1" applyBorder="1" applyAlignment="1">
      <alignment horizontal="left" vertical="top"/>
    </xf>
    <xf numFmtId="0" fontId="24" fillId="21" borderId="7" xfId="0" applyFont="1" applyFill="1" applyBorder="1" applyAlignment="1">
      <alignment horizontal="left" vertical="top" wrapText="1"/>
    </xf>
    <xf numFmtId="0" fontId="26" fillId="7" borderId="21" xfId="0" applyFont="1" applyFill="1" applyBorder="1" applyAlignment="1">
      <alignment horizontal="center" vertical="center" wrapText="1"/>
    </xf>
    <xf numFmtId="0" fontId="26" fillId="7" borderId="24" xfId="0" applyFont="1" applyFill="1" applyBorder="1" applyAlignment="1">
      <alignment horizontal="center" vertical="center" wrapText="1"/>
    </xf>
    <xf numFmtId="0" fontId="26" fillId="4" borderId="61"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26" fillId="7" borderId="9"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6" fillId="7" borderId="39"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6" xfId="0" applyFont="1" applyFill="1" applyBorder="1" applyAlignment="1">
      <alignment horizontal="center" vertical="center" wrapText="1"/>
    </xf>
    <xf numFmtId="0" fontId="26" fillId="7" borderId="7" xfId="0" applyFont="1" applyFill="1" applyBorder="1" applyAlignment="1">
      <alignment horizontal="center" vertical="center" wrapText="1"/>
    </xf>
    <xf numFmtId="0" fontId="41" fillId="0" borderId="15" xfId="0" applyFont="1" applyFill="1" applyBorder="1" applyAlignment="1">
      <alignment horizontal="left" vertical="top" wrapText="1"/>
    </xf>
    <xf numFmtId="0" fontId="41" fillId="0" borderId="0" xfId="0" applyFont="1" applyFill="1" applyBorder="1" applyAlignment="1">
      <alignment horizontal="left" vertical="top" wrapText="1"/>
    </xf>
    <xf numFmtId="0" fontId="26" fillId="4" borderId="20"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6" fillId="7" borderId="19" xfId="0" applyFont="1" applyFill="1" applyBorder="1" applyAlignment="1">
      <alignment horizontal="center" vertical="center" wrapText="1"/>
    </xf>
    <xf numFmtId="0" fontId="26" fillId="7" borderId="14" xfId="0" applyFont="1" applyFill="1" applyBorder="1" applyAlignment="1">
      <alignment horizontal="center" vertical="center" wrapText="1"/>
    </xf>
    <xf numFmtId="0" fontId="26" fillId="7" borderId="41" xfId="0" applyFont="1" applyFill="1" applyBorder="1" applyAlignment="1">
      <alignment horizontal="center" vertical="center" wrapText="1"/>
    </xf>
    <xf numFmtId="0" fontId="26" fillId="7" borderId="49" xfId="0" applyFont="1" applyFill="1" applyBorder="1" applyAlignment="1">
      <alignment horizontal="center" vertical="center" wrapText="1"/>
    </xf>
    <xf numFmtId="0" fontId="26" fillId="7" borderId="42" xfId="0" applyFont="1" applyFill="1" applyBorder="1" applyAlignment="1">
      <alignment horizontal="center" vertical="center" wrapText="1"/>
    </xf>
    <xf numFmtId="0" fontId="26" fillId="7" borderId="46" xfId="0" applyFont="1" applyFill="1" applyBorder="1" applyAlignment="1">
      <alignment horizontal="center" vertical="center" wrapText="1"/>
    </xf>
    <xf numFmtId="0" fontId="26" fillId="7" borderId="20" xfId="0" applyFont="1" applyFill="1" applyBorder="1" applyAlignment="1">
      <alignment horizontal="center" vertical="center" wrapText="1"/>
    </xf>
    <xf numFmtId="0" fontId="26" fillId="7" borderId="13" xfId="0" applyFont="1" applyFill="1" applyBorder="1" applyAlignment="1">
      <alignment horizontal="center" vertical="center" wrapText="1"/>
    </xf>
    <xf numFmtId="0" fontId="63" fillId="4" borderId="16" xfId="0" applyFont="1" applyFill="1" applyBorder="1" applyAlignment="1">
      <alignment horizontal="center" vertical="center"/>
    </xf>
    <xf numFmtId="0" fontId="63" fillId="4" borderId="4" xfId="0" applyFont="1" applyFill="1" applyBorder="1" applyAlignment="1">
      <alignment horizontal="center" vertical="center"/>
    </xf>
    <xf numFmtId="0" fontId="36" fillId="0" borderId="15" xfId="0" applyFont="1" applyBorder="1" applyAlignment="1">
      <alignment horizontal="left" vertical="top" wrapText="1"/>
    </xf>
    <xf numFmtId="0" fontId="36" fillId="0" borderId="0" xfId="0" applyFont="1" applyAlignment="1">
      <alignment horizontal="left" vertical="top" wrapText="1"/>
    </xf>
    <xf numFmtId="0" fontId="63" fillId="5" borderId="41" xfId="0" applyFont="1" applyFill="1" applyBorder="1" applyAlignment="1">
      <alignment horizontal="center" vertical="center" wrapText="1"/>
    </xf>
    <xf numFmtId="0" fontId="63" fillId="5" borderId="50" xfId="0" applyFont="1" applyFill="1" applyBorder="1" applyAlignment="1">
      <alignment horizontal="center" vertical="center" wrapText="1"/>
    </xf>
    <xf numFmtId="0" fontId="26" fillId="5" borderId="43" xfId="0" applyFont="1" applyFill="1" applyBorder="1" applyAlignment="1">
      <alignment horizontal="center" vertical="center" wrapText="1"/>
    </xf>
    <xf numFmtId="0" fontId="26" fillId="5" borderId="51" xfId="0" applyFont="1" applyFill="1" applyBorder="1" applyAlignment="1">
      <alignment horizontal="center" vertical="center" wrapText="1"/>
    </xf>
    <xf numFmtId="0" fontId="26" fillId="5" borderId="43" xfId="8" applyFont="1" applyFill="1" applyBorder="1" applyAlignment="1">
      <alignment horizontal="center" vertical="center" wrapText="1"/>
    </xf>
    <xf numFmtId="0" fontId="26" fillId="5" borderId="51" xfId="8" applyFont="1" applyFill="1" applyBorder="1" applyAlignment="1">
      <alignment horizontal="center" vertical="center" wrapText="1"/>
    </xf>
    <xf numFmtId="0" fontId="26" fillId="5" borderId="20" xfId="8" applyFont="1" applyFill="1" applyBorder="1" applyAlignment="1">
      <alignment horizontal="center" vertical="center" wrapText="1"/>
    </xf>
    <xf numFmtId="0" fontId="26" fillId="5" borderId="12" xfId="8" applyFont="1" applyFill="1" applyBorder="1" applyAlignment="1">
      <alignment horizontal="center" vertical="center" wrapText="1"/>
    </xf>
    <xf numFmtId="0" fontId="63" fillId="5" borderId="41" xfId="8" applyFont="1" applyFill="1" applyBorder="1" applyAlignment="1">
      <alignment horizontal="center" vertical="center" wrapText="1"/>
    </xf>
    <xf numFmtId="0" fontId="63" fillId="5" borderId="50" xfId="8" applyFont="1" applyFill="1" applyBorder="1" applyAlignment="1">
      <alignment horizontal="center" vertical="center" wrapText="1"/>
    </xf>
    <xf numFmtId="0" fontId="63" fillId="5" borderId="22" xfId="8" applyFont="1" applyFill="1" applyBorder="1" applyAlignment="1">
      <alignment horizontal="center" vertical="center" wrapText="1"/>
    </xf>
    <xf numFmtId="0" fontId="63" fillId="5" borderId="43" xfId="8" applyFont="1" applyFill="1" applyBorder="1" applyAlignment="1">
      <alignment horizontal="center" vertical="center" wrapText="1"/>
    </xf>
    <xf numFmtId="0" fontId="63" fillId="5" borderId="52" xfId="8" applyFont="1" applyFill="1" applyBorder="1" applyAlignment="1">
      <alignment horizontal="center" vertical="center" wrapText="1"/>
    </xf>
    <xf numFmtId="0" fontId="26" fillId="5" borderId="52" xfId="8" applyFont="1" applyFill="1" applyBorder="1" applyAlignment="1">
      <alignment horizontal="center" vertical="center" wrapText="1"/>
    </xf>
    <xf numFmtId="0" fontId="26" fillId="5" borderId="37" xfId="8" applyFont="1" applyFill="1" applyBorder="1" applyAlignment="1">
      <alignment horizontal="center" vertical="center" wrapText="1"/>
    </xf>
    <xf numFmtId="0" fontId="63" fillId="4" borderId="62" xfId="8" applyFont="1" applyFill="1" applyBorder="1" applyAlignment="1">
      <alignment horizontal="center" vertical="center"/>
    </xf>
    <xf numFmtId="0" fontId="63" fillId="4" borderId="35" xfId="8" applyFont="1" applyFill="1" applyBorder="1" applyAlignment="1">
      <alignment horizontal="center" vertical="center"/>
    </xf>
    <xf numFmtId="0" fontId="63" fillId="4" borderId="62" xfId="8" applyFont="1" applyFill="1" applyBorder="1" applyAlignment="1">
      <alignment horizontal="center" vertical="center" wrapText="1"/>
    </xf>
    <xf numFmtId="0" fontId="63" fillId="4" borderId="35" xfId="8" applyFont="1" applyFill="1" applyBorder="1" applyAlignment="1">
      <alignment horizontal="center" vertical="center" wrapText="1"/>
    </xf>
    <xf numFmtId="0" fontId="63" fillId="4" borderId="63" xfId="8" applyFont="1" applyFill="1" applyBorder="1" applyAlignment="1">
      <alignment horizontal="center" vertical="center"/>
    </xf>
    <xf numFmtId="0" fontId="63" fillId="5" borderId="51" xfId="8" applyFont="1" applyFill="1" applyBorder="1" applyAlignment="1">
      <alignment horizontal="center" vertical="center" wrapText="1"/>
    </xf>
    <xf numFmtId="0" fontId="26" fillId="4" borderId="62" xfId="0" applyFont="1" applyFill="1" applyBorder="1" applyAlignment="1">
      <alignment horizontal="center" vertical="center" wrapText="1"/>
    </xf>
    <xf numFmtId="0" fontId="26" fillId="4" borderId="35" xfId="0" applyFont="1" applyFill="1" applyBorder="1" applyAlignment="1">
      <alignment horizontal="center" vertical="center" wrapText="1"/>
    </xf>
    <xf numFmtId="0" fontId="30" fillId="0" borderId="14" xfId="0" applyFont="1" applyFill="1" applyBorder="1" applyAlignment="1">
      <alignment horizontal="left" vertical="center"/>
    </xf>
    <xf numFmtId="0" fontId="30" fillId="0" borderId="0" xfId="0" applyFont="1" applyFill="1" applyBorder="1" applyAlignment="1">
      <alignment horizontal="left" vertical="center"/>
    </xf>
    <xf numFmtId="0" fontId="26" fillId="7" borderId="22" xfId="0" applyFont="1" applyFill="1" applyBorder="1" applyAlignment="1">
      <alignment horizontal="center" vertical="center" wrapText="1"/>
    </xf>
    <xf numFmtId="0" fontId="26" fillId="7" borderId="45" xfId="0" applyFont="1" applyFill="1" applyBorder="1" applyAlignment="1">
      <alignment horizontal="center" vertical="center" wrapText="1"/>
    </xf>
    <xf numFmtId="0" fontId="26" fillId="7" borderId="37" xfId="0" applyFont="1" applyFill="1" applyBorder="1" applyAlignment="1">
      <alignment horizontal="center" vertical="center" wrapText="1"/>
    </xf>
    <xf numFmtId="0" fontId="26" fillId="5" borderId="41" xfId="8" applyFont="1" applyFill="1" applyBorder="1" applyAlignment="1">
      <alignment horizontal="center" vertical="center" wrapText="1"/>
    </xf>
    <xf numFmtId="0" fontId="26" fillId="5" borderId="22" xfId="8" applyFont="1" applyFill="1" applyBorder="1" applyAlignment="1">
      <alignment horizontal="center" vertical="center" wrapText="1"/>
    </xf>
    <xf numFmtId="0" fontId="26" fillId="4" borderId="42" xfId="8" applyFont="1" applyFill="1" applyBorder="1" applyAlignment="1">
      <alignment horizontal="center" vertical="center" wrapText="1"/>
    </xf>
    <xf numFmtId="0" fontId="26" fillId="4" borderId="45" xfId="8" applyFont="1" applyFill="1" applyBorder="1" applyAlignment="1">
      <alignment horizontal="center" vertical="center" wrapText="1"/>
    </xf>
    <xf numFmtId="0" fontId="41" fillId="10" borderId="0" xfId="1756" applyFont="1" applyFill="1" applyAlignment="1">
      <alignment horizontal="left" vertical="top" wrapText="1"/>
    </xf>
  </cellXfs>
  <cellStyles count="27166">
    <cellStyle name="Datum" xfId="227" xr:uid="{00000000-0005-0000-0000-000000000000}"/>
    <cellStyle name="Good 2" xfId="237" xr:uid="{00000000-0005-0000-0000-000001000000}"/>
    <cellStyle name="Hyperlink" xfId="232" builtinId="8"/>
    <cellStyle name="Hyperlink 2" xfId="238" xr:uid="{00000000-0005-0000-0000-000003000000}"/>
    <cellStyle name="Normal" xfId="0" builtinId="0"/>
    <cellStyle name="Normal 10" xfId="18" xr:uid="{00000000-0005-0000-0000-000005000000}"/>
    <cellStyle name="Normal 10 10" xfId="1343" xr:uid="{00000000-0005-0000-0000-000006000000}"/>
    <cellStyle name="Normal 10 10 2" xfId="3045" xr:uid="{00000000-0005-0000-0000-000007000000}"/>
    <cellStyle name="Normal 10 10 2 2" xfId="6441" xr:uid="{00000000-0005-0000-0000-000008000000}"/>
    <cellStyle name="Normal 10 10 2 2 2" xfId="13213" xr:uid="{00000000-0005-0000-0000-000009000000}"/>
    <cellStyle name="Normal 10 10 2 2 3" xfId="19982" xr:uid="{00000000-0005-0000-0000-00000A000000}"/>
    <cellStyle name="Normal 10 10 2 2 4" xfId="26751" xr:uid="{00000000-0005-0000-0000-00000B000000}"/>
    <cellStyle name="Normal 10 10 2 3" xfId="9829" xr:uid="{00000000-0005-0000-0000-00000C000000}"/>
    <cellStyle name="Normal 10 10 2 4" xfId="16598" xr:uid="{00000000-0005-0000-0000-00000D000000}"/>
    <cellStyle name="Normal 10 10 2 5" xfId="23367" xr:uid="{00000000-0005-0000-0000-00000E000000}"/>
    <cellStyle name="Normal 10 10 3" xfId="4739" xr:uid="{00000000-0005-0000-0000-00000F000000}"/>
    <cellStyle name="Normal 10 10 3 2" xfId="11520" xr:uid="{00000000-0005-0000-0000-000010000000}"/>
    <cellStyle name="Normal 10 10 3 3" xfId="18289" xr:uid="{00000000-0005-0000-0000-000011000000}"/>
    <cellStyle name="Normal 10 10 3 4" xfId="25058" xr:uid="{00000000-0005-0000-0000-000012000000}"/>
    <cellStyle name="Normal 10 10 4" xfId="8136" xr:uid="{00000000-0005-0000-0000-000013000000}"/>
    <cellStyle name="Normal 10 10 5" xfId="14905" xr:uid="{00000000-0005-0000-0000-000014000000}"/>
    <cellStyle name="Normal 10 10 6" xfId="21674" xr:uid="{00000000-0005-0000-0000-000015000000}"/>
    <cellStyle name="Normal 10 11" xfId="1768" xr:uid="{00000000-0005-0000-0000-000016000000}"/>
    <cellStyle name="Normal 10 11 2" xfId="5164" xr:uid="{00000000-0005-0000-0000-000017000000}"/>
    <cellStyle name="Normal 10 11 2 2" xfId="11944" xr:uid="{00000000-0005-0000-0000-000018000000}"/>
    <cellStyle name="Normal 10 11 2 3" xfId="18713" xr:uid="{00000000-0005-0000-0000-000019000000}"/>
    <cellStyle name="Normal 10 11 2 4" xfId="25482" xr:uid="{00000000-0005-0000-0000-00001A000000}"/>
    <cellStyle name="Normal 10 11 3" xfId="8560" xr:uid="{00000000-0005-0000-0000-00001B000000}"/>
    <cellStyle name="Normal 10 11 4" xfId="15329" xr:uid="{00000000-0005-0000-0000-00001C000000}"/>
    <cellStyle name="Normal 10 11 5" xfId="22098" xr:uid="{00000000-0005-0000-0000-00001D000000}"/>
    <cellStyle name="Normal 10 12" xfId="3470" xr:uid="{00000000-0005-0000-0000-00001E000000}"/>
    <cellStyle name="Normal 10 12 2" xfId="10251" xr:uid="{00000000-0005-0000-0000-00001F000000}"/>
    <cellStyle name="Normal 10 12 3" xfId="17020" xr:uid="{00000000-0005-0000-0000-000020000000}"/>
    <cellStyle name="Normal 10 12 4" xfId="23789" xr:uid="{00000000-0005-0000-0000-000021000000}"/>
    <cellStyle name="Normal 10 13" xfId="6866" xr:uid="{00000000-0005-0000-0000-000022000000}"/>
    <cellStyle name="Normal 10 14" xfId="13636" xr:uid="{00000000-0005-0000-0000-000023000000}"/>
    <cellStyle name="Normal 10 15" xfId="20405" xr:uid="{00000000-0005-0000-0000-000024000000}"/>
    <cellStyle name="Normal 10 2" xfId="40" xr:uid="{00000000-0005-0000-0000-000025000000}"/>
    <cellStyle name="Normal 10 2 10" xfId="6886" xr:uid="{00000000-0005-0000-0000-000026000000}"/>
    <cellStyle name="Normal 10 2 11" xfId="13656" xr:uid="{00000000-0005-0000-0000-000027000000}"/>
    <cellStyle name="Normal 10 2 12" xfId="20425" xr:uid="{00000000-0005-0000-0000-000028000000}"/>
    <cellStyle name="Normal 10 2 2" xfId="156" xr:uid="{00000000-0005-0000-0000-000029000000}"/>
    <cellStyle name="Normal 10 2 2 10" xfId="13756" xr:uid="{00000000-0005-0000-0000-00002A000000}"/>
    <cellStyle name="Normal 10 2 2 11" xfId="20525" xr:uid="{00000000-0005-0000-0000-00002B000000}"/>
    <cellStyle name="Normal 10 2 2 2" xfId="239" xr:uid="{00000000-0005-0000-0000-00002C000000}"/>
    <cellStyle name="Normal 10 2 2 2 2" xfId="681" xr:uid="{00000000-0005-0000-0000-00002D000000}"/>
    <cellStyle name="Normal 10 2 2 2 2 2" xfId="2388" xr:uid="{00000000-0005-0000-0000-00002E000000}"/>
    <cellStyle name="Normal 10 2 2 2 2 2 2" xfId="5784" xr:uid="{00000000-0005-0000-0000-00002F000000}"/>
    <cellStyle name="Normal 10 2 2 2 2 2 2 2" xfId="12562" xr:uid="{00000000-0005-0000-0000-000030000000}"/>
    <cellStyle name="Normal 10 2 2 2 2 2 2 3" xfId="19331" xr:uid="{00000000-0005-0000-0000-000031000000}"/>
    <cellStyle name="Normal 10 2 2 2 2 2 2 4" xfId="26100" xr:uid="{00000000-0005-0000-0000-000032000000}"/>
    <cellStyle name="Normal 10 2 2 2 2 2 3" xfId="9178" xr:uid="{00000000-0005-0000-0000-000033000000}"/>
    <cellStyle name="Normal 10 2 2 2 2 2 4" xfId="15947" xr:uid="{00000000-0005-0000-0000-000034000000}"/>
    <cellStyle name="Normal 10 2 2 2 2 2 5" xfId="22716" xr:uid="{00000000-0005-0000-0000-000035000000}"/>
    <cellStyle name="Normal 10 2 2 2 2 3" xfId="4088" xr:uid="{00000000-0005-0000-0000-000036000000}"/>
    <cellStyle name="Normal 10 2 2 2 2 3 2" xfId="10869" xr:uid="{00000000-0005-0000-0000-000037000000}"/>
    <cellStyle name="Normal 10 2 2 2 2 3 3" xfId="17638" xr:uid="{00000000-0005-0000-0000-000038000000}"/>
    <cellStyle name="Normal 10 2 2 2 2 3 4" xfId="24407" xr:uid="{00000000-0005-0000-0000-000039000000}"/>
    <cellStyle name="Normal 10 2 2 2 2 4" xfId="7485" xr:uid="{00000000-0005-0000-0000-00003A000000}"/>
    <cellStyle name="Normal 10 2 2 2 2 5" xfId="14254" xr:uid="{00000000-0005-0000-0000-00003B000000}"/>
    <cellStyle name="Normal 10 2 2 2 2 6" xfId="21023" xr:uid="{00000000-0005-0000-0000-00003C000000}"/>
    <cellStyle name="Normal 10 2 2 2 3" xfId="1109" xr:uid="{00000000-0005-0000-0000-00003D000000}"/>
    <cellStyle name="Normal 10 2 2 2 3 2" xfId="2814" xr:uid="{00000000-0005-0000-0000-00003E000000}"/>
    <cellStyle name="Normal 10 2 2 2 3 2 2" xfId="6210" xr:uid="{00000000-0005-0000-0000-00003F000000}"/>
    <cellStyle name="Normal 10 2 2 2 3 2 2 2" xfId="12985" xr:uid="{00000000-0005-0000-0000-000040000000}"/>
    <cellStyle name="Normal 10 2 2 2 3 2 2 3" xfId="19754" xr:uid="{00000000-0005-0000-0000-000041000000}"/>
    <cellStyle name="Normal 10 2 2 2 3 2 2 4" xfId="26523" xr:uid="{00000000-0005-0000-0000-000042000000}"/>
    <cellStyle name="Normal 10 2 2 2 3 2 3" xfId="9601" xr:uid="{00000000-0005-0000-0000-000043000000}"/>
    <cellStyle name="Normal 10 2 2 2 3 2 4" xfId="16370" xr:uid="{00000000-0005-0000-0000-000044000000}"/>
    <cellStyle name="Normal 10 2 2 2 3 2 5" xfId="23139" xr:uid="{00000000-0005-0000-0000-000045000000}"/>
    <cellStyle name="Normal 10 2 2 2 3 3" xfId="4511" xr:uid="{00000000-0005-0000-0000-000046000000}"/>
    <cellStyle name="Normal 10 2 2 2 3 3 2" xfId="11292" xr:uid="{00000000-0005-0000-0000-000047000000}"/>
    <cellStyle name="Normal 10 2 2 2 3 3 3" xfId="18061" xr:uid="{00000000-0005-0000-0000-000048000000}"/>
    <cellStyle name="Normal 10 2 2 2 3 3 4" xfId="24830" xr:uid="{00000000-0005-0000-0000-000049000000}"/>
    <cellStyle name="Normal 10 2 2 2 3 4" xfId="7908" xr:uid="{00000000-0005-0000-0000-00004A000000}"/>
    <cellStyle name="Normal 10 2 2 2 3 5" xfId="14677" xr:uid="{00000000-0005-0000-0000-00004B000000}"/>
    <cellStyle name="Normal 10 2 2 2 3 6" xfId="21446" xr:uid="{00000000-0005-0000-0000-00004C000000}"/>
    <cellStyle name="Normal 10 2 2 2 4" xfId="1538" xr:uid="{00000000-0005-0000-0000-00004D000000}"/>
    <cellStyle name="Normal 10 2 2 2 4 2" xfId="3240" xr:uid="{00000000-0005-0000-0000-00004E000000}"/>
    <cellStyle name="Normal 10 2 2 2 4 2 2" xfId="6636" xr:uid="{00000000-0005-0000-0000-00004F000000}"/>
    <cellStyle name="Normal 10 2 2 2 4 2 2 2" xfId="13408" xr:uid="{00000000-0005-0000-0000-000050000000}"/>
    <cellStyle name="Normal 10 2 2 2 4 2 2 3" xfId="20177" xr:uid="{00000000-0005-0000-0000-000051000000}"/>
    <cellStyle name="Normal 10 2 2 2 4 2 2 4" xfId="26946" xr:uid="{00000000-0005-0000-0000-000052000000}"/>
    <cellStyle name="Normal 10 2 2 2 4 2 3" xfId="10024" xr:uid="{00000000-0005-0000-0000-000053000000}"/>
    <cellStyle name="Normal 10 2 2 2 4 2 4" xfId="16793" xr:uid="{00000000-0005-0000-0000-000054000000}"/>
    <cellStyle name="Normal 10 2 2 2 4 2 5" xfId="23562" xr:uid="{00000000-0005-0000-0000-000055000000}"/>
    <cellStyle name="Normal 10 2 2 2 4 3" xfId="4934" xr:uid="{00000000-0005-0000-0000-000056000000}"/>
    <cellStyle name="Normal 10 2 2 2 4 3 2" xfId="11715" xr:uid="{00000000-0005-0000-0000-000057000000}"/>
    <cellStyle name="Normal 10 2 2 2 4 3 3" xfId="18484" xr:uid="{00000000-0005-0000-0000-000058000000}"/>
    <cellStyle name="Normal 10 2 2 2 4 3 4" xfId="25253" xr:uid="{00000000-0005-0000-0000-000059000000}"/>
    <cellStyle name="Normal 10 2 2 2 4 4" xfId="8331" xr:uid="{00000000-0005-0000-0000-00005A000000}"/>
    <cellStyle name="Normal 10 2 2 2 4 5" xfId="15100" xr:uid="{00000000-0005-0000-0000-00005B000000}"/>
    <cellStyle name="Normal 10 2 2 2 4 6" xfId="21869" xr:uid="{00000000-0005-0000-0000-00005C000000}"/>
    <cellStyle name="Normal 10 2 2 2 5" xfId="1963" xr:uid="{00000000-0005-0000-0000-00005D000000}"/>
    <cellStyle name="Normal 10 2 2 2 5 2" xfId="5359" xr:uid="{00000000-0005-0000-0000-00005E000000}"/>
    <cellStyle name="Normal 10 2 2 2 5 2 2" xfId="12139" xr:uid="{00000000-0005-0000-0000-00005F000000}"/>
    <cellStyle name="Normal 10 2 2 2 5 2 3" xfId="18908" xr:uid="{00000000-0005-0000-0000-000060000000}"/>
    <cellStyle name="Normal 10 2 2 2 5 2 4" xfId="25677" xr:uid="{00000000-0005-0000-0000-000061000000}"/>
    <cellStyle name="Normal 10 2 2 2 5 3" xfId="8755" xr:uid="{00000000-0005-0000-0000-000062000000}"/>
    <cellStyle name="Normal 10 2 2 2 5 4" xfId="15524" xr:uid="{00000000-0005-0000-0000-000063000000}"/>
    <cellStyle name="Normal 10 2 2 2 5 5" xfId="22293" xr:uid="{00000000-0005-0000-0000-000064000000}"/>
    <cellStyle name="Normal 10 2 2 2 6" xfId="3665" xr:uid="{00000000-0005-0000-0000-000065000000}"/>
    <cellStyle name="Normal 10 2 2 2 6 2" xfId="10446" xr:uid="{00000000-0005-0000-0000-000066000000}"/>
    <cellStyle name="Normal 10 2 2 2 6 3" xfId="17215" xr:uid="{00000000-0005-0000-0000-000067000000}"/>
    <cellStyle name="Normal 10 2 2 2 6 4" xfId="23984" xr:uid="{00000000-0005-0000-0000-000068000000}"/>
    <cellStyle name="Normal 10 2 2 2 7" xfId="7062" xr:uid="{00000000-0005-0000-0000-000069000000}"/>
    <cellStyle name="Normal 10 2 2 2 8" xfId="13831" xr:uid="{00000000-0005-0000-0000-00006A000000}"/>
    <cellStyle name="Normal 10 2 2 2 9" xfId="20600" xr:uid="{00000000-0005-0000-0000-00006B000000}"/>
    <cellStyle name="Normal 10 2 2 3" xfId="404" xr:uid="{00000000-0005-0000-0000-00006C000000}"/>
    <cellStyle name="Normal 10 2 2 3 2" xfId="831" xr:uid="{00000000-0005-0000-0000-00006D000000}"/>
    <cellStyle name="Normal 10 2 2 3 2 2" xfId="2536" xr:uid="{00000000-0005-0000-0000-00006E000000}"/>
    <cellStyle name="Normal 10 2 2 3 2 2 2" xfId="5932" xr:uid="{00000000-0005-0000-0000-00006F000000}"/>
    <cellStyle name="Normal 10 2 2 3 2 2 2 2" xfId="12710" xr:uid="{00000000-0005-0000-0000-000070000000}"/>
    <cellStyle name="Normal 10 2 2 3 2 2 2 3" xfId="19479" xr:uid="{00000000-0005-0000-0000-000071000000}"/>
    <cellStyle name="Normal 10 2 2 3 2 2 2 4" xfId="26248" xr:uid="{00000000-0005-0000-0000-000072000000}"/>
    <cellStyle name="Normal 10 2 2 3 2 2 3" xfId="9326" xr:uid="{00000000-0005-0000-0000-000073000000}"/>
    <cellStyle name="Normal 10 2 2 3 2 2 4" xfId="16095" xr:uid="{00000000-0005-0000-0000-000074000000}"/>
    <cellStyle name="Normal 10 2 2 3 2 2 5" xfId="22864" xr:uid="{00000000-0005-0000-0000-000075000000}"/>
    <cellStyle name="Normal 10 2 2 3 2 3" xfId="4236" xr:uid="{00000000-0005-0000-0000-000076000000}"/>
    <cellStyle name="Normal 10 2 2 3 2 3 2" xfId="11017" xr:uid="{00000000-0005-0000-0000-000077000000}"/>
    <cellStyle name="Normal 10 2 2 3 2 3 3" xfId="17786" xr:uid="{00000000-0005-0000-0000-000078000000}"/>
    <cellStyle name="Normal 10 2 2 3 2 3 4" xfId="24555" xr:uid="{00000000-0005-0000-0000-000079000000}"/>
    <cellStyle name="Normal 10 2 2 3 2 4" xfId="7633" xr:uid="{00000000-0005-0000-0000-00007A000000}"/>
    <cellStyle name="Normal 10 2 2 3 2 5" xfId="14402" xr:uid="{00000000-0005-0000-0000-00007B000000}"/>
    <cellStyle name="Normal 10 2 2 3 2 6" xfId="21171" xr:uid="{00000000-0005-0000-0000-00007C000000}"/>
    <cellStyle name="Normal 10 2 2 3 3" xfId="1257" xr:uid="{00000000-0005-0000-0000-00007D000000}"/>
    <cellStyle name="Normal 10 2 2 3 3 2" xfId="2962" xr:uid="{00000000-0005-0000-0000-00007E000000}"/>
    <cellStyle name="Normal 10 2 2 3 3 2 2" xfId="6358" xr:uid="{00000000-0005-0000-0000-00007F000000}"/>
    <cellStyle name="Normal 10 2 2 3 3 2 2 2" xfId="13133" xr:uid="{00000000-0005-0000-0000-000080000000}"/>
    <cellStyle name="Normal 10 2 2 3 3 2 2 3" xfId="19902" xr:uid="{00000000-0005-0000-0000-000081000000}"/>
    <cellStyle name="Normal 10 2 2 3 3 2 2 4" xfId="26671" xr:uid="{00000000-0005-0000-0000-000082000000}"/>
    <cellStyle name="Normal 10 2 2 3 3 2 3" xfId="9749" xr:uid="{00000000-0005-0000-0000-000083000000}"/>
    <cellStyle name="Normal 10 2 2 3 3 2 4" xfId="16518" xr:uid="{00000000-0005-0000-0000-000084000000}"/>
    <cellStyle name="Normal 10 2 2 3 3 2 5" xfId="23287" xr:uid="{00000000-0005-0000-0000-000085000000}"/>
    <cellStyle name="Normal 10 2 2 3 3 3" xfId="4659" xr:uid="{00000000-0005-0000-0000-000086000000}"/>
    <cellStyle name="Normal 10 2 2 3 3 3 2" xfId="11440" xr:uid="{00000000-0005-0000-0000-000087000000}"/>
    <cellStyle name="Normal 10 2 2 3 3 3 3" xfId="18209" xr:uid="{00000000-0005-0000-0000-000088000000}"/>
    <cellStyle name="Normal 10 2 2 3 3 3 4" xfId="24978" xr:uid="{00000000-0005-0000-0000-000089000000}"/>
    <cellStyle name="Normal 10 2 2 3 3 4" xfId="8056" xr:uid="{00000000-0005-0000-0000-00008A000000}"/>
    <cellStyle name="Normal 10 2 2 3 3 5" xfId="14825" xr:uid="{00000000-0005-0000-0000-00008B000000}"/>
    <cellStyle name="Normal 10 2 2 3 3 6" xfId="21594" xr:uid="{00000000-0005-0000-0000-00008C000000}"/>
    <cellStyle name="Normal 10 2 2 3 4" xfId="1686" xr:uid="{00000000-0005-0000-0000-00008D000000}"/>
    <cellStyle name="Normal 10 2 2 3 4 2" xfId="3388" xr:uid="{00000000-0005-0000-0000-00008E000000}"/>
    <cellStyle name="Normal 10 2 2 3 4 2 2" xfId="6784" xr:uid="{00000000-0005-0000-0000-00008F000000}"/>
    <cellStyle name="Normal 10 2 2 3 4 2 2 2" xfId="13556" xr:uid="{00000000-0005-0000-0000-000090000000}"/>
    <cellStyle name="Normal 10 2 2 3 4 2 2 3" xfId="20325" xr:uid="{00000000-0005-0000-0000-000091000000}"/>
    <cellStyle name="Normal 10 2 2 3 4 2 2 4" xfId="27094" xr:uid="{00000000-0005-0000-0000-000092000000}"/>
    <cellStyle name="Normal 10 2 2 3 4 2 3" xfId="10172" xr:uid="{00000000-0005-0000-0000-000093000000}"/>
    <cellStyle name="Normal 10 2 2 3 4 2 4" xfId="16941" xr:uid="{00000000-0005-0000-0000-000094000000}"/>
    <cellStyle name="Normal 10 2 2 3 4 2 5" xfId="23710" xr:uid="{00000000-0005-0000-0000-000095000000}"/>
    <cellStyle name="Normal 10 2 2 3 4 3" xfId="5082" xr:uid="{00000000-0005-0000-0000-000096000000}"/>
    <cellStyle name="Normal 10 2 2 3 4 3 2" xfId="11863" xr:uid="{00000000-0005-0000-0000-000097000000}"/>
    <cellStyle name="Normal 10 2 2 3 4 3 3" xfId="18632" xr:uid="{00000000-0005-0000-0000-000098000000}"/>
    <cellStyle name="Normal 10 2 2 3 4 3 4" xfId="25401" xr:uid="{00000000-0005-0000-0000-000099000000}"/>
    <cellStyle name="Normal 10 2 2 3 4 4" xfId="8479" xr:uid="{00000000-0005-0000-0000-00009A000000}"/>
    <cellStyle name="Normal 10 2 2 3 4 5" xfId="15248" xr:uid="{00000000-0005-0000-0000-00009B000000}"/>
    <cellStyle name="Normal 10 2 2 3 4 6" xfId="22017" xr:uid="{00000000-0005-0000-0000-00009C000000}"/>
    <cellStyle name="Normal 10 2 2 3 5" xfId="2113" xr:uid="{00000000-0005-0000-0000-00009D000000}"/>
    <cellStyle name="Normal 10 2 2 3 5 2" xfId="5509" xr:uid="{00000000-0005-0000-0000-00009E000000}"/>
    <cellStyle name="Normal 10 2 2 3 5 2 2" xfId="12287" xr:uid="{00000000-0005-0000-0000-00009F000000}"/>
    <cellStyle name="Normal 10 2 2 3 5 2 3" xfId="19056" xr:uid="{00000000-0005-0000-0000-0000A0000000}"/>
    <cellStyle name="Normal 10 2 2 3 5 2 4" xfId="25825" xr:uid="{00000000-0005-0000-0000-0000A1000000}"/>
    <cellStyle name="Normal 10 2 2 3 5 3" xfId="8903" xr:uid="{00000000-0005-0000-0000-0000A2000000}"/>
    <cellStyle name="Normal 10 2 2 3 5 4" xfId="15672" xr:uid="{00000000-0005-0000-0000-0000A3000000}"/>
    <cellStyle name="Normal 10 2 2 3 5 5" xfId="22441" xr:uid="{00000000-0005-0000-0000-0000A4000000}"/>
    <cellStyle name="Normal 10 2 2 3 6" xfId="3813" xr:uid="{00000000-0005-0000-0000-0000A5000000}"/>
    <cellStyle name="Normal 10 2 2 3 6 2" xfId="10594" xr:uid="{00000000-0005-0000-0000-0000A6000000}"/>
    <cellStyle name="Normal 10 2 2 3 6 3" xfId="17363" xr:uid="{00000000-0005-0000-0000-0000A7000000}"/>
    <cellStyle name="Normal 10 2 2 3 6 4" xfId="24132" xr:uid="{00000000-0005-0000-0000-0000A8000000}"/>
    <cellStyle name="Normal 10 2 2 3 7" xfId="7210" xr:uid="{00000000-0005-0000-0000-0000A9000000}"/>
    <cellStyle name="Normal 10 2 2 3 8" xfId="13979" xr:uid="{00000000-0005-0000-0000-0000AA000000}"/>
    <cellStyle name="Normal 10 2 2 3 9" xfId="20748" xr:uid="{00000000-0005-0000-0000-0000AB000000}"/>
    <cellStyle name="Normal 10 2 2 4" xfId="606" xr:uid="{00000000-0005-0000-0000-0000AC000000}"/>
    <cellStyle name="Normal 10 2 2 4 2" xfId="2313" xr:uid="{00000000-0005-0000-0000-0000AD000000}"/>
    <cellStyle name="Normal 10 2 2 4 2 2" xfId="5709" xr:uid="{00000000-0005-0000-0000-0000AE000000}"/>
    <cellStyle name="Normal 10 2 2 4 2 2 2" xfId="12487" xr:uid="{00000000-0005-0000-0000-0000AF000000}"/>
    <cellStyle name="Normal 10 2 2 4 2 2 3" xfId="19256" xr:uid="{00000000-0005-0000-0000-0000B0000000}"/>
    <cellStyle name="Normal 10 2 2 4 2 2 4" xfId="26025" xr:uid="{00000000-0005-0000-0000-0000B1000000}"/>
    <cellStyle name="Normal 10 2 2 4 2 3" xfId="9103" xr:uid="{00000000-0005-0000-0000-0000B2000000}"/>
    <cellStyle name="Normal 10 2 2 4 2 4" xfId="15872" xr:uid="{00000000-0005-0000-0000-0000B3000000}"/>
    <cellStyle name="Normal 10 2 2 4 2 5" xfId="22641" xr:uid="{00000000-0005-0000-0000-0000B4000000}"/>
    <cellStyle name="Normal 10 2 2 4 3" xfId="4013" xr:uid="{00000000-0005-0000-0000-0000B5000000}"/>
    <cellStyle name="Normal 10 2 2 4 3 2" xfId="10794" xr:uid="{00000000-0005-0000-0000-0000B6000000}"/>
    <cellStyle name="Normal 10 2 2 4 3 3" xfId="17563" xr:uid="{00000000-0005-0000-0000-0000B7000000}"/>
    <cellStyle name="Normal 10 2 2 4 3 4" xfId="24332" xr:uid="{00000000-0005-0000-0000-0000B8000000}"/>
    <cellStyle name="Normal 10 2 2 4 4" xfId="7410" xr:uid="{00000000-0005-0000-0000-0000B9000000}"/>
    <cellStyle name="Normal 10 2 2 4 5" xfId="14179" xr:uid="{00000000-0005-0000-0000-0000BA000000}"/>
    <cellStyle name="Normal 10 2 2 4 6" xfId="20948" xr:uid="{00000000-0005-0000-0000-0000BB000000}"/>
    <cellStyle name="Normal 10 2 2 5" xfId="1034" xr:uid="{00000000-0005-0000-0000-0000BC000000}"/>
    <cellStyle name="Normal 10 2 2 5 2" xfId="2739" xr:uid="{00000000-0005-0000-0000-0000BD000000}"/>
    <cellStyle name="Normal 10 2 2 5 2 2" xfId="6135" xr:uid="{00000000-0005-0000-0000-0000BE000000}"/>
    <cellStyle name="Normal 10 2 2 5 2 2 2" xfId="12910" xr:uid="{00000000-0005-0000-0000-0000BF000000}"/>
    <cellStyle name="Normal 10 2 2 5 2 2 3" xfId="19679" xr:uid="{00000000-0005-0000-0000-0000C0000000}"/>
    <cellStyle name="Normal 10 2 2 5 2 2 4" xfId="26448" xr:uid="{00000000-0005-0000-0000-0000C1000000}"/>
    <cellStyle name="Normal 10 2 2 5 2 3" xfId="9526" xr:uid="{00000000-0005-0000-0000-0000C2000000}"/>
    <cellStyle name="Normal 10 2 2 5 2 4" xfId="16295" xr:uid="{00000000-0005-0000-0000-0000C3000000}"/>
    <cellStyle name="Normal 10 2 2 5 2 5" xfId="23064" xr:uid="{00000000-0005-0000-0000-0000C4000000}"/>
    <cellStyle name="Normal 10 2 2 5 3" xfId="4436" xr:uid="{00000000-0005-0000-0000-0000C5000000}"/>
    <cellStyle name="Normal 10 2 2 5 3 2" xfId="11217" xr:uid="{00000000-0005-0000-0000-0000C6000000}"/>
    <cellStyle name="Normal 10 2 2 5 3 3" xfId="17986" xr:uid="{00000000-0005-0000-0000-0000C7000000}"/>
    <cellStyle name="Normal 10 2 2 5 3 4" xfId="24755" xr:uid="{00000000-0005-0000-0000-0000C8000000}"/>
    <cellStyle name="Normal 10 2 2 5 4" xfId="7833" xr:uid="{00000000-0005-0000-0000-0000C9000000}"/>
    <cellStyle name="Normal 10 2 2 5 5" xfId="14602" xr:uid="{00000000-0005-0000-0000-0000CA000000}"/>
    <cellStyle name="Normal 10 2 2 5 6" xfId="21371" xr:uid="{00000000-0005-0000-0000-0000CB000000}"/>
    <cellStyle name="Normal 10 2 2 6" xfId="1463" xr:uid="{00000000-0005-0000-0000-0000CC000000}"/>
    <cellStyle name="Normal 10 2 2 6 2" xfId="3165" xr:uid="{00000000-0005-0000-0000-0000CD000000}"/>
    <cellStyle name="Normal 10 2 2 6 2 2" xfId="6561" xr:uid="{00000000-0005-0000-0000-0000CE000000}"/>
    <cellStyle name="Normal 10 2 2 6 2 2 2" xfId="13333" xr:uid="{00000000-0005-0000-0000-0000CF000000}"/>
    <cellStyle name="Normal 10 2 2 6 2 2 3" xfId="20102" xr:uid="{00000000-0005-0000-0000-0000D0000000}"/>
    <cellStyle name="Normal 10 2 2 6 2 2 4" xfId="26871" xr:uid="{00000000-0005-0000-0000-0000D1000000}"/>
    <cellStyle name="Normal 10 2 2 6 2 3" xfId="9949" xr:uid="{00000000-0005-0000-0000-0000D2000000}"/>
    <cellStyle name="Normal 10 2 2 6 2 4" xfId="16718" xr:uid="{00000000-0005-0000-0000-0000D3000000}"/>
    <cellStyle name="Normal 10 2 2 6 2 5" xfId="23487" xr:uid="{00000000-0005-0000-0000-0000D4000000}"/>
    <cellStyle name="Normal 10 2 2 6 3" xfId="4859" xr:uid="{00000000-0005-0000-0000-0000D5000000}"/>
    <cellStyle name="Normal 10 2 2 6 3 2" xfId="11640" xr:uid="{00000000-0005-0000-0000-0000D6000000}"/>
    <cellStyle name="Normal 10 2 2 6 3 3" xfId="18409" xr:uid="{00000000-0005-0000-0000-0000D7000000}"/>
    <cellStyle name="Normal 10 2 2 6 3 4" xfId="25178" xr:uid="{00000000-0005-0000-0000-0000D8000000}"/>
    <cellStyle name="Normal 10 2 2 6 4" xfId="8256" xr:uid="{00000000-0005-0000-0000-0000D9000000}"/>
    <cellStyle name="Normal 10 2 2 6 5" xfId="15025" xr:uid="{00000000-0005-0000-0000-0000DA000000}"/>
    <cellStyle name="Normal 10 2 2 6 6" xfId="21794" xr:uid="{00000000-0005-0000-0000-0000DB000000}"/>
    <cellStyle name="Normal 10 2 2 7" xfId="1888" xr:uid="{00000000-0005-0000-0000-0000DC000000}"/>
    <cellStyle name="Normal 10 2 2 7 2" xfId="5284" xr:uid="{00000000-0005-0000-0000-0000DD000000}"/>
    <cellStyle name="Normal 10 2 2 7 2 2" xfId="12064" xr:uid="{00000000-0005-0000-0000-0000DE000000}"/>
    <cellStyle name="Normal 10 2 2 7 2 3" xfId="18833" xr:uid="{00000000-0005-0000-0000-0000DF000000}"/>
    <cellStyle name="Normal 10 2 2 7 2 4" xfId="25602" xr:uid="{00000000-0005-0000-0000-0000E0000000}"/>
    <cellStyle name="Normal 10 2 2 7 3" xfId="8680" xr:uid="{00000000-0005-0000-0000-0000E1000000}"/>
    <cellStyle name="Normal 10 2 2 7 4" xfId="15449" xr:uid="{00000000-0005-0000-0000-0000E2000000}"/>
    <cellStyle name="Normal 10 2 2 7 5" xfId="22218" xr:uid="{00000000-0005-0000-0000-0000E3000000}"/>
    <cellStyle name="Normal 10 2 2 8" xfId="3590" xr:uid="{00000000-0005-0000-0000-0000E4000000}"/>
    <cellStyle name="Normal 10 2 2 8 2" xfId="10371" xr:uid="{00000000-0005-0000-0000-0000E5000000}"/>
    <cellStyle name="Normal 10 2 2 8 3" xfId="17140" xr:uid="{00000000-0005-0000-0000-0000E6000000}"/>
    <cellStyle name="Normal 10 2 2 8 4" xfId="23909" xr:uid="{00000000-0005-0000-0000-0000E7000000}"/>
    <cellStyle name="Normal 10 2 2 9" xfId="6986" xr:uid="{00000000-0005-0000-0000-0000E8000000}"/>
    <cellStyle name="Normal 10 2 3" xfId="240" xr:uid="{00000000-0005-0000-0000-0000E9000000}"/>
    <cellStyle name="Normal 10 2 3 2" xfId="682" xr:uid="{00000000-0005-0000-0000-0000EA000000}"/>
    <cellStyle name="Normal 10 2 3 2 2" xfId="2389" xr:uid="{00000000-0005-0000-0000-0000EB000000}"/>
    <cellStyle name="Normal 10 2 3 2 2 2" xfId="5785" xr:uid="{00000000-0005-0000-0000-0000EC000000}"/>
    <cellStyle name="Normal 10 2 3 2 2 2 2" xfId="12563" xr:uid="{00000000-0005-0000-0000-0000ED000000}"/>
    <cellStyle name="Normal 10 2 3 2 2 2 3" xfId="19332" xr:uid="{00000000-0005-0000-0000-0000EE000000}"/>
    <cellStyle name="Normal 10 2 3 2 2 2 4" xfId="26101" xr:uid="{00000000-0005-0000-0000-0000EF000000}"/>
    <cellStyle name="Normal 10 2 3 2 2 3" xfId="9179" xr:uid="{00000000-0005-0000-0000-0000F0000000}"/>
    <cellStyle name="Normal 10 2 3 2 2 4" xfId="15948" xr:uid="{00000000-0005-0000-0000-0000F1000000}"/>
    <cellStyle name="Normal 10 2 3 2 2 5" xfId="22717" xr:uid="{00000000-0005-0000-0000-0000F2000000}"/>
    <cellStyle name="Normal 10 2 3 2 3" xfId="4089" xr:uid="{00000000-0005-0000-0000-0000F3000000}"/>
    <cellStyle name="Normal 10 2 3 2 3 2" xfId="10870" xr:uid="{00000000-0005-0000-0000-0000F4000000}"/>
    <cellStyle name="Normal 10 2 3 2 3 3" xfId="17639" xr:uid="{00000000-0005-0000-0000-0000F5000000}"/>
    <cellStyle name="Normal 10 2 3 2 3 4" xfId="24408" xr:uid="{00000000-0005-0000-0000-0000F6000000}"/>
    <cellStyle name="Normal 10 2 3 2 4" xfId="7486" xr:uid="{00000000-0005-0000-0000-0000F7000000}"/>
    <cellStyle name="Normal 10 2 3 2 5" xfId="14255" xr:uid="{00000000-0005-0000-0000-0000F8000000}"/>
    <cellStyle name="Normal 10 2 3 2 6" xfId="21024" xr:uid="{00000000-0005-0000-0000-0000F9000000}"/>
    <cellStyle name="Normal 10 2 3 3" xfId="1110" xr:uid="{00000000-0005-0000-0000-0000FA000000}"/>
    <cellStyle name="Normal 10 2 3 3 2" xfId="2815" xr:uid="{00000000-0005-0000-0000-0000FB000000}"/>
    <cellStyle name="Normal 10 2 3 3 2 2" xfId="6211" xr:uid="{00000000-0005-0000-0000-0000FC000000}"/>
    <cellStyle name="Normal 10 2 3 3 2 2 2" xfId="12986" xr:uid="{00000000-0005-0000-0000-0000FD000000}"/>
    <cellStyle name="Normal 10 2 3 3 2 2 3" xfId="19755" xr:uid="{00000000-0005-0000-0000-0000FE000000}"/>
    <cellStyle name="Normal 10 2 3 3 2 2 4" xfId="26524" xr:uid="{00000000-0005-0000-0000-0000FF000000}"/>
    <cellStyle name="Normal 10 2 3 3 2 3" xfId="9602" xr:uid="{00000000-0005-0000-0000-000000010000}"/>
    <cellStyle name="Normal 10 2 3 3 2 4" xfId="16371" xr:uid="{00000000-0005-0000-0000-000001010000}"/>
    <cellStyle name="Normal 10 2 3 3 2 5" xfId="23140" xr:uid="{00000000-0005-0000-0000-000002010000}"/>
    <cellStyle name="Normal 10 2 3 3 3" xfId="4512" xr:uid="{00000000-0005-0000-0000-000003010000}"/>
    <cellStyle name="Normal 10 2 3 3 3 2" xfId="11293" xr:uid="{00000000-0005-0000-0000-000004010000}"/>
    <cellStyle name="Normal 10 2 3 3 3 3" xfId="18062" xr:uid="{00000000-0005-0000-0000-000005010000}"/>
    <cellStyle name="Normal 10 2 3 3 3 4" xfId="24831" xr:uid="{00000000-0005-0000-0000-000006010000}"/>
    <cellStyle name="Normal 10 2 3 3 4" xfId="7909" xr:uid="{00000000-0005-0000-0000-000007010000}"/>
    <cellStyle name="Normal 10 2 3 3 5" xfId="14678" xr:uid="{00000000-0005-0000-0000-000008010000}"/>
    <cellStyle name="Normal 10 2 3 3 6" xfId="21447" xr:uid="{00000000-0005-0000-0000-000009010000}"/>
    <cellStyle name="Normal 10 2 3 4" xfId="1539" xr:uid="{00000000-0005-0000-0000-00000A010000}"/>
    <cellStyle name="Normal 10 2 3 4 2" xfId="3241" xr:uid="{00000000-0005-0000-0000-00000B010000}"/>
    <cellStyle name="Normal 10 2 3 4 2 2" xfId="6637" xr:uid="{00000000-0005-0000-0000-00000C010000}"/>
    <cellStyle name="Normal 10 2 3 4 2 2 2" xfId="13409" xr:uid="{00000000-0005-0000-0000-00000D010000}"/>
    <cellStyle name="Normal 10 2 3 4 2 2 3" xfId="20178" xr:uid="{00000000-0005-0000-0000-00000E010000}"/>
    <cellStyle name="Normal 10 2 3 4 2 2 4" xfId="26947" xr:uid="{00000000-0005-0000-0000-00000F010000}"/>
    <cellStyle name="Normal 10 2 3 4 2 3" xfId="10025" xr:uid="{00000000-0005-0000-0000-000010010000}"/>
    <cellStyle name="Normal 10 2 3 4 2 4" xfId="16794" xr:uid="{00000000-0005-0000-0000-000011010000}"/>
    <cellStyle name="Normal 10 2 3 4 2 5" xfId="23563" xr:uid="{00000000-0005-0000-0000-000012010000}"/>
    <cellStyle name="Normal 10 2 3 4 3" xfId="4935" xr:uid="{00000000-0005-0000-0000-000013010000}"/>
    <cellStyle name="Normal 10 2 3 4 3 2" xfId="11716" xr:uid="{00000000-0005-0000-0000-000014010000}"/>
    <cellStyle name="Normal 10 2 3 4 3 3" xfId="18485" xr:uid="{00000000-0005-0000-0000-000015010000}"/>
    <cellStyle name="Normal 10 2 3 4 3 4" xfId="25254" xr:uid="{00000000-0005-0000-0000-000016010000}"/>
    <cellStyle name="Normal 10 2 3 4 4" xfId="8332" xr:uid="{00000000-0005-0000-0000-000017010000}"/>
    <cellStyle name="Normal 10 2 3 4 5" xfId="15101" xr:uid="{00000000-0005-0000-0000-000018010000}"/>
    <cellStyle name="Normal 10 2 3 4 6" xfId="21870" xr:uid="{00000000-0005-0000-0000-000019010000}"/>
    <cellStyle name="Normal 10 2 3 5" xfId="1964" xr:uid="{00000000-0005-0000-0000-00001A010000}"/>
    <cellStyle name="Normal 10 2 3 5 2" xfId="5360" xr:uid="{00000000-0005-0000-0000-00001B010000}"/>
    <cellStyle name="Normal 10 2 3 5 2 2" xfId="12140" xr:uid="{00000000-0005-0000-0000-00001C010000}"/>
    <cellStyle name="Normal 10 2 3 5 2 3" xfId="18909" xr:uid="{00000000-0005-0000-0000-00001D010000}"/>
    <cellStyle name="Normal 10 2 3 5 2 4" xfId="25678" xr:uid="{00000000-0005-0000-0000-00001E010000}"/>
    <cellStyle name="Normal 10 2 3 5 3" xfId="8756" xr:uid="{00000000-0005-0000-0000-00001F010000}"/>
    <cellStyle name="Normal 10 2 3 5 4" xfId="15525" xr:uid="{00000000-0005-0000-0000-000020010000}"/>
    <cellStyle name="Normal 10 2 3 5 5" xfId="22294" xr:uid="{00000000-0005-0000-0000-000021010000}"/>
    <cellStyle name="Normal 10 2 3 6" xfId="3666" xr:uid="{00000000-0005-0000-0000-000022010000}"/>
    <cellStyle name="Normal 10 2 3 6 2" xfId="10447" xr:uid="{00000000-0005-0000-0000-000023010000}"/>
    <cellStyle name="Normal 10 2 3 6 3" xfId="17216" xr:uid="{00000000-0005-0000-0000-000024010000}"/>
    <cellStyle name="Normal 10 2 3 6 4" xfId="23985" xr:uid="{00000000-0005-0000-0000-000025010000}"/>
    <cellStyle name="Normal 10 2 3 7" xfId="7063" xr:uid="{00000000-0005-0000-0000-000026010000}"/>
    <cellStyle name="Normal 10 2 3 8" xfId="13832" xr:uid="{00000000-0005-0000-0000-000027010000}"/>
    <cellStyle name="Normal 10 2 3 9" xfId="20601" xr:uid="{00000000-0005-0000-0000-000028010000}"/>
    <cellStyle name="Normal 10 2 4" xfId="302" xr:uid="{00000000-0005-0000-0000-000029010000}"/>
    <cellStyle name="Normal 10 2 4 2" xfId="729" xr:uid="{00000000-0005-0000-0000-00002A010000}"/>
    <cellStyle name="Normal 10 2 4 2 2" xfId="2436" xr:uid="{00000000-0005-0000-0000-00002B010000}"/>
    <cellStyle name="Normal 10 2 4 2 2 2" xfId="5832" xr:uid="{00000000-0005-0000-0000-00002C010000}"/>
    <cellStyle name="Normal 10 2 4 2 2 2 2" xfId="12610" xr:uid="{00000000-0005-0000-0000-00002D010000}"/>
    <cellStyle name="Normal 10 2 4 2 2 2 3" xfId="19379" xr:uid="{00000000-0005-0000-0000-00002E010000}"/>
    <cellStyle name="Normal 10 2 4 2 2 2 4" xfId="26148" xr:uid="{00000000-0005-0000-0000-00002F010000}"/>
    <cellStyle name="Normal 10 2 4 2 2 3" xfId="9226" xr:uid="{00000000-0005-0000-0000-000030010000}"/>
    <cellStyle name="Normal 10 2 4 2 2 4" xfId="15995" xr:uid="{00000000-0005-0000-0000-000031010000}"/>
    <cellStyle name="Normal 10 2 4 2 2 5" xfId="22764" xr:uid="{00000000-0005-0000-0000-000032010000}"/>
    <cellStyle name="Normal 10 2 4 2 3" xfId="4136" xr:uid="{00000000-0005-0000-0000-000033010000}"/>
    <cellStyle name="Normal 10 2 4 2 3 2" xfId="10917" xr:uid="{00000000-0005-0000-0000-000034010000}"/>
    <cellStyle name="Normal 10 2 4 2 3 3" xfId="17686" xr:uid="{00000000-0005-0000-0000-000035010000}"/>
    <cellStyle name="Normal 10 2 4 2 3 4" xfId="24455" xr:uid="{00000000-0005-0000-0000-000036010000}"/>
    <cellStyle name="Normal 10 2 4 2 4" xfId="7533" xr:uid="{00000000-0005-0000-0000-000037010000}"/>
    <cellStyle name="Normal 10 2 4 2 5" xfId="14302" xr:uid="{00000000-0005-0000-0000-000038010000}"/>
    <cellStyle name="Normal 10 2 4 2 6" xfId="21071" xr:uid="{00000000-0005-0000-0000-000039010000}"/>
    <cellStyle name="Normal 10 2 4 3" xfId="1157" xr:uid="{00000000-0005-0000-0000-00003A010000}"/>
    <cellStyle name="Normal 10 2 4 3 2" xfId="2862" xr:uid="{00000000-0005-0000-0000-00003B010000}"/>
    <cellStyle name="Normal 10 2 4 3 2 2" xfId="6258" xr:uid="{00000000-0005-0000-0000-00003C010000}"/>
    <cellStyle name="Normal 10 2 4 3 2 2 2" xfId="13033" xr:uid="{00000000-0005-0000-0000-00003D010000}"/>
    <cellStyle name="Normal 10 2 4 3 2 2 3" xfId="19802" xr:uid="{00000000-0005-0000-0000-00003E010000}"/>
    <cellStyle name="Normal 10 2 4 3 2 2 4" xfId="26571" xr:uid="{00000000-0005-0000-0000-00003F010000}"/>
    <cellStyle name="Normal 10 2 4 3 2 3" xfId="9649" xr:uid="{00000000-0005-0000-0000-000040010000}"/>
    <cellStyle name="Normal 10 2 4 3 2 4" xfId="16418" xr:uid="{00000000-0005-0000-0000-000041010000}"/>
    <cellStyle name="Normal 10 2 4 3 2 5" xfId="23187" xr:uid="{00000000-0005-0000-0000-000042010000}"/>
    <cellStyle name="Normal 10 2 4 3 3" xfId="4559" xr:uid="{00000000-0005-0000-0000-000043010000}"/>
    <cellStyle name="Normal 10 2 4 3 3 2" xfId="11340" xr:uid="{00000000-0005-0000-0000-000044010000}"/>
    <cellStyle name="Normal 10 2 4 3 3 3" xfId="18109" xr:uid="{00000000-0005-0000-0000-000045010000}"/>
    <cellStyle name="Normal 10 2 4 3 3 4" xfId="24878" xr:uid="{00000000-0005-0000-0000-000046010000}"/>
    <cellStyle name="Normal 10 2 4 3 4" xfId="7956" xr:uid="{00000000-0005-0000-0000-000047010000}"/>
    <cellStyle name="Normal 10 2 4 3 5" xfId="14725" xr:uid="{00000000-0005-0000-0000-000048010000}"/>
    <cellStyle name="Normal 10 2 4 3 6" xfId="21494" xr:uid="{00000000-0005-0000-0000-000049010000}"/>
    <cellStyle name="Normal 10 2 4 4" xfId="1586" xr:uid="{00000000-0005-0000-0000-00004A010000}"/>
    <cellStyle name="Normal 10 2 4 4 2" xfId="3288" xr:uid="{00000000-0005-0000-0000-00004B010000}"/>
    <cellStyle name="Normal 10 2 4 4 2 2" xfId="6684" xr:uid="{00000000-0005-0000-0000-00004C010000}"/>
    <cellStyle name="Normal 10 2 4 4 2 2 2" xfId="13456" xr:uid="{00000000-0005-0000-0000-00004D010000}"/>
    <cellStyle name="Normal 10 2 4 4 2 2 3" xfId="20225" xr:uid="{00000000-0005-0000-0000-00004E010000}"/>
    <cellStyle name="Normal 10 2 4 4 2 2 4" xfId="26994" xr:uid="{00000000-0005-0000-0000-00004F010000}"/>
    <cellStyle name="Normal 10 2 4 4 2 3" xfId="10072" xr:uid="{00000000-0005-0000-0000-000050010000}"/>
    <cellStyle name="Normal 10 2 4 4 2 4" xfId="16841" xr:uid="{00000000-0005-0000-0000-000051010000}"/>
    <cellStyle name="Normal 10 2 4 4 2 5" xfId="23610" xr:uid="{00000000-0005-0000-0000-000052010000}"/>
    <cellStyle name="Normal 10 2 4 4 3" xfId="4982" xr:uid="{00000000-0005-0000-0000-000053010000}"/>
    <cellStyle name="Normal 10 2 4 4 3 2" xfId="11763" xr:uid="{00000000-0005-0000-0000-000054010000}"/>
    <cellStyle name="Normal 10 2 4 4 3 3" xfId="18532" xr:uid="{00000000-0005-0000-0000-000055010000}"/>
    <cellStyle name="Normal 10 2 4 4 3 4" xfId="25301" xr:uid="{00000000-0005-0000-0000-000056010000}"/>
    <cellStyle name="Normal 10 2 4 4 4" xfId="8379" xr:uid="{00000000-0005-0000-0000-000057010000}"/>
    <cellStyle name="Normal 10 2 4 4 5" xfId="15148" xr:uid="{00000000-0005-0000-0000-000058010000}"/>
    <cellStyle name="Normal 10 2 4 4 6" xfId="21917" xr:uid="{00000000-0005-0000-0000-000059010000}"/>
    <cellStyle name="Normal 10 2 4 5" xfId="2011" xr:uid="{00000000-0005-0000-0000-00005A010000}"/>
    <cellStyle name="Normal 10 2 4 5 2" xfId="5407" xr:uid="{00000000-0005-0000-0000-00005B010000}"/>
    <cellStyle name="Normal 10 2 4 5 2 2" xfId="12187" xr:uid="{00000000-0005-0000-0000-00005C010000}"/>
    <cellStyle name="Normal 10 2 4 5 2 3" xfId="18956" xr:uid="{00000000-0005-0000-0000-00005D010000}"/>
    <cellStyle name="Normal 10 2 4 5 2 4" xfId="25725" xr:uid="{00000000-0005-0000-0000-00005E010000}"/>
    <cellStyle name="Normal 10 2 4 5 3" xfId="8803" xr:uid="{00000000-0005-0000-0000-00005F010000}"/>
    <cellStyle name="Normal 10 2 4 5 4" xfId="15572" xr:uid="{00000000-0005-0000-0000-000060010000}"/>
    <cellStyle name="Normal 10 2 4 5 5" xfId="22341" xr:uid="{00000000-0005-0000-0000-000061010000}"/>
    <cellStyle name="Normal 10 2 4 6" xfId="3713" xr:uid="{00000000-0005-0000-0000-000062010000}"/>
    <cellStyle name="Normal 10 2 4 6 2" xfId="10494" xr:uid="{00000000-0005-0000-0000-000063010000}"/>
    <cellStyle name="Normal 10 2 4 6 3" xfId="17263" xr:uid="{00000000-0005-0000-0000-000064010000}"/>
    <cellStyle name="Normal 10 2 4 6 4" xfId="24032" xr:uid="{00000000-0005-0000-0000-000065010000}"/>
    <cellStyle name="Normal 10 2 4 7" xfId="7110" xr:uid="{00000000-0005-0000-0000-000066010000}"/>
    <cellStyle name="Normal 10 2 4 8" xfId="13879" xr:uid="{00000000-0005-0000-0000-000067010000}"/>
    <cellStyle name="Normal 10 2 4 9" xfId="20648" xr:uid="{00000000-0005-0000-0000-000068010000}"/>
    <cellStyle name="Normal 10 2 5" xfId="504" xr:uid="{00000000-0005-0000-0000-000069010000}"/>
    <cellStyle name="Normal 10 2 5 2" xfId="2213" xr:uid="{00000000-0005-0000-0000-00006A010000}"/>
    <cellStyle name="Normal 10 2 5 2 2" xfId="5609" xr:uid="{00000000-0005-0000-0000-00006B010000}"/>
    <cellStyle name="Normal 10 2 5 2 2 2" xfId="12387" xr:uid="{00000000-0005-0000-0000-00006C010000}"/>
    <cellStyle name="Normal 10 2 5 2 2 3" xfId="19156" xr:uid="{00000000-0005-0000-0000-00006D010000}"/>
    <cellStyle name="Normal 10 2 5 2 2 4" xfId="25925" xr:uid="{00000000-0005-0000-0000-00006E010000}"/>
    <cellStyle name="Normal 10 2 5 2 3" xfId="9003" xr:uid="{00000000-0005-0000-0000-00006F010000}"/>
    <cellStyle name="Normal 10 2 5 2 4" xfId="15772" xr:uid="{00000000-0005-0000-0000-000070010000}"/>
    <cellStyle name="Normal 10 2 5 2 5" xfId="22541" xr:uid="{00000000-0005-0000-0000-000071010000}"/>
    <cellStyle name="Normal 10 2 5 3" xfId="3913" xr:uid="{00000000-0005-0000-0000-000072010000}"/>
    <cellStyle name="Normal 10 2 5 3 2" xfId="10694" xr:uid="{00000000-0005-0000-0000-000073010000}"/>
    <cellStyle name="Normal 10 2 5 3 3" xfId="17463" xr:uid="{00000000-0005-0000-0000-000074010000}"/>
    <cellStyle name="Normal 10 2 5 3 4" xfId="24232" xr:uid="{00000000-0005-0000-0000-000075010000}"/>
    <cellStyle name="Normal 10 2 5 4" xfId="7310" xr:uid="{00000000-0005-0000-0000-000076010000}"/>
    <cellStyle name="Normal 10 2 5 5" xfId="14079" xr:uid="{00000000-0005-0000-0000-000077010000}"/>
    <cellStyle name="Normal 10 2 5 6" xfId="20848" xr:uid="{00000000-0005-0000-0000-000078010000}"/>
    <cellStyle name="Normal 10 2 6" xfId="934" xr:uid="{00000000-0005-0000-0000-000079010000}"/>
    <cellStyle name="Normal 10 2 6 2" xfId="2639" xr:uid="{00000000-0005-0000-0000-00007A010000}"/>
    <cellStyle name="Normal 10 2 6 2 2" xfId="6035" xr:uid="{00000000-0005-0000-0000-00007B010000}"/>
    <cellStyle name="Normal 10 2 6 2 2 2" xfId="12810" xr:uid="{00000000-0005-0000-0000-00007C010000}"/>
    <cellStyle name="Normal 10 2 6 2 2 3" xfId="19579" xr:uid="{00000000-0005-0000-0000-00007D010000}"/>
    <cellStyle name="Normal 10 2 6 2 2 4" xfId="26348" xr:uid="{00000000-0005-0000-0000-00007E010000}"/>
    <cellStyle name="Normal 10 2 6 2 3" xfId="9426" xr:uid="{00000000-0005-0000-0000-00007F010000}"/>
    <cellStyle name="Normal 10 2 6 2 4" xfId="16195" xr:uid="{00000000-0005-0000-0000-000080010000}"/>
    <cellStyle name="Normal 10 2 6 2 5" xfId="22964" xr:uid="{00000000-0005-0000-0000-000081010000}"/>
    <cellStyle name="Normal 10 2 6 3" xfId="4336" xr:uid="{00000000-0005-0000-0000-000082010000}"/>
    <cellStyle name="Normal 10 2 6 3 2" xfId="11117" xr:uid="{00000000-0005-0000-0000-000083010000}"/>
    <cellStyle name="Normal 10 2 6 3 3" xfId="17886" xr:uid="{00000000-0005-0000-0000-000084010000}"/>
    <cellStyle name="Normal 10 2 6 3 4" xfId="24655" xr:uid="{00000000-0005-0000-0000-000085010000}"/>
    <cellStyle name="Normal 10 2 6 4" xfId="7733" xr:uid="{00000000-0005-0000-0000-000086010000}"/>
    <cellStyle name="Normal 10 2 6 5" xfId="14502" xr:uid="{00000000-0005-0000-0000-000087010000}"/>
    <cellStyle name="Normal 10 2 6 6" xfId="21271" xr:uid="{00000000-0005-0000-0000-000088010000}"/>
    <cellStyle name="Normal 10 2 7" xfId="1363" xr:uid="{00000000-0005-0000-0000-000089010000}"/>
    <cellStyle name="Normal 10 2 7 2" xfId="3065" xr:uid="{00000000-0005-0000-0000-00008A010000}"/>
    <cellStyle name="Normal 10 2 7 2 2" xfId="6461" xr:uid="{00000000-0005-0000-0000-00008B010000}"/>
    <cellStyle name="Normal 10 2 7 2 2 2" xfId="13233" xr:uid="{00000000-0005-0000-0000-00008C010000}"/>
    <cellStyle name="Normal 10 2 7 2 2 3" xfId="20002" xr:uid="{00000000-0005-0000-0000-00008D010000}"/>
    <cellStyle name="Normal 10 2 7 2 2 4" xfId="26771" xr:uid="{00000000-0005-0000-0000-00008E010000}"/>
    <cellStyle name="Normal 10 2 7 2 3" xfId="9849" xr:uid="{00000000-0005-0000-0000-00008F010000}"/>
    <cellStyle name="Normal 10 2 7 2 4" xfId="16618" xr:uid="{00000000-0005-0000-0000-000090010000}"/>
    <cellStyle name="Normal 10 2 7 2 5" xfId="23387" xr:uid="{00000000-0005-0000-0000-000091010000}"/>
    <cellStyle name="Normal 10 2 7 3" xfId="4759" xr:uid="{00000000-0005-0000-0000-000092010000}"/>
    <cellStyle name="Normal 10 2 7 3 2" xfId="11540" xr:uid="{00000000-0005-0000-0000-000093010000}"/>
    <cellStyle name="Normal 10 2 7 3 3" xfId="18309" xr:uid="{00000000-0005-0000-0000-000094010000}"/>
    <cellStyle name="Normal 10 2 7 3 4" xfId="25078" xr:uid="{00000000-0005-0000-0000-000095010000}"/>
    <cellStyle name="Normal 10 2 7 4" xfId="8156" xr:uid="{00000000-0005-0000-0000-000096010000}"/>
    <cellStyle name="Normal 10 2 7 5" xfId="14925" xr:uid="{00000000-0005-0000-0000-000097010000}"/>
    <cellStyle name="Normal 10 2 7 6" xfId="21694" xr:uid="{00000000-0005-0000-0000-000098010000}"/>
    <cellStyle name="Normal 10 2 8" xfId="1788" xr:uid="{00000000-0005-0000-0000-000099010000}"/>
    <cellStyle name="Normal 10 2 8 2" xfId="5184" xr:uid="{00000000-0005-0000-0000-00009A010000}"/>
    <cellStyle name="Normal 10 2 8 2 2" xfId="11964" xr:uid="{00000000-0005-0000-0000-00009B010000}"/>
    <cellStyle name="Normal 10 2 8 2 3" xfId="18733" xr:uid="{00000000-0005-0000-0000-00009C010000}"/>
    <cellStyle name="Normal 10 2 8 2 4" xfId="25502" xr:uid="{00000000-0005-0000-0000-00009D010000}"/>
    <cellStyle name="Normal 10 2 8 3" xfId="8580" xr:uid="{00000000-0005-0000-0000-00009E010000}"/>
    <cellStyle name="Normal 10 2 8 4" xfId="15349" xr:uid="{00000000-0005-0000-0000-00009F010000}"/>
    <cellStyle name="Normal 10 2 8 5" xfId="22118" xr:uid="{00000000-0005-0000-0000-0000A0010000}"/>
    <cellStyle name="Normal 10 2 9" xfId="3490" xr:uid="{00000000-0005-0000-0000-0000A1010000}"/>
    <cellStyle name="Normal 10 2 9 2" xfId="10271" xr:uid="{00000000-0005-0000-0000-0000A2010000}"/>
    <cellStyle name="Normal 10 2 9 3" xfId="17040" xr:uid="{00000000-0005-0000-0000-0000A3010000}"/>
    <cellStyle name="Normal 10 2 9 4" xfId="23809" xr:uid="{00000000-0005-0000-0000-0000A4010000}"/>
    <cellStyle name="Normal 10 3" xfId="63" xr:uid="{00000000-0005-0000-0000-0000A5010000}"/>
    <cellStyle name="Normal 10 3 10" xfId="6906" xr:uid="{00000000-0005-0000-0000-0000A6010000}"/>
    <cellStyle name="Normal 10 3 11" xfId="13676" xr:uid="{00000000-0005-0000-0000-0000A7010000}"/>
    <cellStyle name="Normal 10 3 12" xfId="20445" xr:uid="{00000000-0005-0000-0000-0000A8010000}"/>
    <cellStyle name="Normal 10 3 2" xfId="176" xr:uid="{00000000-0005-0000-0000-0000A9010000}"/>
    <cellStyle name="Normal 10 3 2 10" xfId="20545" xr:uid="{00000000-0005-0000-0000-0000AA010000}"/>
    <cellStyle name="Normal 10 3 2 2" xfId="424" xr:uid="{00000000-0005-0000-0000-0000AB010000}"/>
    <cellStyle name="Normal 10 3 2 2 2" xfId="851" xr:uid="{00000000-0005-0000-0000-0000AC010000}"/>
    <cellStyle name="Normal 10 3 2 2 2 2" xfId="2556" xr:uid="{00000000-0005-0000-0000-0000AD010000}"/>
    <cellStyle name="Normal 10 3 2 2 2 2 2" xfId="5952" xr:uid="{00000000-0005-0000-0000-0000AE010000}"/>
    <cellStyle name="Normal 10 3 2 2 2 2 2 2" xfId="12730" xr:uid="{00000000-0005-0000-0000-0000AF010000}"/>
    <cellStyle name="Normal 10 3 2 2 2 2 2 3" xfId="19499" xr:uid="{00000000-0005-0000-0000-0000B0010000}"/>
    <cellStyle name="Normal 10 3 2 2 2 2 2 4" xfId="26268" xr:uid="{00000000-0005-0000-0000-0000B1010000}"/>
    <cellStyle name="Normal 10 3 2 2 2 2 3" xfId="9346" xr:uid="{00000000-0005-0000-0000-0000B2010000}"/>
    <cellStyle name="Normal 10 3 2 2 2 2 4" xfId="16115" xr:uid="{00000000-0005-0000-0000-0000B3010000}"/>
    <cellStyle name="Normal 10 3 2 2 2 2 5" xfId="22884" xr:uid="{00000000-0005-0000-0000-0000B4010000}"/>
    <cellStyle name="Normal 10 3 2 2 2 3" xfId="4256" xr:uid="{00000000-0005-0000-0000-0000B5010000}"/>
    <cellStyle name="Normal 10 3 2 2 2 3 2" xfId="11037" xr:uid="{00000000-0005-0000-0000-0000B6010000}"/>
    <cellStyle name="Normal 10 3 2 2 2 3 3" xfId="17806" xr:uid="{00000000-0005-0000-0000-0000B7010000}"/>
    <cellStyle name="Normal 10 3 2 2 2 3 4" xfId="24575" xr:uid="{00000000-0005-0000-0000-0000B8010000}"/>
    <cellStyle name="Normal 10 3 2 2 2 4" xfId="7653" xr:uid="{00000000-0005-0000-0000-0000B9010000}"/>
    <cellStyle name="Normal 10 3 2 2 2 5" xfId="14422" xr:uid="{00000000-0005-0000-0000-0000BA010000}"/>
    <cellStyle name="Normal 10 3 2 2 2 6" xfId="21191" xr:uid="{00000000-0005-0000-0000-0000BB010000}"/>
    <cellStyle name="Normal 10 3 2 2 3" xfId="1277" xr:uid="{00000000-0005-0000-0000-0000BC010000}"/>
    <cellStyle name="Normal 10 3 2 2 3 2" xfId="2982" xr:uid="{00000000-0005-0000-0000-0000BD010000}"/>
    <cellStyle name="Normal 10 3 2 2 3 2 2" xfId="6378" xr:uid="{00000000-0005-0000-0000-0000BE010000}"/>
    <cellStyle name="Normal 10 3 2 2 3 2 2 2" xfId="13153" xr:uid="{00000000-0005-0000-0000-0000BF010000}"/>
    <cellStyle name="Normal 10 3 2 2 3 2 2 3" xfId="19922" xr:uid="{00000000-0005-0000-0000-0000C0010000}"/>
    <cellStyle name="Normal 10 3 2 2 3 2 2 4" xfId="26691" xr:uid="{00000000-0005-0000-0000-0000C1010000}"/>
    <cellStyle name="Normal 10 3 2 2 3 2 3" xfId="9769" xr:uid="{00000000-0005-0000-0000-0000C2010000}"/>
    <cellStyle name="Normal 10 3 2 2 3 2 4" xfId="16538" xr:uid="{00000000-0005-0000-0000-0000C3010000}"/>
    <cellStyle name="Normal 10 3 2 2 3 2 5" xfId="23307" xr:uid="{00000000-0005-0000-0000-0000C4010000}"/>
    <cellStyle name="Normal 10 3 2 2 3 3" xfId="4679" xr:uid="{00000000-0005-0000-0000-0000C5010000}"/>
    <cellStyle name="Normal 10 3 2 2 3 3 2" xfId="11460" xr:uid="{00000000-0005-0000-0000-0000C6010000}"/>
    <cellStyle name="Normal 10 3 2 2 3 3 3" xfId="18229" xr:uid="{00000000-0005-0000-0000-0000C7010000}"/>
    <cellStyle name="Normal 10 3 2 2 3 3 4" xfId="24998" xr:uid="{00000000-0005-0000-0000-0000C8010000}"/>
    <cellStyle name="Normal 10 3 2 2 3 4" xfId="8076" xr:uid="{00000000-0005-0000-0000-0000C9010000}"/>
    <cellStyle name="Normal 10 3 2 2 3 5" xfId="14845" xr:uid="{00000000-0005-0000-0000-0000CA010000}"/>
    <cellStyle name="Normal 10 3 2 2 3 6" xfId="21614" xr:uid="{00000000-0005-0000-0000-0000CB010000}"/>
    <cellStyle name="Normal 10 3 2 2 4" xfId="1706" xr:uid="{00000000-0005-0000-0000-0000CC010000}"/>
    <cellStyle name="Normal 10 3 2 2 4 2" xfId="3408" xr:uid="{00000000-0005-0000-0000-0000CD010000}"/>
    <cellStyle name="Normal 10 3 2 2 4 2 2" xfId="6804" xr:uid="{00000000-0005-0000-0000-0000CE010000}"/>
    <cellStyle name="Normal 10 3 2 2 4 2 2 2" xfId="13576" xr:uid="{00000000-0005-0000-0000-0000CF010000}"/>
    <cellStyle name="Normal 10 3 2 2 4 2 2 3" xfId="20345" xr:uid="{00000000-0005-0000-0000-0000D0010000}"/>
    <cellStyle name="Normal 10 3 2 2 4 2 2 4" xfId="27114" xr:uid="{00000000-0005-0000-0000-0000D1010000}"/>
    <cellStyle name="Normal 10 3 2 2 4 2 3" xfId="10192" xr:uid="{00000000-0005-0000-0000-0000D2010000}"/>
    <cellStyle name="Normal 10 3 2 2 4 2 4" xfId="16961" xr:uid="{00000000-0005-0000-0000-0000D3010000}"/>
    <cellStyle name="Normal 10 3 2 2 4 2 5" xfId="23730" xr:uid="{00000000-0005-0000-0000-0000D4010000}"/>
    <cellStyle name="Normal 10 3 2 2 4 3" xfId="5102" xr:uid="{00000000-0005-0000-0000-0000D5010000}"/>
    <cellStyle name="Normal 10 3 2 2 4 3 2" xfId="11883" xr:uid="{00000000-0005-0000-0000-0000D6010000}"/>
    <cellStyle name="Normal 10 3 2 2 4 3 3" xfId="18652" xr:uid="{00000000-0005-0000-0000-0000D7010000}"/>
    <cellStyle name="Normal 10 3 2 2 4 3 4" xfId="25421" xr:uid="{00000000-0005-0000-0000-0000D8010000}"/>
    <cellStyle name="Normal 10 3 2 2 4 4" xfId="8499" xr:uid="{00000000-0005-0000-0000-0000D9010000}"/>
    <cellStyle name="Normal 10 3 2 2 4 5" xfId="15268" xr:uid="{00000000-0005-0000-0000-0000DA010000}"/>
    <cellStyle name="Normal 10 3 2 2 4 6" xfId="22037" xr:uid="{00000000-0005-0000-0000-0000DB010000}"/>
    <cellStyle name="Normal 10 3 2 2 5" xfId="2133" xr:uid="{00000000-0005-0000-0000-0000DC010000}"/>
    <cellStyle name="Normal 10 3 2 2 5 2" xfId="5529" xr:uid="{00000000-0005-0000-0000-0000DD010000}"/>
    <cellStyle name="Normal 10 3 2 2 5 2 2" xfId="12307" xr:uid="{00000000-0005-0000-0000-0000DE010000}"/>
    <cellStyle name="Normal 10 3 2 2 5 2 3" xfId="19076" xr:uid="{00000000-0005-0000-0000-0000DF010000}"/>
    <cellStyle name="Normal 10 3 2 2 5 2 4" xfId="25845" xr:uid="{00000000-0005-0000-0000-0000E0010000}"/>
    <cellStyle name="Normal 10 3 2 2 5 3" xfId="8923" xr:uid="{00000000-0005-0000-0000-0000E1010000}"/>
    <cellStyle name="Normal 10 3 2 2 5 4" xfId="15692" xr:uid="{00000000-0005-0000-0000-0000E2010000}"/>
    <cellStyle name="Normal 10 3 2 2 5 5" xfId="22461" xr:uid="{00000000-0005-0000-0000-0000E3010000}"/>
    <cellStyle name="Normal 10 3 2 2 6" xfId="3833" xr:uid="{00000000-0005-0000-0000-0000E4010000}"/>
    <cellStyle name="Normal 10 3 2 2 6 2" xfId="10614" xr:uid="{00000000-0005-0000-0000-0000E5010000}"/>
    <cellStyle name="Normal 10 3 2 2 6 3" xfId="17383" xr:uid="{00000000-0005-0000-0000-0000E6010000}"/>
    <cellStyle name="Normal 10 3 2 2 6 4" xfId="24152" xr:uid="{00000000-0005-0000-0000-0000E7010000}"/>
    <cellStyle name="Normal 10 3 2 2 7" xfId="7230" xr:uid="{00000000-0005-0000-0000-0000E8010000}"/>
    <cellStyle name="Normal 10 3 2 2 8" xfId="13999" xr:uid="{00000000-0005-0000-0000-0000E9010000}"/>
    <cellStyle name="Normal 10 3 2 2 9" xfId="20768" xr:uid="{00000000-0005-0000-0000-0000EA010000}"/>
    <cellStyle name="Normal 10 3 2 3" xfId="626" xr:uid="{00000000-0005-0000-0000-0000EB010000}"/>
    <cellStyle name="Normal 10 3 2 3 2" xfId="2333" xr:uid="{00000000-0005-0000-0000-0000EC010000}"/>
    <cellStyle name="Normal 10 3 2 3 2 2" xfId="5729" xr:uid="{00000000-0005-0000-0000-0000ED010000}"/>
    <cellStyle name="Normal 10 3 2 3 2 2 2" xfId="12507" xr:uid="{00000000-0005-0000-0000-0000EE010000}"/>
    <cellStyle name="Normal 10 3 2 3 2 2 3" xfId="19276" xr:uid="{00000000-0005-0000-0000-0000EF010000}"/>
    <cellStyle name="Normal 10 3 2 3 2 2 4" xfId="26045" xr:uid="{00000000-0005-0000-0000-0000F0010000}"/>
    <cellStyle name="Normal 10 3 2 3 2 3" xfId="9123" xr:uid="{00000000-0005-0000-0000-0000F1010000}"/>
    <cellStyle name="Normal 10 3 2 3 2 4" xfId="15892" xr:uid="{00000000-0005-0000-0000-0000F2010000}"/>
    <cellStyle name="Normal 10 3 2 3 2 5" xfId="22661" xr:uid="{00000000-0005-0000-0000-0000F3010000}"/>
    <cellStyle name="Normal 10 3 2 3 3" xfId="4033" xr:uid="{00000000-0005-0000-0000-0000F4010000}"/>
    <cellStyle name="Normal 10 3 2 3 3 2" xfId="10814" xr:uid="{00000000-0005-0000-0000-0000F5010000}"/>
    <cellStyle name="Normal 10 3 2 3 3 3" xfId="17583" xr:uid="{00000000-0005-0000-0000-0000F6010000}"/>
    <cellStyle name="Normal 10 3 2 3 3 4" xfId="24352" xr:uid="{00000000-0005-0000-0000-0000F7010000}"/>
    <cellStyle name="Normal 10 3 2 3 4" xfId="7430" xr:uid="{00000000-0005-0000-0000-0000F8010000}"/>
    <cellStyle name="Normal 10 3 2 3 5" xfId="14199" xr:uid="{00000000-0005-0000-0000-0000F9010000}"/>
    <cellStyle name="Normal 10 3 2 3 6" xfId="20968" xr:uid="{00000000-0005-0000-0000-0000FA010000}"/>
    <cellStyle name="Normal 10 3 2 4" xfId="1054" xr:uid="{00000000-0005-0000-0000-0000FB010000}"/>
    <cellStyle name="Normal 10 3 2 4 2" xfId="2759" xr:uid="{00000000-0005-0000-0000-0000FC010000}"/>
    <cellStyle name="Normal 10 3 2 4 2 2" xfId="6155" xr:uid="{00000000-0005-0000-0000-0000FD010000}"/>
    <cellStyle name="Normal 10 3 2 4 2 2 2" xfId="12930" xr:uid="{00000000-0005-0000-0000-0000FE010000}"/>
    <cellStyle name="Normal 10 3 2 4 2 2 3" xfId="19699" xr:uid="{00000000-0005-0000-0000-0000FF010000}"/>
    <cellStyle name="Normal 10 3 2 4 2 2 4" xfId="26468" xr:uid="{00000000-0005-0000-0000-000000020000}"/>
    <cellStyle name="Normal 10 3 2 4 2 3" xfId="9546" xr:uid="{00000000-0005-0000-0000-000001020000}"/>
    <cellStyle name="Normal 10 3 2 4 2 4" xfId="16315" xr:uid="{00000000-0005-0000-0000-000002020000}"/>
    <cellStyle name="Normal 10 3 2 4 2 5" xfId="23084" xr:uid="{00000000-0005-0000-0000-000003020000}"/>
    <cellStyle name="Normal 10 3 2 4 3" xfId="4456" xr:uid="{00000000-0005-0000-0000-000004020000}"/>
    <cellStyle name="Normal 10 3 2 4 3 2" xfId="11237" xr:uid="{00000000-0005-0000-0000-000005020000}"/>
    <cellStyle name="Normal 10 3 2 4 3 3" xfId="18006" xr:uid="{00000000-0005-0000-0000-000006020000}"/>
    <cellStyle name="Normal 10 3 2 4 3 4" xfId="24775" xr:uid="{00000000-0005-0000-0000-000007020000}"/>
    <cellStyle name="Normal 10 3 2 4 4" xfId="7853" xr:uid="{00000000-0005-0000-0000-000008020000}"/>
    <cellStyle name="Normal 10 3 2 4 5" xfId="14622" xr:uid="{00000000-0005-0000-0000-000009020000}"/>
    <cellStyle name="Normal 10 3 2 4 6" xfId="21391" xr:uid="{00000000-0005-0000-0000-00000A020000}"/>
    <cellStyle name="Normal 10 3 2 5" xfId="1483" xr:uid="{00000000-0005-0000-0000-00000B020000}"/>
    <cellStyle name="Normal 10 3 2 5 2" xfId="3185" xr:uid="{00000000-0005-0000-0000-00000C020000}"/>
    <cellStyle name="Normal 10 3 2 5 2 2" xfId="6581" xr:uid="{00000000-0005-0000-0000-00000D020000}"/>
    <cellStyle name="Normal 10 3 2 5 2 2 2" xfId="13353" xr:uid="{00000000-0005-0000-0000-00000E020000}"/>
    <cellStyle name="Normal 10 3 2 5 2 2 3" xfId="20122" xr:uid="{00000000-0005-0000-0000-00000F020000}"/>
    <cellStyle name="Normal 10 3 2 5 2 2 4" xfId="26891" xr:uid="{00000000-0005-0000-0000-000010020000}"/>
    <cellStyle name="Normal 10 3 2 5 2 3" xfId="9969" xr:uid="{00000000-0005-0000-0000-000011020000}"/>
    <cellStyle name="Normal 10 3 2 5 2 4" xfId="16738" xr:uid="{00000000-0005-0000-0000-000012020000}"/>
    <cellStyle name="Normal 10 3 2 5 2 5" xfId="23507" xr:uid="{00000000-0005-0000-0000-000013020000}"/>
    <cellStyle name="Normal 10 3 2 5 3" xfId="4879" xr:uid="{00000000-0005-0000-0000-000014020000}"/>
    <cellStyle name="Normal 10 3 2 5 3 2" xfId="11660" xr:uid="{00000000-0005-0000-0000-000015020000}"/>
    <cellStyle name="Normal 10 3 2 5 3 3" xfId="18429" xr:uid="{00000000-0005-0000-0000-000016020000}"/>
    <cellStyle name="Normal 10 3 2 5 3 4" xfId="25198" xr:uid="{00000000-0005-0000-0000-000017020000}"/>
    <cellStyle name="Normal 10 3 2 5 4" xfId="8276" xr:uid="{00000000-0005-0000-0000-000018020000}"/>
    <cellStyle name="Normal 10 3 2 5 5" xfId="15045" xr:uid="{00000000-0005-0000-0000-000019020000}"/>
    <cellStyle name="Normal 10 3 2 5 6" xfId="21814" xr:uid="{00000000-0005-0000-0000-00001A020000}"/>
    <cellStyle name="Normal 10 3 2 6" xfId="1908" xr:uid="{00000000-0005-0000-0000-00001B020000}"/>
    <cellStyle name="Normal 10 3 2 6 2" xfId="5304" xr:uid="{00000000-0005-0000-0000-00001C020000}"/>
    <cellStyle name="Normal 10 3 2 6 2 2" xfId="12084" xr:uid="{00000000-0005-0000-0000-00001D020000}"/>
    <cellStyle name="Normal 10 3 2 6 2 3" xfId="18853" xr:uid="{00000000-0005-0000-0000-00001E020000}"/>
    <cellStyle name="Normal 10 3 2 6 2 4" xfId="25622" xr:uid="{00000000-0005-0000-0000-00001F020000}"/>
    <cellStyle name="Normal 10 3 2 6 3" xfId="8700" xr:uid="{00000000-0005-0000-0000-000020020000}"/>
    <cellStyle name="Normal 10 3 2 6 4" xfId="15469" xr:uid="{00000000-0005-0000-0000-000021020000}"/>
    <cellStyle name="Normal 10 3 2 6 5" xfId="22238" xr:uid="{00000000-0005-0000-0000-000022020000}"/>
    <cellStyle name="Normal 10 3 2 7" xfId="3610" xr:uid="{00000000-0005-0000-0000-000023020000}"/>
    <cellStyle name="Normal 10 3 2 7 2" xfId="10391" xr:uid="{00000000-0005-0000-0000-000024020000}"/>
    <cellStyle name="Normal 10 3 2 7 3" xfId="17160" xr:uid="{00000000-0005-0000-0000-000025020000}"/>
    <cellStyle name="Normal 10 3 2 7 4" xfId="23929" xr:uid="{00000000-0005-0000-0000-000026020000}"/>
    <cellStyle name="Normal 10 3 2 8" xfId="7006" xr:uid="{00000000-0005-0000-0000-000027020000}"/>
    <cellStyle name="Normal 10 3 2 9" xfId="13776" xr:uid="{00000000-0005-0000-0000-000028020000}"/>
    <cellStyle name="Normal 10 3 3" xfId="234" xr:uid="{00000000-0005-0000-0000-000029020000}"/>
    <cellStyle name="Normal 10 3 3 2" xfId="679" xr:uid="{00000000-0005-0000-0000-00002A020000}"/>
    <cellStyle name="Normal 10 3 3 2 2" xfId="2386" xr:uid="{00000000-0005-0000-0000-00002B020000}"/>
    <cellStyle name="Normal 10 3 3 2 2 2" xfId="5782" xr:uid="{00000000-0005-0000-0000-00002C020000}"/>
    <cellStyle name="Normal 10 3 3 2 2 2 2" xfId="12560" xr:uid="{00000000-0005-0000-0000-00002D020000}"/>
    <cellStyle name="Normal 10 3 3 2 2 2 3" xfId="19329" xr:uid="{00000000-0005-0000-0000-00002E020000}"/>
    <cellStyle name="Normal 10 3 3 2 2 2 4" xfId="26098" xr:uid="{00000000-0005-0000-0000-00002F020000}"/>
    <cellStyle name="Normal 10 3 3 2 2 3" xfId="9176" xr:uid="{00000000-0005-0000-0000-000030020000}"/>
    <cellStyle name="Normal 10 3 3 2 2 4" xfId="15945" xr:uid="{00000000-0005-0000-0000-000031020000}"/>
    <cellStyle name="Normal 10 3 3 2 2 5" xfId="22714" xr:uid="{00000000-0005-0000-0000-000032020000}"/>
    <cellStyle name="Normal 10 3 3 2 3" xfId="4086" xr:uid="{00000000-0005-0000-0000-000033020000}"/>
    <cellStyle name="Normal 10 3 3 2 3 2" xfId="10867" xr:uid="{00000000-0005-0000-0000-000034020000}"/>
    <cellStyle name="Normal 10 3 3 2 3 3" xfId="17636" xr:uid="{00000000-0005-0000-0000-000035020000}"/>
    <cellStyle name="Normal 10 3 3 2 3 4" xfId="24405" xr:uid="{00000000-0005-0000-0000-000036020000}"/>
    <cellStyle name="Normal 10 3 3 2 4" xfId="7483" xr:uid="{00000000-0005-0000-0000-000037020000}"/>
    <cellStyle name="Normal 10 3 3 2 5" xfId="14252" xr:uid="{00000000-0005-0000-0000-000038020000}"/>
    <cellStyle name="Normal 10 3 3 2 6" xfId="21021" xr:uid="{00000000-0005-0000-0000-000039020000}"/>
    <cellStyle name="Normal 10 3 3 3" xfId="1107" xr:uid="{00000000-0005-0000-0000-00003A020000}"/>
    <cellStyle name="Normal 10 3 3 3 2" xfId="2812" xr:uid="{00000000-0005-0000-0000-00003B020000}"/>
    <cellStyle name="Normal 10 3 3 3 2 2" xfId="6208" xr:uid="{00000000-0005-0000-0000-00003C020000}"/>
    <cellStyle name="Normal 10 3 3 3 2 2 2" xfId="12983" xr:uid="{00000000-0005-0000-0000-00003D020000}"/>
    <cellStyle name="Normal 10 3 3 3 2 2 3" xfId="19752" xr:uid="{00000000-0005-0000-0000-00003E020000}"/>
    <cellStyle name="Normal 10 3 3 3 2 2 4" xfId="26521" xr:uid="{00000000-0005-0000-0000-00003F020000}"/>
    <cellStyle name="Normal 10 3 3 3 2 3" xfId="9599" xr:uid="{00000000-0005-0000-0000-000040020000}"/>
    <cellStyle name="Normal 10 3 3 3 2 4" xfId="16368" xr:uid="{00000000-0005-0000-0000-000041020000}"/>
    <cellStyle name="Normal 10 3 3 3 2 5" xfId="23137" xr:uid="{00000000-0005-0000-0000-000042020000}"/>
    <cellStyle name="Normal 10 3 3 3 3" xfId="4509" xr:uid="{00000000-0005-0000-0000-000043020000}"/>
    <cellStyle name="Normal 10 3 3 3 3 2" xfId="11290" xr:uid="{00000000-0005-0000-0000-000044020000}"/>
    <cellStyle name="Normal 10 3 3 3 3 3" xfId="18059" xr:uid="{00000000-0005-0000-0000-000045020000}"/>
    <cellStyle name="Normal 10 3 3 3 3 4" xfId="24828" xr:uid="{00000000-0005-0000-0000-000046020000}"/>
    <cellStyle name="Normal 10 3 3 3 4" xfId="7906" xr:uid="{00000000-0005-0000-0000-000047020000}"/>
    <cellStyle name="Normal 10 3 3 3 5" xfId="14675" xr:uid="{00000000-0005-0000-0000-000048020000}"/>
    <cellStyle name="Normal 10 3 3 3 6" xfId="21444" xr:uid="{00000000-0005-0000-0000-000049020000}"/>
    <cellStyle name="Normal 10 3 3 4" xfId="1536" xr:uid="{00000000-0005-0000-0000-00004A020000}"/>
    <cellStyle name="Normal 10 3 3 4 2" xfId="3238" xr:uid="{00000000-0005-0000-0000-00004B020000}"/>
    <cellStyle name="Normal 10 3 3 4 2 2" xfId="6634" xr:uid="{00000000-0005-0000-0000-00004C020000}"/>
    <cellStyle name="Normal 10 3 3 4 2 2 2" xfId="13406" xr:uid="{00000000-0005-0000-0000-00004D020000}"/>
    <cellStyle name="Normal 10 3 3 4 2 2 3" xfId="20175" xr:uid="{00000000-0005-0000-0000-00004E020000}"/>
    <cellStyle name="Normal 10 3 3 4 2 2 4" xfId="26944" xr:uid="{00000000-0005-0000-0000-00004F020000}"/>
    <cellStyle name="Normal 10 3 3 4 2 3" xfId="10022" xr:uid="{00000000-0005-0000-0000-000050020000}"/>
    <cellStyle name="Normal 10 3 3 4 2 4" xfId="16791" xr:uid="{00000000-0005-0000-0000-000051020000}"/>
    <cellStyle name="Normal 10 3 3 4 2 5" xfId="23560" xr:uid="{00000000-0005-0000-0000-000052020000}"/>
    <cellStyle name="Normal 10 3 3 4 3" xfId="4932" xr:uid="{00000000-0005-0000-0000-000053020000}"/>
    <cellStyle name="Normal 10 3 3 4 3 2" xfId="11713" xr:uid="{00000000-0005-0000-0000-000054020000}"/>
    <cellStyle name="Normal 10 3 3 4 3 3" xfId="18482" xr:uid="{00000000-0005-0000-0000-000055020000}"/>
    <cellStyle name="Normal 10 3 3 4 3 4" xfId="25251" xr:uid="{00000000-0005-0000-0000-000056020000}"/>
    <cellStyle name="Normal 10 3 3 4 4" xfId="8329" xr:uid="{00000000-0005-0000-0000-000057020000}"/>
    <cellStyle name="Normal 10 3 3 4 5" xfId="15098" xr:uid="{00000000-0005-0000-0000-000058020000}"/>
    <cellStyle name="Normal 10 3 3 4 6" xfId="21867" xr:uid="{00000000-0005-0000-0000-000059020000}"/>
    <cellStyle name="Normal 10 3 3 5" xfId="1961" xr:uid="{00000000-0005-0000-0000-00005A020000}"/>
    <cellStyle name="Normal 10 3 3 5 2" xfId="5357" xr:uid="{00000000-0005-0000-0000-00005B020000}"/>
    <cellStyle name="Normal 10 3 3 5 2 2" xfId="12137" xr:uid="{00000000-0005-0000-0000-00005C020000}"/>
    <cellStyle name="Normal 10 3 3 5 2 3" xfId="18906" xr:uid="{00000000-0005-0000-0000-00005D020000}"/>
    <cellStyle name="Normal 10 3 3 5 2 4" xfId="25675" xr:uid="{00000000-0005-0000-0000-00005E020000}"/>
    <cellStyle name="Normal 10 3 3 5 3" xfId="8753" xr:uid="{00000000-0005-0000-0000-00005F020000}"/>
    <cellStyle name="Normal 10 3 3 5 4" xfId="15522" xr:uid="{00000000-0005-0000-0000-000060020000}"/>
    <cellStyle name="Normal 10 3 3 5 5" xfId="22291" xr:uid="{00000000-0005-0000-0000-000061020000}"/>
    <cellStyle name="Normal 10 3 3 6" xfId="3663" xr:uid="{00000000-0005-0000-0000-000062020000}"/>
    <cellStyle name="Normal 10 3 3 6 2" xfId="10444" xr:uid="{00000000-0005-0000-0000-000063020000}"/>
    <cellStyle name="Normal 10 3 3 6 3" xfId="17213" xr:uid="{00000000-0005-0000-0000-000064020000}"/>
    <cellStyle name="Normal 10 3 3 6 4" xfId="23982" xr:uid="{00000000-0005-0000-0000-000065020000}"/>
    <cellStyle name="Normal 10 3 3 7" xfId="7060" xr:uid="{00000000-0005-0000-0000-000066020000}"/>
    <cellStyle name="Normal 10 3 3 8" xfId="13829" xr:uid="{00000000-0005-0000-0000-000067020000}"/>
    <cellStyle name="Normal 10 3 3 9" xfId="20598" xr:uid="{00000000-0005-0000-0000-000068020000}"/>
    <cellStyle name="Normal 10 3 4" xfId="322" xr:uid="{00000000-0005-0000-0000-000069020000}"/>
    <cellStyle name="Normal 10 3 4 2" xfId="749" xr:uid="{00000000-0005-0000-0000-00006A020000}"/>
    <cellStyle name="Normal 10 3 4 2 2" xfId="2456" xr:uid="{00000000-0005-0000-0000-00006B020000}"/>
    <cellStyle name="Normal 10 3 4 2 2 2" xfId="5852" xr:uid="{00000000-0005-0000-0000-00006C020000}"/>
    <cellStyle name="Normal 10 3 4 2 2 2 2" xfId="12630" xr:uid="{00000000-0005-0000-0000-00006D020000}"/>
    <cellStyle name="Normal 10 3 4 2 2 2 3" xfId="19399" xr:uid="{00000000-0005-0000-0000-00006E020000}"/>
    <cellStyle name="Normal 10 3 4 2 2 2 4" xfId="26168" xr:uid="{00000000-0005-0000-0000-00006F020000}"/>
    <cellStyle name="Normal 10 3 4 2 2 3" xfId="9246" xr:uid="{00000000-0005-0000-0000-000070020000}"/>
    <cellStyle name="Normal 10 3 4 2 2 4" xfId="16015" xr:uid="{00000000-0005-0000-0000-000071020000}"/>
    <cellStyle name="Normal 10 3 4 2 2 5" xfId="22784" xr:uid="{00000000-0005-0000-0000-000072020000}"/>
    <cellStyle name="Normal 10 3 4 2 3" xfId="4156" xr:uid="{00000000-0005-0000-0000-000073020000}"/>
    <cellStyle name="Normal 10 3 4 2 3 2" xfId="10937" xr:uid="{00000000-0005-0000-0000-000074020000}"/>
    <cellStyle name="Normal 10 3 4 2 3 3" xfId="17706" xr:uid="{00000000-0005-0000-0000-000075020000}"/>
    <cellStyle name="Normal 10 3 4 2 3 4" xfId="24475" xr:uid="{00000000-0005-0000-0000-000076020000}"/>
    <cellStyle name="Normal 10 3 4 2 4" xfId="7553" xr:uid="{00000000-0005-0000-0000-000077020000}"/>
    <cellStyle name="Normal 10 3 4 2 5" xfId="14322" xr:uid="{00000000-0005-0000-0000-000078020000}"/>
    <cellStyle name="Normal 10 3 4 2 6" xfId="21091" xr:uid="{00000000-0005-0000-0000-000079020000}"/>
    <cellStyle name="Normal 10 3 4 3" xfId="1177" xr:uid="{00000000-0005-0000-0000-00007A020000}"/>
    <cellStyle name="Normal 10 3 4 3 2" xfId="2882" xr:uid="{00000000-0005-0000-0000-00007B020000}"/>
    <cellStyle name="Normal 10 3 4 3 2 2" xfId="6278" xr:uid="{00000000-0005-0000-0000-00007C020000}"/>
    <cellStyle name="Normal 10 3 4 3 2 2 2" xfId="13053" xr:uid="{00000000-0005-0000-0000-00007D020000}"/>
    <cellStyle name="Normal 10 3 4 3 2 2 3" xfId="19822" xr:uid="{00000000-0005-0000-0000-00007E020000}"/>
    <cellStyle name="Normal 10 3 4 3 2 2 4" xfId="26591" xr:uid="{00000000-0005-0000-0000-00007F020000}"/>
    <cellStyle name="Normal 10 3 4 3 2 3" xfId="9669" xr:uid="{00000000-0005-0000-0000-000080020000}"/>
    <cellStyle name="Normal 10 3 4 3 2 4" xfId="16438" xr:uid="{00000000-0005-0000-0000-000081020000}"/>
    <cellStyle name="Normal 10 3 4 3 2 5" xfId="23207" xr:uid="{00000000-0005-0000-0000-000082020000}"/>
    <cellStyle name="Normal 10 3 4 3 3" xfId="4579" xr:uid="{00000000-0005-0000-0000-000083020000}"/>
    <cellStyle name="Normal 10 3 4 3 3 2" xfId="11360" xr:uid="{00000000-0005-0000-0000-000084020000}"/>
    <cellStyle name="Normal 10 3 4 3 3 3" xfId="18129" xr:uid="{00000000-0005-0000-0000-000085020000}"/>
    <cellStyle name="Normal 10 3 4 3 3 4" xfId="24898" xr:uid="{00000000-0005-0000-0000-000086020000}"/>
    <cellStyle name="Normal 10 3 4 3 4" xfId="7976" xr:uid="{00000000-0005-0000-0000-000087020000}"/>
    <cellStyle name="Normal 10 3 4 3 5" xfId="14745" xr:uid="{00000000-0005-0000-0000-000088020000}"/>
    <cellStyle name="Normal 10 3 4 3 6" xfId="21514" xr:uid="{00000000-0005-0000-0000-000089020000}"/>
    <cellStyle name="Normal 10 3 4 4" xfId="1606" xr:uid="{00000000-0005-0000-0000-00008A020000}"/>
    <cellStyle name="Normal 10 3 4 4 2" xfId="3308" xr:uid="{00000000-0005-0000-0000-00008B020000}"/>
    <cellStyle name="Normal 10 3 4 4 2 2" xfId="6704" xr:uid="{00000000-0005-0000-0000-00008C020000}"/>
    <cellStyle name="Normal 10 3 4 4 2 2 2" xfId="13476" xr:uid="{00000000-0005-0000-0000-00008D020000}"/>
    <cellStyle name="Normal 10 3 4 4 2 2 3" xfId="20245" xr:uid="{00000000-0005-0000-0000-00008E020000}"/>
    <cellStyle name="Normal 10 3 4 4 2 2 4" xfId="27014" xr:uid="{00000000-0005-0000-0000-00008F020000}"/>
    <cellStyle name="Normal 10 3 4 4 2 3" xfId="10092" xr:uid="{00000000-0005-0000-0000-000090020000}"/>
    <cellStyle name="Normal 10 3 4 4 2 4" xfId="16861" xr:uid="{00000000-0005-0000-0000-000091020000}"/>
    <cellStyle name="Normal 10 3 4 4 2 5" xfId="23630" xr:uid="{00000000-0005-0000-0000-000092020000}"/>
    <cellStyle name="Normal 10 3 4 4 3" xfId="5002" xr:uid="{00000000-0005-0000-0000-000093020000}"/>
    <cellStyle name="Normal 10 3 4 4 3 2" xfId="11783" xr:uid="{00000000-0005-0000-0000-000094020000}"/>
    <cellStyle name="Normal 10 3 4 4 3 3" xfId="18552" xr:uid="{00000000-0005-0000-0000-000095020000}"/>
    <cellStyle name="Normal 10 3 4 4 3 4" xfId="25321" xr:uid="{00000000-0005-0000-0000-000096020000}"/>
    <cellStyle name="Normal 10 3 4 4 4" xfId="8399" xr:uid="{00000000-0005-0000-0000-000097020000}"/>
    <cellStyle name="Normal 10 3 4 4 5" xfId="15168" xr:uid="{00000000-0005-0000-0000-000098020000}"/>
    <cellStyle name="Normal 10 3 4 4 6" xfId="21937" xr:uid="{00000000-0005-0000-0000-000099020000}"/>
    <cellStyle name="Normal 10 3 4 5" xfId="2031" xr:uid="{00000000-0005-0000-0000-00009A020000}"/>
    <cellStyle name="Normal 10 3 4 5 2" xfId="5427" xr:uid="{00000000-0005-0000-0000-00009B020000}"/>
    <cellStyle name="Normal 10 3 4 5 2 2" xfId="12207" xr:uid="{00000000-0005-0000-0000-00009C020000}"/>
    <cellStyle name="Normal 10 3 4 5 2 3" xfId="18976" xr:uid="{00000000-0005-0000-0000-00009D020000}"/>
    <cellStyle name="Normal 10 3 4 5 2 4" xfId="25745" xr:uid="{00000000-0005-0000-0000-00009E020000}"/>
    <cellStyle name="Normal 10 3 4 5 3" xfId="8823" xr:uid="{00000000-0005-0000-0000-00009F020000}"/>
    <cellStyle name="Normal 10 3 4 5 4" xfId="15592" xr:uid="{00000000-0005-0000-0000-0000A0020000}"/>
    <cellStyle name="Normal 10 3 4 5 5" xfId="22361" xr:uid="{00000000-0005-0000-0000-0000A1020000}"/>
    <cellStyle name="Normal 10 3 4 6" xfId="3733" xr:uid="{00000000-0005-0000-0000-0000A2020000}"/>
    <cellStyle name="Normal 10 3 4 6 2" xfId="10514" xr:uid="{00000000-0005-0000-0000-0000A3020000}"/>
    <cellStyle name="Normal 10 3 4 6 3" xfId="17283" xr:uid="{00000000-0005-0000-0000-0000A4020000}"/>
    <cellStyle name="Normal 10 3 4 6 4" xfId="24052" xr:uid="{00000000-0005-0000-0000-0000A5020000}"/>
    <cellStyle name="Normal 10 3 4 7" xfId="7130" xr:uid="{00000000-0005-0000-0000-0000A6020000}"/>
    <cellStyle name="Normal 10 3 4 8" xfId="13899" xr:uid="{00000000-0005-0000-0000-0000A7020000}"/>
    <cellStyle name="Normal 10 3 4 9" xfId="20668" xr:uid="{00000000-0005-0000-0000-0000A8020000}"/>
    <cellStyle name="Normal 10 3 5" xfId="524" xr:uid="{00000000-0005-0000-0000-0000A9020000}"/>
    <cellStyle name="Normal 10 3 5 2" xfId="2233" xr:uid="{00000000-0005-0000-0000-0000AA020000}"/>
    <cellStyle name="Normal 10 3 5 2 2" xfId="5629" xr:uid="{00000000-0005-0000-0000-0000AB020000}"/>
    <cellStyle name="Normal 10 3 5 2 2 2" xfId="12407" xr:uid="{00000000-0005-0000-0000-0000AC020000}"/>
    <cellStyle name="Normal 10 3 5 2 2 3" xfId="19176" xr:uid="{00000000-0005-0000-0000-0000AD020000}"/>
    <cellStyle name="Normal 10 3 5 2 2 4" xfId="25945" xr:uid="{00000000-0005-0000-0000-0000AE020000}"/>
    <cellStyle name="Normal 10 3 5 2 3" xfId="9023" xr:uid="{00000000-0005-0000-0000-0000AF020000}"/>
    <cellStyle name="Normal 10 3 5 2 4" xfId="15792" xr:uid="{00000000-0005-0000-0000-0000B0020000}"/>
    <cellStyle name="Normal 10 3 5 2 5" xfId="22561" xr:uid="{00000000-0005-0000-0000-0000B1020000}"/>
    <cellStyle name="Normal 10 3 5 3" xfId="3933" xr:uid="{00000000-0005-0000-0000-0000B2020000}"/>
    <cellStyle name="Normal 10 3 5 3 2" xfId="10714" xr:uid="{00000000-0005-0000-0000-0000B3020000}"/>
    <cellStyle name="Normal 10 3 5 3 3" xfId="17483" xr:uid="{00000000-0005-0000-0000-0000B4020000}"/>
    <cellStyle name="Normal 10 3 5 3 4" xfId="24252" xr:uid="{00000000-0005-0000-0000-0000B5020000}"/>
    <cellStyle name="Normal 10 3 5 4" xfId="7330" xr:uid="{00000000-0005-0000-0000-0000B6020000}"/>
    <cellStyle name="Normal 10 3 5 5" xfId="14099" xr:uid="{00000000-0005-0000-0000-0000B7020000}"/>
    <cellStyle name="Normal 10 3 5 6" xfId="20868" xr:uid="{00000000-0005-0000-0000-0000B8020000}"/>
    <cellStyle name="Normal 10 3 6" xfId="954" xr:uid="{00000000-0005-0000-0000-0000B9020000}"/>
    <cellStyle name="Normal 10 3 6 2" xfId="2659" xr:uid="{00000000-0005-0000-0000-0000BA020000}"/>
    <cellStyle name="Normal 10 3 6 2 2" xfId="6055" xr:uid="{00000000-0005-0000-0000-0000BB020000}"/>
    <cellStyle name="Normal 10 3 6 2 2 2" xfId="12830" xr:uid="{00000000-0005-0000-0000-0000BC020000}"/>
    <cellStyle name="Normal 10 3 6 2 2 3" xfId="19599" xr:uid="{00000000-0005-0000-0000-0000BD020000}"/>
    <cellStyle name="Normal 10 3 6 2 2 4" xfId="26368" xr:uid="{00000000-0005-0000-0000-0000BE020000}"/>
    <cellStyle name="Normal 10 3 6 2 3" xfId="9446" xr:uid="{00000000-0005-0000-0000-0000BF020000}"/>
    <cellStyle name="Normal 10 3 6 2 4" xfId="16215" xr:uid="{00000000-0005-0000-0000-0000C0020000}"/>
    <cellStyle name="Normal 10 3 6 2 5" xfId="22984" xr:uid="{00000000-0005-0000-0000-0000C1020000}"/>
    <cellStyle name="Normal 10 3 6 3" xfId="4356" xr:uid="{00000000-0005-0000-0000-0000C2020000}"/>
    <cellStyle name="Normal 10 3 6 3 2" xfId="11137" xr:uid="{00000000-0005-0000-0000-0000C3020000}"/>
    <cellStyle name="Normal 10 3 6 3 3" xfId="17906" xr:uid="{00000000-0005-0000-0000-0000C4020000}"/>
    <cellStyle name="Normal 10 3 6 3 4" xfId="24675" xr:uid="{00000000-0005-0000-0000-0000C5020000}"/>
    <cellStyle name="Normal 10 3 6 4" xfId="7753" xr:uid="{00000000-0005-0000-0000-0000C6020000}"/>
    <cellStyle name="Normal 10 3 6 5" xfId="14522" xr:uid="{00000000-0005-0000-0000-0000C7020000}"/>
    <cellStyle name="Normal 10 3 6 6" xfId="21291" xr:uid="{00000000-0005-0000-0000-0000C8020000}"/>
    <cellStyle name="Normal 10 3 7" xfId="1383" xr:uid="{00000000-0005-0000-0000-0000C9020000}"/>
    <cellStyle name="Normal 10 3 7 2" xfId="3085" xr:uid="{00000000-0005-0000-0000-0000CA020000}"/>
    <cellStyle name="Normal 10 3 7 2 2" xfId="6481" xr:uid="{00000000-0005-0000-0000-0000CB020000}"/>
    <cellStyle name="Normal 10 3 7 2 2 2" xfId="13253" xr:uid="{00000000-0005-0000-0000-0000CC020000}"/>
    <cellStyle name="Normal 10 3 7 2 2 3" xfId="20022" xr:uid="{00000000-0005-0000-0000-0000CD020000}"/>
    <cellStyle name="Normal 10 3 7 2 2 4" xfId="26791" xr:uid="{00000000-0005-0000-0000-0000CE020000}"/>
    <cellStyle name="Normal 10 3 7 2 3" xfId="9869" xr:uid="{00000000-0005-0000-0000-0000CF020000}"/>
    <cellStyle name="Normal 10 3 7 2 4" xfId="16638" xr:uid="{00000000-0005-0000-0000-0000D0020000}"/>
    <cellStyle name="Normal 10 3 7 2 5" xfId="23407" xr:uid="{00000000-0005-0000-0000-0000D1020000}"/>
    <cellStyle name="Normal 10 3 7 3" xfId="4779" xr:uid="{00000000-0005-0000-0000-0000D2020000}"/>
    <cellStyle name="Normal 10 3 7 3 2" xfId="11560" xr:uid="{00000000-0005-0000-0000-0000D3020000}"/>
    <cellStyle name="Normal 10 3 7 3 3" xfId="18329" xr:uid="{00000000-0005-0000-0000-0000D4020000}"/>
    <cellStyle name="Normal 10 3 7 3 4" xfId="25098" xr:uid="{00000000-0005-0000-0000-0000D5020000}"/>
    <cellStyle name="Normal 10 3 7 4" xfId="8176" xr:uid="{00000000-0005-0000-0000-0000D6020000}"/>
    <cellStyle name="Normal 10 3 7 5" xfId="14945" xr:uid="{00000000-0005-0000-0000-0000D7020000}"/>
    <cellStyle name="Normal 10 3 7 6" xfId="21714" xr:uid="{00000000-0005-0000-0000-0000D8020000}"/>
    <cellStyle name="Normal 10 3 8" xfId="1808" xr:uid="{00000000-0005-0000-0000-0000D9020000}"/>
    <cellStyle name="Normal 10 3 8 2" xfId="5204" xr:uid="{00000000-0005-0000-0000-0000DA020000}"/>
    <cellStyle name="Normal 10 3 8 2 2" xfId="11984" xr:uid="{00000000-0005-0000-0000-0000DB020000}"/>
    <cellStyle name="Normal 10 3 8 2 3" xfId="18753" xr:uid="{00000000-0005-0000-0000-0000DC020000}"/>
    <cellStyle name="Normal 10 3 8 2 4" xfId="25522" xr:uid="{00000000-0005-0000-0000-0000DD020000}"/>
    <cellStyle name="Normal 10 3 8 3" xfId="8600" xr:uid="{00000000-0005-0000-0000-0000DE020000}"/>
    <cellStyle name="Normal 10 3 8 4" xfId="15369" xr:uid="{00000000-0005-0000-0000-0000DF020000}"/>
    <cellStyle name="Normal 10 3 8 5" xfId="22138" xr:uid="{00000000-0005-0000-0000-0000E0020000}"/>
    <cellStyle name="Normal 10 3 9" xfId="3510" xr:uid="{00000000-0005-0000-0000-0000E1020000}"/>
    <cellStyle name="Normal 10 3 9 2" xfId="10291" xr:uid="{00000000-0005-0000-0000-0000E2020000}"/>
    <cellStyle name="Normal 10 3 9 3" xfId="17060" xr:uid="{00000000-0005-0000-0000-0000E3020000}"/>
    <cellStyle name="Normal 10 3 9 4" xfId="23829" xr:uid="{00000000-0005-0000-0000-0000E4020000}"/>
    <cellStyle name="Normal 10 4" xfId="93" xr:uid="{00000000-0005-0000-0000-0000E5020000}"/>
    <cellStyle name="Normal 10 4 10" xfId="13696" xr:uid="{00000000-0005-0000-0000-0000E6020000}"/>
    <cellStyle name="Normal 10 4 11" xfId="20465" xr:uid="{00000000-0005-0000-0000-0000E7020000}"/>
    <cellStyle name="Normal 10 4 2" xfId="196" xr:uid="{00000000-0005-0000-0000-0000E8020000}"/>
    <cellStyle name="Normal 10 4 2 10" xfId="20565" xr:uid="{00000000-0005-0000-0000-0000E9020000}"/>
    <cellStyle name="Normal 10 4 2 2" xfId="444" xr:uid="{00000000-0005-0000-0000-0000EA020000}"/>
    <cellStyle name="Normal 10 4 2 2 2" xfId="871" xr:uid="{00000000-0005-0000-0000-0000EB020000}"/>
    <cellStyle name="Normal 10 4 2 2 2 2" xfId="2576" xr:uid="{00000000-0005-0000-0000-0000EC020000}"/>
    <cellStyle name="Normal 10 4 2 2 2 2 2" xfId="5972" xr:uid="{00000000-0005-0000-0000-0000ED020000}"/>
    <cellStyle name="Normal 10 4 2 2 2 2 2 2" xfId="12750" xr:uid="{00000000-0005-0000-0000-0000EE020000}"/>
    <cellStyle name="Normal 10 4 2 2 2 2 2 3" xfId="19519" xr:uid="{00000000-0005-0000-0000-0000EF020000}"/>
    <cellStyle name="Normal 10 4 2 2 2 2 2 4" xfId="26288" xr:uid="{00000000-0005-0000-0000-0000F0020000}"/>
    <cellStyle name="Normal 10 4 2 2 2 2 3" xfId="9366" xr:uid="{00000000-0005-0000-0000-0000F1020000}"/>
    <cellStyle name="Normal 10 4 2 2 2 2 4" xfId="16135" xr:uid="{00000000-0005-0000-0000-0000F2020000}"/>
    <cellStyle name="Normal 10 4 2 2 2 2 5" xfId="22904" xr:uid="{00000000-0005-0000-0000-0000F3020000}"/>
    <cellStyle name="Normal 10 4 2 2 2 3" xfId="4276" xr:uid="{00000000-0005-0000-0000-0000F4020000}"/>
    <cellStyle name="Normal 10 4 2 2 2 3 2" xfId="11057" xr:uid="{00000000-0005-0000-0000-0000F5020000}"/>
    <cellStyle name="Normal 10 4 2 2 2 3 3" xfId="17826" xr:uid="{00000000-0005-0000-0000-0000F6020000}"/>
    <cellStyle name="Normal 10 4 2 2 2 3 4" xfId="24595" xr:uid="{00000000-0005-0000-0000-0000F7020000}"/>
    <cellStyle name="Normal 10 4 2 2 2 4" xfId="7673" xr:uid="{00000000-0005-0000-0000-0000F8020000}"/>
    <cellStyle name="Normal 10 4 2 2 2 5" xfId="14442" xr:uid="{00000000-0005-0000-0000-0000F9020000}"/>
    <cellStyle name="Normal 10 4 2 2 2 6" xfId="21211" xr:uid="{00000000-0005-0000-0000-0000FA020000}"/>
    <cellStyle name="Normal 10 4 2 2 3" xfId="1297" xr:uid="{00000000-0005-0000-0000-0000FB020000}"/>
    <cellStyle name="Normal 10 4 2 2 3 2" xfId="3002" xr:uid="{00000000-0005-0000-0000-0000FC020000}"/>
    <cellStyle name="Normal 10 4 2 2 3 2 2" xfId="6398" xr:uid="{00000000-0005-0000-0000-0000FD020000}"/>
    <cellStyle name="Normal 10 4 2 2 3 2 2 2" xfId="13173" xr:uid="{00000000-0005-0000-0000-0000FE020000}"/>
    <cellStyle name="Normal 10 4 2 2 3 2 2 3" xfId="19942" xr:uid="{00000000-0005-0000-0000-0000FF020000}"/>
    <cellStyle name="Normal 10 4 2 2 3 2 2 4" xfId="26711" xr:uid="{00000000-0005-0000-0000-000000030000}"/>
    <cellStyle name="Normal 10 4 2 2 3 2 3" xfId="9789" xr:uid="{00000000-0005-0000-0000-000001030000}"/>
    <cellStyle name="Normal 10 4 2 2 3 2 4" xfId="16558" xr:uid="{00000000-0005-0000-0000-000002030000}"/>
    <cellStyle name="Normal 10 4 2 2 3 2 5" xfId="23327" xr:uid="{00000000-0005-0000-0000-000003030000}"/>
    <cellStyle name="Normal 10 4 2 2 3 3" xfId="4699" xr:uid="{00000000-0005-0000-0000-000004030000}"/>
    <cellStyle name="Normal 10 4 2 2 3 3 2" xfId="11480" xr:uid="{00000000-0005-0000-0000-000005030000}"/>
    <cellStyle name="Normal 10 4 2 2 3 3 3" xfId="18249" xr:uid="{00000000-0005-0000-0000-000006030000}"/>
    <cellStyle name="Normal 10 4 2 2 3 3 4" xfId="25018" xr:uid="{00000000-0005-0000-0000-000007030000}"/>
    <cellStyle name="Normal 10 4 2 2 3 4" xfId="8096" xr:uid="{00000000-0005-0000-0000-000008030000}"/>
    <cellStyle name="Normal 10 4 2 2 3 5" xfId="14865" xr:uid="{00000000-0005-0000-0000-000009030000}"/>
    <cellStyle name="Normal 10 4 2 2 3 6" xfId="21634" xr:uid="{00000000-0005-0000-0000-00000A030000}"/>
    <cellStyle name="Normal 10 4 2 2 4" xfId="1726" xr:uid="{00000000-0005-0000-0000-00000B030000}"/>
    <cellStyle name="Normal 10 4 2 2 4 2" xfId="3428" xr:uid="{00000000-0005-0000-0000-00000C030000}"/>
    <cellStyle name="Normal 10 4 2 2 4 2 2" xfId="6824" xr:uid="{00000000-0005-0000-0000-00000D030000}"/>
    <cellStyle name="Normal 10 4 2 2 4 2 2 2" xfId="13596" xr:uid="{00000000-0005-0000-0000-00000E030000}"/>
    <cellStyle name="Normal 10 4 2 2 4 2 2 3" xfId="20365" xr:uid="{00000000-0005-0000-0000-00000F030000}"/>
    <cellStyle name="Normal 10 4 2 2 4 2 2 4" xfId="27134" xr:uid="{00000000-0005-0000-0000-000010030000}"/>
    <cellStyle name="Normal 10 4 2 2 4 2 3" xfId="10212" xr:uid="{00000000-0005-0000-0000-000011030000}"/>
    <cellStyle name="Normal 10 4 2 2 4 2 4" xfId="16981" xr:uid="{00000000-0005-0000-0000-000012030000}"/>
    <cellStyle name="Normal 10 4 2 2 4 2 5" xfId="23750" xr:uid="{00000000-0005-0000-0000-000013030000}"/>
    <cellStyle name="Normal 10 4 2 2 4 3" xfId="5122" xr:uid="{00000000-0005-0000-0000-000014030000}"/>
    <cellStyle name="Normal 10 4 2 2 4 3 2" xfId="11903" xr:uid="{00000000-0005-0000-0000-000015030000}"/>
    <cellStyle name="Normal 10 4 2 2 4 3 3" xfId="18672" xr:uid="{00000000-0005-0000-0000-000016030000}"/>
    <cellStyle name="Normal 10 4 2 2 4 3 4" xfId="25441" xr:uid="{00000000-0005-0000-0000-000017030000}"/>
    <cellStyle name="Normal 10 4 2 2 4 4" xfId="8519" xr:uid="{00000000-0005-0000-0000-000018030000}"/>
    <cellStyle name="Normal 10 4 2 2 4 5" xfId="15288" xr:uid="{00000000-0005-0000-0000-000019030000}"/>
    <cellStyle name="Normal 10 4 2 2 4 6" xfId="22057" xr:uid="{00000000-0005-0000-0000-00001A030000}"/>
    <cellStyle name="Normal 10 4 2 2 5" xfId="2153" xr:uid="{00000000-0005-0000-0000-00001B030000}"/>
    <cellStyle name="Normal 10 4 2 2 5 2" xfId="5549" xr:uid="{00000000-0005-0000-0000-00001C030000}"/>
    <cellStyle name="Normal 10 4 2 2 5 2 2" xfId="12327" xr:uid="{00000000-0005-0000-0000-00001D030000}"/>
    <cellStyle name="Normal 10 4 2 2 5 2 3" xfId="19096" xr:uid="{00000000-0005-0000-0000-00001E030000}"/>
    <cellStyle name="Normal 10 4 2 2 5 2 4" xfId="25865" xr:uid="{00000000-0005-0000-0000-00001F030000}"/>
    <cellStyle name="Normal 10 4 2 2 5 3" xfId="8943" xr:uid="{00000000-0005-0000-0000-000020030000}"/>
    <cellStyle name="Normal 10 4 2 2 5 4" xfId="15712" xr:uid="{00000000-0005-0000-0000-000021030000}"/>
    <cellStyle name="Normal 10 4 2 2 5 5" xfId="22481" xr:uid="{00000000-0005-0000-0000-000022030000}"/>
    <cellStyle name="Normal 10 4 2 2 6" xfId="3853" xr:uid="{00000000-0005-0000-0000-000023030000}"/>
    <cellStyle name="Normal 10 4 2 2 6 2" xfId="10634" xr:uid="{00000000-0005-0000-0000-000024030000}"/>
    <cellStyle name="Normal 10 4 2 2 6 3" xfId="17403" xr:uid="{00000000-0005-0000-0000-000025030000}"/>
    <cellStyle name="Normal 10 4 2 2 6 4" xfId="24172" xr:uid="{00000000-0005-0000-0000-000026030000}"/>
    <cellStyle name="Normal 10 4 2 2 7" xfId="7250" xr:uid="{00000000-0005-0000-0000-000027030000}"/>
    <cellStyle name="Normal 10 4 2 2 8" xfId="14019" xr:uid="{00000000-0005-0000-0000-000028030000}"/>
    <cellStyle name="Normal 10 4 2 2 9" xfId="20788" xr:uid="{00000000-0005-0000-0000-000029030000}"/>
    <cellStyle name="Normal 10 4 2 3" xfId="646" xr:uid="{00000000-0005-0000-0000-00002A030000}"/>
    <cellStyle name="Normal 10 4 2 3 2" xfId="2353" xr:uid="{00000000-0005-0000-0000-00002B030000}"/>
    <cellStyle name="Normal 10 4 2 3 2 2" xfId="5749" xr:uid="{00000000-0005-0000-0000-00002C030000}"/>
    <cellStyle name="Normal 10 4 2 3 2 2 2" xfId="12527" xr:uid="{00000000-0005-0000-0000-00002D030000}"/>
    <cellStyle name="Normal 10 4 2 3 2 2 3" xfId="19296" xr:uid="{00000000-0005-0000-0000-00002E030000}"/>
    <cellStyle name="Normal 10 4 2 3 2 2 4" xfId="26065" xr:uid="{00000000-0005-0000-0000-00002F030000}"/>
    <cellStyle name="Normal 10 4 2 3 2 3" xfId="9143" xr:uid="{00000000-0005-0000-0000-000030030000}"/>
    <cellStyle name="Normal 10 4 2 3 2 4" xfId="15912" xr:uid="{00000000-0005-0000-0000-000031030000}"/>
    <cellStyle name="Normal 10 4 2 3 2 5" xfId="22681" xr:uid="{00000000-0005-0000-0000-000032030000}"/>
    <cellStyle name="Normal 10 4 2 3 3" xfId="4053" xr:uid="{00000000-0005-0000-0000-000033030000}"/>
    <cellStyle name="Normal 10 4 2 3 3 2" xfId="10834" xr:uid="{00000000-0005-0000-0000-000034030000}"/>
    <cellStyle name="Normal 10 4 2 3 3 3" xfId="17603" xr:uid="{00000000-0005-0000-0000-000035030000}"/>
    <cellStyle name="Normal 10 4 2 3 3 4" xfId="24372" xr:uid="{00000000-0005-0000-0000-000036030000}"/>
    <cellStyle name="Normal 10 4 2 3 4" xfId="7450" xr:uid="{00000000-0005-0000-0000-000037030000}"/>
    <cellStyle name="Normal 10 4 2 3 5" xfId="14219" xr:uid="{00000000-0005-0000-0000-000038030000}"/>
    <cellStyle name="Normal 10 4 2 3 6" xfId="20988" xr:uid="{00000000-0005-0000-0000-000039030000}"/>
    <cellStyle name="Normal 10 4 2 4" xfId="1074" xr:uid="{00000000-0005-0000-0000-00003A030000}"/>
    <cellStyle name="Normal 10 4 2 4 2" xfId="2779" xr:uid="{00000000-0005-0000-0000-00003B030000}"/>
    <cellStyle name="Normal 10 4 2 4 2 2" xfId="6175" xr:uid="{00000000-0005-0000-0000-00003C030000}"/>
    <cellStyle name="Normal 10 4 2 4 2 2 2" xfId="12950" xr:uid="{00000000-0005-0000-0000-00003D030000}"/>
    <cellStyle name="Normal 10 4 2 4 2 2 3" xfId="19719" xr:uid="{00000000-0005-0000-0000-00003E030000}"/>
    <cellStyle name="Normal 10 4 2 4 2 2 4" xfId="26488" xr:uid="{00000000-0005-0000-0000-00003F030000}"/>
    <cellStyle name="Normal 10 4 2 4 2 3" xfId="9566" xr:uid="{00000000-0005-0000-0000-000040030000}"/>
    <cellStyle name="Normal 10 4 2 4 2 4" xfId="16335" xr:uid="{00000000-0005-0000-0000-000041030000}"/>
    <cellStyle name="Normal 10 4 2 4 2 5" xfId="23104" xr:uid="{00000000-0005-0000-0000-000042030000}"/>
    <cellStyle name="Normal 10 4 2 4 3" xfId="4476" xr:uid="{00000000-0005-0000-0000-000043030000}"/>
    <cellStyle name="Normal 10 4 2 4 3 2" xfId="11257" xr:uid="{00000000-0005-0000-0000-000044030000}"/>
    <cellStyle name="Normal 10 4 2 4 3 3" xfId="18026" xr:uid="{00000000-0005-0000-0000-000045030000}"/>
    <cellStyle name="Normal 10 4 2 4 3 4" xfId="24795" xr:uid="{00000000-0005-0000-0000-000046030000}"/>
    <cellStyle name="Normal 10 4 2 4 4" xfId="7873" xr:uid="{00000000-0005-0000-0000-000047030000}"/>
    <cellStyle name="Normal 10 4 2 4 5" xfId="14642" xr:uid="{00000000-0005-0000-0000-000048030000}"/>
    <cellStyle name="Normal 10 4 2 4 6" xfId="21411" xr:uid="{00000000-0005-0000-0000-000049030000}"/>
    <cellStyle name="Normal 10 4 2 5" xfId="1503" xr:uid="{00000000-0005-0000-0000-00004A030000}"/>
    <cellStyle name="Normal 10 4 2 5 2" xfId="3205" xr:uid="{00000000-0005-0000-0000-00004B030000}"/>
    <cellStyle name="Normal 10 4 2 5 2 2" xfId="6601" xr:uid="{00000000-0005-0000-0000-00004C030000}"/>
    <cellStyle name="Normal 10 4 2 5 2 2 2" xfId="13373" xr:uid="{00000000-0005-0000-0000-00004D030000}"/>
    <cellStyle name="Normal 10 4 2 5 2 2 3" xfId="20142" xr:uid="{00000000-0005-0000-0000-00004E030000}"/>
    <cellStyle name="Normal 10 4 2 5 2 2 4" xfId="26911" xr:uid="{00000000-0005-0000-0000-00004F030000}"/>
    <cellStyle name="Normal 10 4 2 5 2 3" xfId="9989" xr:uid="{00000000-0005-0000-0000-000050030000}"/>
    <cellStyle name="Normal 10 4 2 5 2 4" xfId="16758" xr:uid="{00000000-0005-0000-0000-000051030000}"/>
    <cellStyle name="Normal 10 4 2 5 2 5" xfId="23527" xr:uid="{00000000-0005-0000-0000-000052030000}"/>
    <cellStyle name="Normal 10 4 2 5 3" xfId="4899" xr:uid="{00000000-0005-0000-0000-000053030000}"/>
    <cellStyle name="Normal 10 4 2 5 3 2" xfId="11680" xr:uid="{00000000-0005-0000-0000-000054030000}"/>
    <cellStyle name="Normal 10 4 2 5 3 3" xfId="18449" xr:uid="{00000000-0005-0000-0000-000055030000}"/>
    <cellStyle name="Normal 10 4 2 5 3 4" xfId="25218" xr:uid="{00000000-0005-0000-0000-000056030000}"/>
    <cellStyle name="Normal 10 4 2 5 4" xfId="8296" xr:uid="{00000000-0005-0000-0000-000057030000}"/>
    <cellStyle name="Normal 10 4 2 5 5" xfId="15065" xr:uid="{00000000-0005-0000-0000-000058030000}"/>
    <cellStyle name="Normal 10 4 2 5 6" xfId="21834" xr:uid="{00000000-0005-0000-0000-000059030000}"/>
    <cellStyle name="Normal 10 4 2 6" xfId="1928" xr:uid="{00000000-0005-0000-0000-00005A030000}"/>
    <cellStyle name="Normal 10 4 2 6 2" xfId="5324" xr:uid="{00000000-0005-0000-0000-00005B030000}"/>
    <cellStyle name="Normal 10 4 2 6 2 2" xfId="12104" xr:uid="{00000000-0005-0000-0000-00005C030000}"/>
    <cellStyle name="Normal 10 4 2 6 2 3" xfId="18873" xr:uid="{00000000-0005-0000-0000-00005D030000}"/>
    <cellStyle name="Normal 10 4 2 6 2 4" xfId="25642" xr:uid="{00000000-0005-0000-0000-00005E030000}"/>
    <cellStyle name="Normal 10 4 2 6 3" xfId="8720" xr:uid="{00000000-0005-0000-0000-00005F030000}"/>
    <cellStyle name="Normal 10 4 2 6 4" xfId="15489" xr:uid="{00000000-0005-0000-0000-000060030000}"/>
    <cellStyle name="Normal 10 4 2 6 5" xfId="22258" xr:uid="{00000000-0005-0000-0000-000061030000}"/>
    <cellStyle name="Normal 10 4 2 7" xfId="3630" xr:uid="{00000000-0005-0000-0000-000062030000}"/>
    <cellStyle name="Normal 10 4 2 7 2" xfId="10411" xr:uid="{00000000-0005-0000-0000-000063030000}"/>
    <cellStyle name="Normal 10 4 2 7 3" xfId="17180" xr:uid="{00000000-0005-0000-0000-000064030000}"/>
    <cellStyle name="Normal 10 4 2 7 4" xfId="23949" xr:uid="{00000000-0005-0000-0000-000065030000}"/>
    <cellStyle name="Normal 10 4 2 8" xfId="7026" xr:uid="{00000000-0005-0000-0000-000066030000}"/>
    <cellStyle name="Normal 10 4 2 9" xfId="13796" xr:uid="{00000000-0005-0000-0000-000067030000}"/>
    <cellStyle name="Normal 10 4 3" xfId="342" xr:uid="{00000000-0005-0000-0000-000068030000}"/>
    <cellStyle name="Normal 10 4 3 2" xfId="769" xr:uid="{00000000-0005-0000-0000-000069030000}"/>
    <cellStyle name="Normal 10 4 3 2 2" xfId="2476" xr:uid="{00000000-0005-0000-0000-00006A030000}"/>
    <cellStyle name="Normal 10 4 3 2 2 2" xfId="5872" xr:uid="{00000000-0005-0000-0000-00006B030000}"/>
    <cellStyle name="Normal 10 4 3 2 2 2 2" xfId="12650" xr:uid="{00000000-0005-0000-0000-00006C030000}"/>
    <cellStyle name="Normal 10 4 3 2 2 2 3" xfId="19419" xr:uid="{00000000-0005-0000-0000-00006D030000}"/>
    <cellStyle name="Normal 10 4 3 2 2 2 4" xfId="26188" xr:uid="{00000000-0005-0000-0000-00006E030000}"/>
    <cellStyle name="Normal 10 4 3 2 2 3" xfId="9266" xr:uid="{00000000-0005-0000-0000-00006F030000}"/>
    <cellStyle name="Normal 10 4 3 2 2 4" xfId="16035" xr:uid="{00000000-0005-0000-0000-000070030000}"/>
    <cellStyle name="Normal 10 4 3 2 2 5" xfId="22804" xr:uid="{00000000-0005-0000-0000-000071030000}"/>
    <cellStyle name="Normal 10 4 3 2 3" xfId="4176" xr:uid="{00000000-0005-0000-0000-000072030000}"/>
    <cellStyle name="Normal 10 4 3 2 3 2" xfId="10957" xr:uid="{00000000-0005-0000-0000-000073030000}"/>
    <cellStyle name="Normal 10 4 3 2 3 3" xfId="17726" xr:uid="{00000000-0005-0000-0000-000074030000}"/>
    <cellStyle name="Normal 10 4 3 2 3 4" xfId="24495" xr:uid="{00000000-0005-0000-0000-000075030000}"/>
    <cellStyle name="Normal 10 4 3 2 4" xfId="7573" xr:uid="{00000000-0005-0000-0000-000076030000}"/>
    <cellStyle name="Normal 10 4 3 2 5" xfId="14342" xr:uid="{00000000-0005-0000-0000-000077030000}"/>
    <cellStyle name="Normal 10 4 3 2 6" xfId="21111" xr:uid="{00000000-0005-0000-0000-000078030000}"/>
    <cellStyle name="Normal 10 4 3 3" xfId="1197" xr:uid="{00000000-0005-0000-0000-000079030000}"/>
    <cellStyle name="Normal 10 4 3 3 2" xfId="2902" xr:uid="{00000000-0005-0000-0000-00007A030000}"/>
    <cellStyle name="Normal 10 4 3 3 2 2" xfId="6298" xr:uid="{00000000-0005-0000-0000-00007B030000}"/>
    <cellStyle name="Normal 10 4 3 3 2 2 2" xfId="13073" xr:uid="{00000000-0005-0000-0000-00007C030000}"/>
    <cellStyle name="Normal 10 4 3 3 2 2 3" xfId="19842" xr:uid="{00000000-0005-0000-0000-00007D030000}"/>
    <cellStyle name="Normal 10 4 3 3 2 2 4" xfId="26611" xr:uid="{00000000-0005-0000-0000-00007E030000}"/>
    <cellStyle name="Normal 10 4 3 3 2 3" xfId="9689" xr:uid="{00000000-0005-0000-0000-00007F030000}"/>
    <cellStyle name="Normal 10 4 3 3 2 4" xfId="16458" xr:uid="{00000000-0005-0000-0000-000080030000}"/>
    <cellStyle name="Normal 10 4 3 3 2 5" xfId="23227" xr:uid="{00000000-0005-0000-0000-000081030000}"/>
    <cellStyle name="Normal 10 4 3 3 3" xfId="4599" xr:uid="{00000000-0005-0000-0000-000082030000}"/>
    <cellStyle name="Normal 10 4 3 3 3 2" xfId="11380" xr:uid="{00000000-0005-0000-0000-000083030000}"/>
    <cellStyle name="Normal 10 4 3 3 3 3" xfId="18149" xr:uid="{00000000-0005-0000-0000-000084030000}"/>
    <cellStyle name="Normal 10 4 3 3 3 4" xfId="24918" xr:uid="{00000000-0005-0000-0000-000085030000}"/>
    <cellStyle name="Normal 10 4 3 3 4" xfId="7996" xr:uid="{00000000-0005-0000-0000-000086030000}"/>
    <cellStyle name="Normal 10 4 3 3 5" xfId="14765" xr:uid="{00000000-0005-0000-0000-000087030000}"/>
    <cellStyle name="Normal 10 4 3 3 6" xfId="21534" xr:uid="{00000000-0005-0000-0000-000088030000}"/>
    <cellStyle name="Normal 10 4 3 4" xfId="1626" xr:uid="{00000000-0005-0000-0000-000089030000}"/>
    <cellStyle name="Normal 10 4 3 4 2" xfId="3328" xr:uid="{00000000-0005-0000-0000-00008A030000}"/>
    <cellStyle name="Normal 10 4 3 4 2 2" xfId="6724" xr:uid="{00000000-0005-0000-0000-00008B030000}"/>
    <cellStyle name="Normal 10 4 3 4 2 2 2" xfId="13496" xr:uid="{00000000-0005-0000-0000-00008C030000}"/>
    <cellStyle name="Normal 10 4 3 4 2 2 3" xfId="20265" xr:uid="{00000000-0005-0000-0000-00008D030000}"/>
    <cellStyle name="Normal 10 4 3 4 2 2 4" xfId="27034" xr:uid="{00000000-0005-0000-0000-00008E030000}"/>
    <cellStyle name="Normal 10 4 3 4 2 3" xfId="10112" xr:uid="{00000000-0005-0000-0000-00008F030000}"/>
    <cellStyle name="Normal 10 4 3 4 2 4" xfId="16881" xr:uid="{00000000-0005-0000-0000-000090030000}"/>
    <cellStyle name="Normal 10 4 3 4 2 5" xfId="23650" xr:uid="{00000000-0005-0000-0000-000091030000}"/>
    <cellStyle name="Normal 10 4 3 4 3" xfId="5022" xr:uid="{00000000-0005-0000-0000-000092030000}"/>
    <cellStyle name="Normal 10 4 3 4 3 2" xfId="11803" xr:uid="{00000000-0005-0000-0000-000093030000}"/>
    <cellStyle name="Normal 10 4 3 4 3 3" xfId="18572" xr:uid="{00000000-0005-0000-0000-000094030000}"/>
    <cellStyle name="Normal 10 4 3 4 3 4" xfId="25341" xr:uid="{00000000-0005-0000-0000-000095030000}"/>
    <cellStyle name="Normal 10 4 3 4 4" xfId="8419" xr:uid="{00000000-0005-0000-0000-000096030000}"/>
    <cellStyle name="Normal 10 4 3 4 5" xfId="15188" xr:uid="{00000000-0005-0000-0000-000097030000}"/>
    <cellStyle name="Normal 10 4 3 4 6" xfId="21957" xr:uid="{00000000-0005-0000-0000-000098030000}"/>
    <cellStyle name="Normal 10 4 3 5" xfId="2051" xr:uid="{00000000-0005-0000-0000-000099030000}"/>
    <cellStyle name="Normal 10 4 3 5 2" xfId="5447" xr:uid="{00000000-0005-0000-0000-00009A030000}"/>
    <cellStyle name="Normal 10 4 3 5 2 2" xfId="12227" xr:uid="{00000000-0005-0000-0000-00009B030000}"/>
    <cellStyle name="Normal 10 4 3 5 2 3" xfId="18996" xr:uid="{00000000-0005-0000-0000-00009C030000}"/>
    <cellStyle name="Normal 10 4 3 5 2 4" xfId="25765" xr:uid="{00000000-0005-0000-0000-00009D030000}"/>
    <cellStyle name="Normal 10 4 3 5 3" xfId="8843" xr:uid="{00000000-0005-0000-0000-00009E030000}"/>
    <cellStyle name="Normal 10 4 3 5 4" xfId="15612" xr:uid="{00000000-0005-0000-0000-00009F030000}"/>
    <cellStyle name="Normal 10 4 3 5 5" xfId="22381" xr:uid="{00000000-0005-0000-0000-0000A0030000}"/>
    <cellStyle name="Normal 10 4 3 6" xfId="3753" xr:uid="{00000000-0005-0000-0000-0000A1030000}"/>
    <cellStyle name="Normal 10 4 3 6 2" xfId="10534" xr:uid="{00000000-0005-0000-0000-0000A2030000}"/>
    <cellStyle name="Normal 10 4 3 6 3" xfId="17303" xr:uid="{00000000-0005-0000-0000-0000A3030000}"/>
    <cellStyle name="Normal 10 4 3 6 4" xfId="24072" xr:uid="{00000000-0005-0000-0000-0000A4030000}"/>
    <cellStyle name="Normal 10 4 3 7" xfId="7150" xr:uid="{00000000-0005-0000-0000-0000A5030000}"/>
    <cellStyle name="Normal 10 4 3 8" xfId="13919" xr:uid="{00000000-0005-0000-0000-0000A6030000}"/>
    <cellStyle name="Normal 10 4 3 9" xfId="20688" xr:uid="{00000000-0005-0000-0000-0000A7030000}"/>
    <cellStyle name="Normal 10 4 4" xfId="544" xr:uid="{00000000-0005-0000-0000-0000A8030000}"/>
    <cellStyle name="Normal 10 4 4 2" xfId="2253" xr:uid="{00000000-0005-0000-0000-0000A9030000}"/>
    <cellStyle name="Normal 10 4 4 2 2" xfId="5649" xr:uid="{00000000-0005-0000-0000-0000AA030000}"/>
    <cellStyle name="Normal 10 4 4 2 2 2" xfId="12427" xr:uid="{00000000-0005-0000-0000-0000AB030000}"/>
    <cellStyle name="Normal 10 4 4 2 2 3" xfId="19196" xr:uid="{00000000-0005-0000-0000-0000AC030000}"/>
    <cellStyle name="Normal 10 4 4 2 2 4" xfId="25965" xr:uid="{00000000-0005-0000-0000-0000AD030000}"/>
    <cellStyle name="Normal 10 4 4 2 3" xfId="9043" xr:uid="{00000000-0005-0000-0000-0000AE030000}"/>
    <cellStyle name="Normal 10 4 4 2 4" xfId="15812" xr:uid="{00000000-0005-0000-0000-0000AF030000}"/>
    <cellStyle name="Normal 10 4 4 2 5" xfId="22581" xr:uid="{00000000-0005-0000-0000-0000B0030000}"/>
    <cellStyle name="Normal 10 4 4 3" xfId="3953" xr:uid="{00000000-0005-0000-0000-0000B1030000}"/>
    <cellStyle name="Normal 10 4 4 3 2" xfId="10734" xr:uid="{00000000-0005-0000-0000-0000B2030000}"/>
    <cellStyle name="Normal 10 4 4 3 3" xfId="17503" xr:uid="{00000000-0005-0000-0000-0000B3030000}"/>
    <cellStyle name="Normal 10 4 4 3 4" xfId="24272" xr:uid="{00000000-0005-0000-0000-0000B4030000}"/>
    <cellStyle name="Normal 10 4 4 4" xfId="7350" xr:uid="{00000000-0005-0000-0000-0000B5030000}"/>
    <cellStyle name="Normal 10 4 4 5" xfId="14119" xr:uid="{00000000-0005-0000-0000-0000B6030000}"/>
    <cellStyle name="Normal 10 4 4 6" xfId="20888" xr:uid="{00000000-0005-0000-0000-0000B7030000}"/>
    <cellStyle name="Normal 10 4 5" xfId="974" xr:uid="{00000000-0005-0000-0000-0000B8030000}"/>
    <cellStyle name="Normal 10 4 5 2" xfId="2679" xr:uid="{00000000-0005-0000-0000-0000B9030000}"/>
    <cellStyle name="Normal 10 4 5 2 2" xfId="6075" xr:uid="{00000000-0005-0000-0000-0000BA030000}"/>
    <cellStyle name="Normal 10 4 5 2 2 2" xfId="12850" xr:uid="{00000000-0005-0000-0000-0000BB030000}"/>
    <cellStyle name="Normal 10 4 5 2 2 3" xfId="19619" xr:uid="{00000000-0005-0000-0000-0000BC030000}"/>
    <cellStyle name="Normal 10 4 5 2 2 4" xfId="26388" xr:uid="{00000000-0005-0000-0000-0000BD030000}"/>
    <cellStyle name="Normal 10 4 5 2 3" xfId="9466" xr:uid="{00000000-0005-0000-0000-0000BE030000}"/>
    <cellStyle name="Normal 10 4 5 2 4" xfId="16235" xr:uid="{00000000-0005-0000-0000-0000BF030000}"/>
    <cellStyle name="Normal 10 4 5 2 5" xfId="23004" xr:uid="{00000000-0005-0000-0000-0000C0030000}"/>
    <cellStyle name="Normal 10 4 5 3" xfId="4376" xr:uid="{00000000-0005-0000-0000-0000C1030000}"/>
    <cellStyle name="Normal 10 4 5 3 2" xfId="11157" xr:uid="{00000000-0005-0000-0000-0000C2030000}"/>
    <cellStyle name="Normal 10 4 5 3 3" xfId="17926" xr:uid="{00000000-0005-0000-0000-0000C3030000}"/>
    <cellStyle name="Normal 10 4 5 3 4" xfId="24695" xr:uid="{00000000-0005-0000-0000-0000C4030000}"/>
    <cellStyle name="Normal 10 4 5 4" xfId="7773" xr:uid="{00000000-0005-0000-0000-0000C5030000}"/>
    <cellStyle name="Normal 10 4 5 5" xfId="14542" xr:uid="{00000000-0005-0000-0000-0000C6030000}"/>
    <cellStyle name="Normal 10 4 5 6" xfId="21311" xr:uid="{00000000-0005-0000-0000-0000C7030000}"/>
    <cellStyle name="Normal 10 4 6" xfId="1403" xr:uid="{00000000-0005-0000-0000-0000C8030000}"/>
    <cellStyle name="Normal 10 4 6 2" xfId="3105" xr:uid="{00000000-0005-0000-0000-0000C9030000}"/>
    <cellStyle name="Normal 10 4 6 2 2" xfId="6501" xr:uid="{00000000-0005-0000-0000-0000CA030000}"/>
    <cellStyle name="Normal 10 4 6 2 2 2" xfId="13273" xr:uid="{00000000-0005-0000-0000-0000CB030000}"/>
    <cellStyle name="Normal 10 4 6 2 2 3" xfId="20042" xr:uid="{00000000-0005-0000-0000-0000CC030000}"/>
    <cellStyle name="Normal 10 4 6 2 2 4" xfId="26811" xr:uid="{00000000-0005-0000-0000-0000CD030000}"/>
    <cellStyle name="Normal 10 4 6 2 3" xfId="9889" xr:uid="{00000000-0005-0000-0000-0000CE030000}"/>
    <cellStyle name="Normal 10 4 6 2 4" xfId="16658" xr:uid="{00000000-0005-0000-0000-0000CF030000}"/>
    <cellStyle name="Normal 10 4 6 2 5" xfId="23427" xr:uid="{00000000-0005-0000-0000-0000D0030000}"/>
    <cellStyle name="Normal 10 4 6 3" xfId="4799" xr:uid="{00000000-0005-0000-0000-0000D1030000}"/>
    <cellStyle name="Normal 10 4 6 3 2" xfId="11580" xr:uid="{00000000-0005-0000-0000-0000D2030000}"/>
    <cellStyle name="Normal 10 4 6 3 3" xfId="18349" xr:uid="{00000000-0005-0000-0000-0000D3030000}"/>
    <cellStyle name="Normal 10 4 6 3 4" xfId="25118" xr:uid="{00000000-0005-0000-0000-0000D4030000}"/>
    <cellStyle name="Normal 10 4 6 4" xfId="8196" xr:uid="{00000000-0005-0000-0000-0000D5030000}"/>
    <cellStyle name="Normal 10 4 6 5" xfId="14965" xr:uid="{00000000-0005-0000-0000-0000D6030000}"/>
    <cellStyle name="Normal 10 4 6 6" xfId="21734" xr:uid="{00000000-0005-0000-0000-0000D7030000}"/>
    <cellStyle name="Normal 10 4 7" xfId="1828" xr:uid="{00000000-0005-0000-0000-0000D8030000}"/>
    <cellStyle name="Normal 10 4 7 2" xfId="5224" xr:uid="{00000000-0005-0000-0000-0000D9030000}"/>
    <cellStyle name="Normal 10 4 7 2 2" xfId="12004" xr:uid="{00000000-0005-0000-0000-0000DA030000}"/>
    <cellStyle name="Normal 10 4 7 2 3" xfId="18773" xr:uid="{00000000-0005-0000-0000-0000DB030000}"/>
    <cellStyle name="Normal 10 4 7 2 4" xfId="25542" xr:uid="{00000000-0005-0000-0000-0000DC030000}"/>
    <cellStyle name="Normal 10 4 7 3" xfId="8620" xr:uid="{00000000-0005-0000-0000-0000DD030000}"/>
    <cellStyle name="Normal 10 4 7 4" xfId="15389" xr:uid="{00000000-0005-0000-0000-0000DE030000}"/>
    <cellStyle name="Normal 10 4 7 5" xfId="22158" xr:uid="{00000000-0005-0000-0000-0000DF030000}"/>
    <cellStyle name="Normal 10 4 8" xfId="3530" xr:uid="{00000000-0005-0000-0000-0000E0030000}"/>
    <cellStyle name="Normal 10 4 8 2" xfId="10311" xr:uid="{00000000-0005-0000-0000-0000E1030000}"/>
    <cellStyle name="Normal 10 4 8 3" xfId="17080" xr:uid="{00000000-0005-0000-0000-0000E2030000}"/>
    <cellStyle name="Normal 10 4 8 4" xfId="23849" xr:uid="{00000000-0005-0000-0000-0000E3030000}"/>
    <cellStyle name="Normal 10 4 9" xfId="6926" xr:uid="{00000000-0005-0000-0000-0000E4030000}"/>
    <cellStyle name="Normal 10 5" xfId="113" xr:uid="{00000000-0005-0000-0000-0000E5030000}"/>
    <cellStyle name="Normal 10 5 10" xfId="6946" xr:uid="{00000000-0005-0000-0000-0000E6030000}"/>
    <cellStyle name="Normal 10 5 11" xfId="13716" xr:uid="{00000000-0005-0000-0000-0000E7030000}"/>
    <cellStyle name="Normal 10 5 12" xfId="20485" xr:uid="{00000000-0005-0000-0000-0000E8030000}"/>
    <cellStyle name="Normal 10 5 2" xfId="216" xr:uid="{00000000-0005-0000-0000-0000E9030000}"/>
    <cellStyle name="Normal 10 5 2 10" xfId="20585" xr:uid="{00000000-0005-0000-0000-0000EA030000}"/>
    <cellStyle name="Normal 10 5 2 2" xfId="464" xr:uid="{00000000-0005-0000-0000-0000EB030000}"/>
    <cellStyle name="Normal 10 5 2 2 2" xfId="891" xr:uid="{00000000-0005-0000-0000-0000EC030000}"/>
    <cellStyle name="Normal 10 5 2 2 2 2" xfId="2596" xr:uid="{00000000-0005-0000-0000-0000ED030000}"/>
    <cellStyle name="Normal 10 5 2 2 2 2 2" xfId="5992" xr:uid="{00000000-0005-0000-0000-0000EE030000}"/>
    <cellStyle name="Normal 10 5 2 2 2 2 2 2" xfId="12770" xr:uid="{00000000-0005-0000-0000-0000EF030000}"/>
    <cellStyle name="Normal 10 5 2 2 2 2 2 3" xfId="19539" xr:uid="{00000000-0005-0000-0000-0000F0030000}"/>
    <cellStyle name="Normal 10 5 2 2 2 2 2 4" xfId="26308" xr:uid="{00000000-0005-0000-0000-0000F1030000}"/>
    <cellStyle name="Normal 10 5 2 2 2 2 3" xfId="9386" xr:uid="{00000000-0005-0000-0000-0000F2030000}"/>
    <cellStyle name="Normal 10 5 2 2 2 2 4" xfId="16155" xr:uid="{00000000-0005-0000-0000-0000F3030000}"/>
    <cellStyle name="Normal 10 5 2 2 2 2 5" xfId="22924" xr:uid="{00000000-0005-0000-0000-0000F4030000}"/>
    <cellStyle name="Normal 10 5 2 2 2 3" xfId="4296" xr:uid="{00000000-0005-0000-0000-0000F5030000}"/>
    <cellStyle name="Normal 10 5 2 2 2 3 2" xfId="11077" xr:uid="{00000000-0005-0000-0000-0000F6030000}"/>
    <cellStyle name="Normal 10 5 2 2 2 3 3" xfId="17846" xr:uid="{00000000-0005-0000-0000-0000F7030000}"/>
    <cellStyle name="Normal 10 5 2 2 2 3 4" xfId="24615" xr:uid="{00000000-0005-0000-0000-0000F8030000}"/>
    <cellStyle name="Normal 10 5 2 2 2 4" xfId="7693" xr:uid="{00000000-0005-0000-0000-0000F9030000}"/>
    <cellStyle name="Normal 10 5 2 2 2 5" xfId="14462" xr:uid="{00000000-0005-0000-0000-0000FA030000}"/>
    <cellStyle name="Normal 10 5 2 2 2 6" xfId="21231" xr:uid="{00000000-0005-0000-0000-0000FB030000}"/>
    <cellStyle name="Normal 10 5 2 2 3" xfId="1317" xr:uid="{00000000-0005-0000-0000-0000FC030000}"/>
    <cellStyle name="Normal 10 5 2 2 3 2" xfId="3022" xr:uid="{00000000-0005-0000-0000-0000FD030000}"/>
    <cellStyle name="Normal 10 5 2 2 3 2 2" xfId="6418" xr:uid="{00000000-0005-0000-0000-0000FE030000}"/>
    <cellStyle name="Normal 10 5 2 2 3 2 2 2" xfId="13193" xr:uid="{00000000-0005-0000-0000-0000FF030000}"/>
    <cellStyle name="Normal 10 5 2 2 3 2 2 3" xfId="19962" xr:uid="{00000000-0005-0000-0000-000000040000}"/>
    <cellStyle name="Normal 10 5 2 2 3 2 2 4" xfId="26731" xr:uid="{00000000-0005-0000-0000-000001040000}"/>
    <cellStyle name="Normal 10 5 2 2 3 2 3" xfId="9809" xr:uid="{00000000-0005-0000-0000-000002040000}"/>
    <cellStyle name="Normal 10 5 2 2 3 2 4" xfId="16578" xr:uid="{00000000-0005-0000-0000-000003040000}"/>
    <cellStyle name="Normal 10 5 2 2 3 2 5" xfId="23347" xr:uid="{00000000-0005-0000-0000-000004040000}"/>
    <cellStyle name="Normal 10 5 2 2 3 3" xfId="4719" xr:uid="{00000000-0005-0000-0000-000005040000}"/>
    <cellStyle name="Normal 10 5 2 2 3 3 2" xfId="11500" xr:uid="{00000000-0005-0000-0000-000006040000}"/>
    <cellStyle name="Normal 10 5 2 2 3 3 3" xfId="18269" xr:uid="{00000000-0005-0000-0000-000007040000}"/>
    <cellStyle name="Normal 10 5 2 2 3 3 4" xfId="25038" xr:uid="{00000000-0005-0000-0000-000008040000}"/>
    <cellStyle name="Normal 10 5 2 2 3 4" xfId="8116" xr:uid="{00000000-0005-0000-0000-000009040000}"/>
    <cellStyle name="Normal 10 5 2 2 3 5" xfId="14885" xr:uid="{00000000-0005-0000-0000-00000A040000}"/>
    <cellStyle name="Normal 10 5 2 2 3 6" xfId="21654" xr:uid="{00000000-0005-0000-0000-00000B040000}"/>
    <cellStyle name="Normal 10 5 2 2 4" xfId="1746" xr:uid="{00000000-0005-0000-0000-00000C040000}"/>
    <cellStyle name="Normal 10 5 2 2 4 2" xfId="3448" xr:uid="{00000000-0005-0000-0000-00000D040000}"/>
    <cellStyle name="Normal 10 5 2 2 4 2 2" xfId="6844" xr:uid="{00000000-0005-0000-0000-00000E040000}"/>
    <cellStyle name="Normal 10 5 2 2 4 2 2 2" xfId="13616" xr:uid="{00000000-0005-0000-0000-00000F040000}"/>
    <cellStyle name="Normal 10 5 2 2 4 2 2 3" xfId="20385" xr:uid="{00000000-0005-0000-0000-000010040000}"/>
    <cellStyle name="Normal 10 5 2 2 4 2 2 4" xfId="27154" xr:uid="{00000000-0005-0000-0000-000011040000}"/>
    <cellStyle name="Normal 10 5 2 2 4 2 3" xfId="10232" xr:uid="{00000000-0005-0000-0000-000012040000}"/>
    <cellStyle name="Normal 10 5 2 2 4 2 4" xfId="17001" xr:uid="{00000000-0005-0000-0000-000013040000}"/>
    <cellStyle name="Normal 10 5 2 2 4 2 5" xfId="23770" xr:uid="{00000000-0005-0000-0000-000014040000}"/>
    <cellStyle name="Normal 10 5 2 2 4 3" xfId="5142" xr:uid="{00000000-0005-0000-0000-000015040000}"/>
    <cellStyle name="Normal 10 5 2 2 4 3 2" xfId="11923" xr:uid="{00000000-0005-0000-0000-000016040000}"/>
    <cellStyle name="Normal 10 5 2 2 4 3 3" xfId="18692" xr:uid="{00000000-0005-0000-0000-000017040000}"/>
    <cellStyle name="Normal 10 5 2 2 4 3 4" xfId="25461" xr:uid="{00000000-0005-0000-0000-000018040000}"/>
    <cellStyle name="Normal 10 5 2 2 4 4" xfId="8539" xr:uid="{00000000-0005-0000-0000-000019040000}"/>
    <cellStyle name="Normal 10 5 2 2 4 5" xfId="15308" xr:uid="{00000000-0005-0000-0000-00001A040000}"/>
    <cellStyle name="Normal 10 5 2 2 4 6" xfId="22077" xr:uid="{00000000-0005-0000-0000-00001B040000}"/>
    <cellStyle name="Normal 10 5 2 2 5" xfId="2173" xr:uid="{00000000-0005-0000-0000-00001C040000}"/>
    <cellStyle name="Normal 10 5 2 2 5 2" xfId="5569" xr:uid="{00000000-0005-0000-0000-00001D040000}"/>
    <cellStyle name="Normal 10 5 2 2 5 2 2" xfId="12347" xr:uid="{00000000-0005-0000-0000-00001E040000}"/>
    <cellStyle name="Normal 10 5 2 2 5 2 3" xfId="19116" xr:uid="{00000000-0005-0000-0000-00001F040000}"/>
    <cellStyle name="Normal 10 5 2 2 5 2 4" xfId="25885" xr:uid="{00000000-0005-0000-0000-000020040000}"/>
    <cellStyle name="Normal 10 5 2 2 5 3" xfId="8963" xr:uid="{00000000-0005-0000-0000-000021040000}"/>
    <cellStyle name="Normal 10 5 2 2 5 4" xfId="15732" xr:uid="{00000000-0005-0000-0000-000022040000}"/>
    <cellStyle name="Normal 10 5 2 2 5 5" xfId="22501" xr:uid="{00000000-0005-0000-0000-000023040000}"/>
    <cellStyle name="Normal 10 5 2 2 6" xfId="3873" xr:uid="{00000000-0005-0000-0000-000024040000}"/>
    <cellStyle name="Normal 10 5 2 2 6 2" xfId="10654" xr:uid="{00000000-0005-0000-0000-000025040000}"/>
    <cellStyle name="Normal 10 5 2 2 6 3" xfId="17423" xr:uid="{00000000-0005-0000-0000-000026040000}"/>
    <cellStyle name="Normal 10 5 2 2 6 4" xfId="24192" xr:uid="{00000000-0005-0000-0000-000027040000}"/>
    <cellStyle name="Normal 10 5 2 2 7" xfId="7270" xr:uid="{00000000-0005-0000-0000-000028040000}"/>
    <cellStyle name="Normal 10 5 2 2 8" xfId="14039" xr:uid="{00000000-0005-0000-0000-000029040000}"/>
    <cellStyle name="Normal 10 5 2 2 9" xfId="20808" xr:uid="{00000000-0005-0000-0000-00002A040000}"/>
    <cellStyle name="Normal 10 5 2 3" xfId="666" xr:uid="{00000000-0005-0000-0000-00002B040000}"/>
    <cellStyle name="Normal 10 5 2 3 2" xfId="2373" xr:uid="{00000000-0005-0000-0000-00002C040000}"/>
    <cellStyle name="Normal 10 5 2 3 2 2" xfId="5769" xr:uid="{00000000-0005-0000-0000-00002D040000}"/>
    <cellStyle name="Normal 10 5 2 3 2 2 2" xfId="12547" xr:uid="{00000000-0005-0000-0000-00002E040000}"/>
    <cellStyle name="Normal 10 5 2 3 2 2 3" xfId="19316" xr:uid="{00000000-0005-0000-0000-00002F040000}"/>
    <cellStyle name="Normal 10 5 2 3 2 2 4" xfId="26085" xr:uid="{00000000-0005-0000-0000-000030040000}"/>
    <cellStyle name="Normal 10 5 2 3 2 3" xfId="9163" xr:uid="{00000000-0005-0000-0000-000031040000}"/>
    <cellStyle name="Normal 10 5 2 3 2 4" xfId="15932" xr:uid="{00000000-0005-0000-0000-000032040000}"/>
    <cellStyle name="Normal 10 5 2 3 2 5" xfId="22701" xr:uid="{00000000-0005-0000-0000-000033040000}"/>
    <cellStyle name="Normal 10 5 2 3 3" xfId="4073" xr:uid="{00000000-0005-0000-0000-000034040000}"/>
    <cellStyle name="Normal 10 5 2 3 3 2" xfId="10854" xr:uid="{00000000-0005-0000-0000-000035040000}"/>
    <cellStyle name="Normal 10 5 2 3 3 3" xfId="17623" xr:uid="{00000000-0005-0000-0000-000036040000}"/>
    <cellStyle name="Normal 10 5 2 3 3 4" xfId="24392" xr:uid="{00000000-0005-0000-0000-000037040000}"/>
    <cellStyle name="Normal 10 5 2 3 4" xfId="7470" xr:uid="{00000000-0005-0000-0000-000038040000}"/>
    <cellStyle name="Normal 10 5 2 3 5" xfId="14239" xr:uid="{00000000-0005-0000-0000-000039040000}"/>
    <cellStyle name="Normal 10 5 2 3 6" xfId="21008" xr:uid="{00000000-0005-0000-0000-00003A040000}"/>
    <cellStyle name="Normal 10 5 2 4" xfId="1094" xr:uid="{00000000-0005-0000-0000-00003B040000}"/>
    <cellStyle name="Normal 10 5 2 4 2" xfId="2799" xr:uid="{00000000-0005-0000-0000-00003C040000}"/>
    <cellStyle name="Normal 10 5 2 4 2 2" xfId="6195" xr:uid="{00000000-0005-0000-0000-00003D040000}"/>
    <cellStyle name="Normal 10 5 2 4 2 2 2" xfId="12970" xr:uid="{00000000-0005-0000-0000-00003E040000}"/>
    <cellStyle name="Normal 10 5 2 4 2 2 3" xfId="19739" xr:uid="{00000000-0005-0000-0000-00003F040000}"/>
    <cellStyle name="Normal 10 5 2 4 2 2 4" xfId="26508" xr:uid="{00000000-0005-0000-0000-000040040000}"/>
    <cellStyle name="Normal 10 5 2 4 2 3" xfId="9586" xr:uid="{00000000-0005-0000-0000-000041040000}"/>
    <cellStyle name="Normal 10 5 2 4 2 4" xfId="16355" xr:uid="{00000000-0005-0000-0000-000042040000}"/>
    <cellStyle name="Normal 10 5 2 4 2 5" xfId="23124" xr:uid="{00000000-0005-0000-0000-000043040000}"/>
    <cellStyle name="Normal 10 5 2 4 3" xfId="4496" xr:uid="{00000000-0005-0000-0000-000044040000}"/>
    <cellStyle name="Normal 10 5 2 4 3 2" xfId="11277" xr:uid="{00000000-0005-0000-0000-000045040000}"/>
    <cellStyle name="Normal 10 5 2 4 3 3" xfId="18046" xr:uid="{00000000-0005-0000-0000-000046040000}"/>
    <cellStyle name="Normal 10 5 2 4 3 4" xfId="24815" xr:uid="{00000000-0005-0000-0000-000047040000}"/>
    <cellStyle name="Normal 10 5 2 4 4" xfId="7893" xr:uid="{00000000-0005-0000-0000-000048040000}"/>
    <cellStyle name="Normal 10 5 2 4 5" xfId="14662" xr:uid="{00000000-0005-0000-0000-000049040000}"/>
    <cellStyle name="Normal 10 5 2 4 6" xfId="21431" xr:uid="{00000000-0005-0000-0000-00004A040000}"/>
    <cellStyle name="Normal 10 5 2 5" xfId="1523" xr:uid="{00000000-0005-0000-0000-00004B040000}"/>
    <cellStyle name="Normal 10 5 2 5 2" xfId="3225" xr:uid="{00000000-0005-0000-0000-00004C040000}"/>
    <cellStyle name="Normal 10 5 2 5 2 2" xfId="6621" xr:uid="{00000000-0005-0000-0000-00004D040000}"/>
    <cellStyle name="Normal 10 5 2 5 2 2 2" xfId="13393" xr:uid="{00000000-0005-0000-0000-00004E040000}"/>
    <cellStyle name="Normal 10 5 2 5 2 2 3" xfId="20162" xr:uid="{00000000-0005-0000-0000-00004F040000}"/>
    <cellStyle name="Normal 10 5 2 5 2 2 4" xfId="26931" xr:uid="{00000000-0005-0000-0000-000050040000}"/>
    <cellStyle name="Normal 10 5 2 5 2 3" xfId="10009" xr:uid="{00000000-0005-0000-0000-000051040000}"/>
    <cellStyle name="Normal 10 5 2 5 2 4" xfId="16778" xr:uid="{00000000-0005-0000-0000-000052040000}"/>
    <cellStyle name="Normal 10 5 2 5 2 5" xfId="23547" xr:uid="{00000000-0005-0000-0000-000053040000}"/>
    <cellStyle name="Normal 10 5 2 5 3" xfId="4919" xr:uid="{00000000-0005-0000-0000-000054040000}"/>
    <cellStyle name="Normal 10 5 2 5 3 2" xfId="11700" xr:uid="{00000000-0005-0000-0000-000055040000}"/>
    <cellStyle name="Normal 10 5 2 5 3 3" xfId="18469" xr:uid="{00000000-0005-0000-0000-000056040000}"/>
    <cellStyle name="Normal 10 5 2 5 3 4" xfId="25238" xr:uid="{00000000-0005-0000-0000-000057040000}"/>
    <cellStyle name="Normal 10 5 2 5 4" xfId="8316" xr:uid="{00000000-0005-0000-0000-000058040000}"/>
    <cellStyle name="Normal 10 5 2 5 5" xfId="15085" xr:uid="{00000000-0005-0000-0000-000059040000}"/>
    <cellStyle name="Normal 10 5 2 5 6" xfId="21854" xr:uid="{00000000-0005-0000-0000-00005A040000}"/>
    <cellStyle name="Normal 10 5 2 6" xfId="1948" xr:uid="{00000000-0005-0000-0000-00005B040000}"/>
    <cellStyle name="Normal 10 5 2 6 2" xfId="5344" xr:uid="{00000000-0005-0000-0000-00005C040000}"/>
    <cellStyle name="Normal 10 5 2 6 2 2" xfId="12124" xr:uid="{00000000-0005-0000-0000-00005D040000}"/>
    <cellStyle name="Normal 10 5 2 6 2 3" xfId="18893" xr:uid="{00000000-0005-0000-0000-00005E040000}"/>
    <cellStyle name="Normal 10 5 2 6 2 4" xfId="25662" xr:uid="{00000000-0005-0000-0000-00005F040000}"/>
    <cellStyle name="Normal 10 5 2 6 3" xfId="8740" xr:uid="{00000000-0005-0000-0000-000060040000}"/>
    <cellStyle name="Normal 10 5 2 6 4" xfId="15509" xr:uid="{00000000-0005-0000-0000-000061040000}"/>
    <cellStyle name="Normal 10 5 2 6 5" xfId="22278" xr:uid="{00000000-0005-0000-0000-000062040000}"/>
    <cellStyle name="Normal 10 5 2 7" xfId="3650" xr:uid="{00000000-0005-0000-0000-000063040000}"/>
    <cellStyle name="Normal 10 5 2 7 2" xfId="10431" xr:uid="{00000000-0005-0000-0000-000064040000}"/>
    <cellStyle name="Normal 10 5 2 7 3" xfId="17200" xr:uid="{00000000-0005-0000-0000-000065040000}"/>
    <cellStyle name="Normal 10 5 2 7 4" xfId="23969" xr:uid="{00000000-0005-0000-0000-000066040000}"/>
    <cellStyle name="Normal 10 5 2 8" xfId="7046" xr:uid="{00000000-0005-0000-0000-000067040000}"/>
    <cellStyle name="Normal 10 5 2 9" xfId="13816" xr:uid="{00000000-0005-0000-0000-000068040000}"/>
    <cellStyle name="Normal 10 5 3" xfId="235" xr:uid="{00000000-0005-0000-0000-000069040000}"/>
    <cellStyle name="Normal 10 5 3 2" xfId="680" xr:uid="{00000000-0005-0000-0000-00006A040000}"/>
    <cellStyle name="Normal 10 5 3 2 2" xfId="2387" xr:uid="{00000000-0005-0000-0000-00006B040000}"/>
    <cellStyle name="Normal 10 5 3 2 2 2" xfId="5783" xr:uid="{00000000-0005-0000-0000-00006C040000}"/>
    <cellStyle name="Normal 10 5 3 2 2 2 2" xfId="12561" xr:uid="{00000000-0005-0000-0000-00006D040000}"/>
    <cellStyle name="Normal 10 5 3 2 2 2 3" xfId="19330" xr:uid="{00000000-0005-0000-0000-00006E040000}"/>
    <cellStyle name="Normal 10 5 3 2 2 2 4" xfId="26099" xr:uid="{00000000-0005-0000-0000-00006F040000}"/>
    <cellStyle name="Normal 10 5 3 2 2 3" xfId="9177" xr:uid="{00000000-0005-0000-0000-000070040000}"/>
    <cellStyle name="Normal 10 5 3 2 2 4" xfId="15946" xr:uid="{00000000-0005-0000-0000-000071040000}"/>
    <cellStyle name="Normal 10 5 3 2 2 5" xfId="22715" xr:uid="{00000000-0005-0000-0000-000072040000}"/>
    <cellStyle name="Normal 10 5 3 2 3" xfId="4087" xr:uid="{00000000-0005-0000-0000-000073040000}"/>
    <cellStyle name="Normal 10 5 3 2 3 2" xfId="10868" xr:uid="{00000000-0005-0000-0000-000074040000}"/>
    <cellStyle name="Normal 10 5 3 2 3 3" xfId="17637" xr:uid="{00000000-0005-0000-0000-000075040000}"/>
    <cellStyle name="Normal 10 5 3 2 3 4" xfId="24406" xr:uid="{00000000-0005-0000-0000-000076040000}"/>
    <cellStyle name="Normal 10 5 3 2 4" xfId="7484" xr:uid="{00000000-0005-0000-0000-000077040000}"/>
    <cellStyle name="Normal 10 5 3 2 5" xfId="14253" xr:uid="{00000000-0005-0000-0000-000078040000}"/>
    <cellStyle name="Normal 10 5 3 2 6" xfId="21022" xr:uid="{00000000-0005-0000-0000-000079040000}"/>
    <cellStyle name="Normal 10 5 3 3" xfId="1108" xr:uid="{00000000-0005-0000-0000-00007A040000}"/>
    <cellStyle name="Normal 10 5 3 3 2" xfId="2813" xr:uid="{00000000-0005-0000-0000-00007B040000}"/>
    <cellStyle name="Normal 10 5 3 3 2 2" xfId="6209" xr:uid="{00000000-0005-0000-0000-00007C040000}"/>
    <cellStyle name="Normal 10 5 3 3 2 2 2" xfId="12984" xr:uid="{00000000-0005-0000-0000-00007D040000}"/>
    <cellStyle name="Normal 10 5 3 3 2 2 3" xfId="19753" xr:uid="{00000000-0005-0000-0000-00007E040000}"/>
    <cellStyle name="Normal 10 5 3 3 2 2 4" xfId="26522" xr:uid="{00000000-0005-0000-0000-00007F040000}"/>
    <cellStyle name="Normal 10 5 3 3 2 3" xfId="9600" xr:uid="{00000000-0005-0000-0000-000080040000}"/>
    <cellStyle name="Normal 10 5 3 3 2 4" xfId="16369" xr:uid="{00000000-0005-0000-0000-000081040000}"/>
    <cellStyle name="Normal 10 5 3 3 2 5" xfId="23138" xr:uid="{00000000-0005-0000-0000-000082040000}"/>
    <cellStyle name="Normal 10 5 3 3 3" xfId="4510" xr:uid="{00000000-0005-0000-0000-000083040000}"/>
    <cellStyle name="Normal 10 5 3 3 3 2" xfId="11291" xr:uid="{00000000-0005-0000-0000-000084040000}"/>
    <cellStyle name="Normal 10 5 3 3 3 3" xfId="18060" xr:uid="{00000000-0005-0000-0000-000085040000}"/>
    <cellStyle name="Normal 10 5 3 3 3 4" xfId="24829" xr:uid="{00000000-0005-0000-0000-000086040000}"/>
    <cellStyle name="Normal 10 5 3 3 4" xfId="7907" xr:uid="{00000000-0005-0000-0000-000087040000}"/>
    <cellStyle name="Normal 10 5 3 3 5" xfId="14676" xr:uid="{00000000-0005-0000-0000-000088040000}"/>
    <cellStyle name="Normal 10 5 3 3 6" xfId="21445" xr:uid="{00000000-0005-0000-0000-000089040000}"/>
    <cellStyle name="Normal 10 5 3 4" xfId="1537" xr:uid="{00000000-0005-0000-0000-00008A040000}"/>
    <cellStyle name="Normal 10 5 3 4 2" xfId="3239" xr:uid="{00000000-0005-0000-0000-00008B040000}"/>
    <cellStyle name="Normal 10 5 3 4 2 2" xfId="6635" xr:uid="{00000000-0005-0000-0000-00008C040000}"/>
    <cellStyle name="Normal 10 5 3 4 2 2 2" xfId="13407" xr:uid="{00000000-0005-0000-0000-00008D040000}"/>
    <cellStyle name="Normal 10 5 3 4 2 2 3" xfId="20176" xr:uid="{00000000-0005-0000-0000-00008E040000}"/>
    <cellStyle name="Normal 10 5 3 4 2 2 4" xfId="26945" xr:uid="{00000000-0005-0000-0000-00008F040000}"/>
    <cellStyle name="Normal 10 5 3 4 2 3" xfId="10023" xr:uid="{00000000-0005-0000-0000-000090040000}"/>
    <cellStyle name="Normal 10 5 3 4 2 4" xfId="16792" xr:uid="{00000000-0005-0000-0000-000091040000}"/>
    <cellStyle name="Normal 10 5 3 4 2 5" xfId="23561" xr:uid="{00000000-0005-0000-0000-000092040000}"/>
    <cellStyle name="Normal 10 5 3 4 3" xfId="4933" xr:uid="{00000000-0005-0000-0000-000093040000}"/>
    <cellStyle name="Normal 10 5 3 4 3 2" xfId="11714" xr:uid="{00000000-0005-0000-0000-000094040000}"/>
    <cellStyle name="Normal 10 5 3 4 3 3" xfId="18483" xr:uid="{00000000-0005-0000-0000-000095040000}"/>
    <cellStyle name="Normal 10 5 3 4 3 4" xfId="25252" xr:uid="{00000000-0005-0000-0000-000096040000}"/>
    <cellStyle name="Normal 10 5 3 4 4" xfId="8330" xr:uid="{00000000-0005-0000-0000-000097040000}"/>
    <cellStyle name="Normal 10 5 3 4 5" xfId="15099" xr:uid="{00000000-0005-0000-0000-000098040000}"/>
    <cellStyle name="Normal 10 5 3 4 6" xfId="21868" xr:uid="{00000000-0005-0000-0000-000099040000}"/>
    <cellStyle name="Normal 10 5 3 5" xfId="1962" xr:uid="{00000000-0005-0000-0000-00009A040000}"/>
    <cellStyle name="Normal 10 5 3 5 2" xfId="5358" xr:uid="{00000000-0005-0000-0000-00009B040000}"/>
    <cellStyle name="Normal 10 5 3 5 2 2" xfId="12138" xr:uid="{00000000-0005-0000-0000-00009C040000}"/>
    <cellStyle name="Normal 10 5 3 5 2 3" xfId="18907" xr:uid="{00000000-0005-0000-0000-00009D040000}"/>
    <cellStyle name="Normal 10 5 3 5 2 4" xfId="25676" xr:uid="{00000000-0005-0000-0000-00009E040000}"/>
    <cellStyle name="Normal 10 5 3 5 3" xfId="8754" xr:uid="{00000000-0005-0000-0000-00009F040000}"/>
    <cellStyle name="Normal 10 5 3 5 4" xfId="15523" xr:uid="{00000000-0005-0000-0000-0000A0040000}"/>
    <cellStyle name="Normal 10 5 3 5 5" xfId="22292" xr:uid="{00000000-0005-0000-0000-0000A1040000}"/>
    <cellStyle name="Normal 10 5 3 6" xfId="3664" xr:uid="{00000000-0005-0000-0000-0000A2040000}"/>
    <cellStyle name="Normal 10 5 3 6 2" xfId="10445" xr:uid="{00000000-0005-0000-0000-0000A3040000}"/>
    <cellStyle name="Normal 10 5 3 6 3" xfId="17214" xr:uid="{00000000-0005-0000-0000-0000A4040000}"/>
    <cellStyle name="Normal 10 5 3 6 4" xfId="23983" xr:uid="{00000000-0005-0000-0000-0000A5040000}"/>
    <cellStyle name="Normal 10 5 3 7" xfId="7061" xr:uid="{00000000-0005-0000-0000-0000A6040000}"/>
    <cellStyle name="Normal 10 5 3 8" xfId="13830" xr:uid="{00000000-0005-0000-0000-0000A7040000}"/>
    <cellStyle name="Normal 10 5 3 9" xfId="20599" xr:uid="{00000000-0005-0000-0000-0000A8040000}"/>
    <cellStyle name="Normal 10 5 4" xfId="362" xr:uid="{00000000-0005-0000-0000-0000A9040000}"/>
    <cellStyle name="Normal 10 5 4 2" xfId="789" xr:uid="{00000000-0005-0000-0000-0000AA040000}"/>
    <cellStyle name="Normal 10 5 4 2 2" xfId="2496" xr:uid="{00000000-0005-0000-0000-0000AB040000}"/>
    <cellStyle name="Normal 10 5 4 2 2 2" xfId="5892" xr:uid="{00000000-0005-0000-0000-0000AC040000}"/>
    <cellStyle name="Normal 10 5 4 2 2 2 2" xfId="12670" xr:uid="{00000000-0005-0000-0000-0000AD040000}"/>
    <cellStyle name="Normal 10 5 4 2 2 2 3" xfId="19439" xr:uid="{00000000-0005-0000-0000-0000AE040000}"/>
    <cellStyle name="Normal 10 5 4 2 2 2 4" xfId="26208" xr:uid="{00000000-0005-0000-0000-0000AF040000}"/>
    <cellStyle name="Normal 10 5 4 2 2 3" xfId="9286" xr:uid="{00000000-0005-0000-0000-0000B0040000}"/>
    <cellStyle name="Normal 10 5 4 2 2 4" xfId="16055" xr:uid="{00000000-0005-0000-0000-0000B1040000}"/>
    <cellStyle name="Normal 10 5 4 2 2 5" xfId="22824" xr:uid="{00000000-0005-0000-0000-0000B2040000}"/>
    <cellStyle name="Normal 10 5 4 2 3" xfId="4196" xr:uid="{00000000-0005-0000-0000-0000B3040000}"/>
    <cellStyle name="Normal 10 5 4 2 3 2" xfId="10977" xr:uid="{00000000-0005-0000-0000-0000B4040000}"/>
    <cellStyle name="Normal 10 5 4 2 3 3" xfId="17746" xr:uid="{00000000-0005-0000-0000-0000B5040000}"/>
    <cellStyle name="Normal 10 5 4 2 3 4" xfId="24515" xr:uid="{00000000-0005-0000-0000-0000B6040000}"/>
    <cellStyle name="Normal 10 5 4 2 4" xfId="7593" xr:uid="{00000000-0005-0000-0000-0000B7040000}"/>
    <cellStyle name="Normal 10 5 4 2 5" xfId="14362" xr:uid="{00000000-0005-0000-0000-0000B8040000}"/>
    <cellStyle name="Normal 10 5 4 2 6" xfId="21131" xr:uid="{00000000-0005-0000-0000-0000B9040000}"/>
    <cellStyle name="Normal 10 5 4 3" xfId="1217" xr:uid="{00000000-0005-0000-0000-0000BA040000}"/>
    <cellStyle name="Normal 10 5 4 3 2" xfId="2922" xr:uid="{00000000-0005-0000-0000-0000BB040000}"/>
    <cellStyle name="Normal 10 5 4 3 2 2" xfId="6318" xr:uid="{00000000-0005-0000-0000-0000BC040000}"/>
    <cellStyle name="Normal 10 5 4 3 2 2 2" xfId="13093" xr:uid="{00000000-0005-0000-0000-0000BD040000}"/>
    <cellStyle name="Normal 10 5 4 3 2 2 3" xfId="19862" xr:uid="{00000000-0005-0000-0000-0000BE040000}"/>
    <cellStyle name="Normal 10 5 4 3 2 2 4" xfId="26631" xr:uid="{00000000-0005-0000-0000-0000BF040000}"/>
    <cellStyle name="Normal 10 5 4 3 2 3" xfId="9709" xr:uid="{00000000-0005-0000-0000-0000C0040000}"/>
    <cellStyle name="Normal 10 5 4 3 2 4" xfId="16478" xr:uid="{00000000-0005-0000-0000-0000C1040000}"/>
    <cellStyle name="Normal 10 5 4 3 2 5" xfId="23247" xr:uid="{00000000-0005-0000-0000-0000C2040000}"/>
    <cellStyle name="Normal 10 5 4 3 3" xfId="4619" xr:uid="{00000000-0005-0000-0000-0000C3040000}"/>
    <cellStyle name="Normal 10 5 4 3 3 2" xfId="11400" xr:uid="{00000000-0005-0000-0000-0000C4040000}"/>
    <cellStyle name="Normal 10 5 4 3 3 3" xfId="18169" xr:uid="{00000000-0005-0000-0000-0000C5040000}"/>
    <cellStyle name="Normal 10 5 4 3 3 4" xfId="24938" xr:uid="{00000000-0005-0000-0000-0000C6040000}"/>
    <cellStyle name="Normal 10 5 4 3 4" xfId="8016" xr:uid="{00000000-0005-0000-0000-0000C7040000}"/>
    <cellStyle name="Normal 10 5 4 3 5" xfId="14785" xr:uid="{00000000-0005-0000-0000-0000C8040000}"/>
    <cellStyle name="Normal 10 5 4 3 6" xfId="21554" xr:uid="{00000000-0005-0000-0000-0000C9040000}"/>
    <cellStyle name="Normal 10 5 4 4" xfId="1646" xr:uid="{00000000-0005-0000-0000-0000CA040000}"/>
    <cellStyle name="Normal 10 5 4 4 2" xfId="3348" xr:uid="{00000000-0005-0000-0000-0000CB040000}"/>
    <cellStyle name="Normal 10 5 4 4 2 2" xfId="6744" xr:uid="{00000000-0005-0000-0000-0000CC040000}"/>
    <cellStyle name="Normal 10 5 4 4 2 2 2" xfId="13516" xr:uid="{00000000-0005-0000-0000-0000CD040000}"/>
    <cellStyle name="Normal 10 5 4 4 2 2 3" xfId="20285" xr:uid="{00000000-0005-0000-0000-0000CE040000}"/>
    <cellStyle name="Normal 10 5 4 4 2 2 4" xfId="27054" xr:uid="{00000000-0005-0000-0000-0000CF040000}"/>
    <cellStyle name="Normal 10 5 4 4 2 3" xfId="10132" xr:uid="{00000000-0005-0000-0000-0000D0040000}"/>
    <cellStyle name="Normal 10 5 4 4 2 4" xfId="16901" xr:uid="{00000000-0005-0000-0000-0000D1040000}"/>
    <cellStyle name="Normal 10 5 4 4 2 5" xfId="23670" xr:uid="{00000000-0005-0000-0000-0000D2040000}"/>
    <cellStyle name="Normal 10 5 4 4 3" xfId="5042" xr:uid="{00000000-0005-0000-0000-0000D3040000}"/>
    <cellStyle name="Normal 10 5 4 4 3 2" xfId="11823" xr:uid="{00000000-0005-0000-0000-0000D4040000}"/>
    <cellStyle name="Normal 10 5 4 4 3 3" xfId="18592" xr:uid="{00000000-0005-0000-0000-0000D5040000}"/>
    <cellStyle name="Normal 10 5 4 4 3 4" xfId="25361" xr:uid="{00000000-0005-0000-0000-0000D6040000}"/>
    <cellStyle name="Normal 10 5 4 4 4" xfId="8439" xr:uid="{00000000-0005-0000-0000-0000D7040000}"/>
    <cellStyle name="Normal 10 5 4 4 5" xfId="15208" xr:uid="{00000000-0005-0000-0000-0000D8040000}"/>
    <cellStyle name="Normal 10 5 4 4 6" xfId="21977" xr:uid="{00000000-0005-0000-0000-0000D9040000}"/>
    <cellStyle name="Normal 10 5 4 5" xfId="2071" xr:uid="{00000000-0005-0000-0000-0000DA040000}"/>
    <cellStyle name="Normal 10 5 4 5 2" xfId="5467" xr:uid="{00000000-0005-0000-0000-0000DB040000}"/>
    <cellStyle name="Normal 10 5 4 5 2 2" xfId="12247" xr:uid="{00000000-0005-0000-0000-0000DC040000}"/>
    <cellStyle name="Normal 10 5 4 5 2 3" xfId="19016" xr:uid="{00000000-0005-0000-0000-0000DD040000}"/>
    <cellStyle name="Normal 10 5 4 5 2 4" xfId="25785" xr:uid="{00000000-0005-0000-0000-0000DE040000}"/>
    <cellStyle name="Normal 10 5 4 5 3" xfId="8863" xr:uid="{00000000-0005-0000-0000-0000DF040000}"/>
    <cellStyle name="Normal 10 5 4 5 4" xfId="15632" xr:uid="{00000000-0005-0000-0000-0000E0040000}"/>
    <cellStyle name="Normal 10 5 4 5 5" xfId="22401" xr:uid="{00000000-0005-0000-0000-0000E1040000}"/>
    <cellStyle name="Normal 10 5 4 6" xfId="3773" xr:uid="{00000000-0005-0000-0000-0000E2040000}"/>
    <cellStyle name="Normal 10 5 4 6 2" xfId="10554" xr:uid="{00000000-0005-0000-0000-0000E3040000}"/>
    <cellStyle name="Normal 10 5 4 6 3" xfId="17323" xr:uid="{00000000-0005-0000-0000-0000E4040000}"/>
    <cellStyle name="Normal 10 5 4 6 4" xfId="24092" xr:uid="{00000000-0005-0000-0000-0000E5040000}"/>
    <cellStyle name="Normal 10 5 4 7" xfId="7170" xr:uid="{00000000-0005-0000-0000-0000E6040000}"/>
    <cellStyle name="Normal 10 5 4 8" xfId="13939" xr:uid="{00000000-0005-0000-0000-0000E7040000}"/>
    <cellStyle name="Normal 10 5 4 9" xfId="20708" xr:uid="{00000000-0005-0000-0000-0000E8040000}"/>
    <cellStyle name="Normal 10 5 5" xfId="564" xr:uid="{00000000-0005-0000-0000-0000E9040000}"/>
    <cellStyle name="Normal 10 5 5 2" xfId="2273" xr:uid="{00000000-0005-0000-0000-0000EA040000}"/>
    <cellStyle name="Normal 10 5 5 2 2" xfId="5669" xr:uid="{00000000-0005-0000-0000-0000EB040000}"/>
    <cellStyle name="Normal 10 5 5 2 2 2" xfId="12447" xr:uid="{00000000-0005-0000-0000-0000EC040000}"/>
    <cellStyle name="Normal 10 5 5 2 2 3" xfId="19216" xr:uid="{00000000-0005-0000-0000-0000ED040000}"/>
    <cellStyle name="Normal 10 5 5 2 2 4" xfId="25985" xr:uid="{00000000-0005-0000-0000-0000EE040000}"/>
    <cellStyle name="Normal 10 5 5 2 3" xfId="9063" xr:uid="{00000000-0005-0000-0000-0000EF040000}"/>
    <cellStyle name="Normal 10 5 5 2 4" xfId="15832" xr:uid="{00000000-0005-0000-0000-0000F0040000}"/>
    <cellStyle name="Normal 10 5 5 2 5" xfId="22601" xr:uid="{00000000-0005-0000-0000-0000F1040000}"/>
    <cellStyle name="Normal 10 5 5 3" xfId="3973" xr:uid="{00000000-0005-0000-0000-0000F2040000}"/>
    <cellStyle name="Normal 10 5 5 3 2" xfId="10754" xr:uid="{00000000-0005-0000-0000-0000F3040000}"/>
    <cellStyle name="Normal 10 5 5 3 3" xfId="17523" xr:uid="{00000000-0005-0000-0000-0000F4040000}"/>
    <cellStyle name="Normal 10 5 5 3 4" xfId="24292" xr:uid="{00000000-0005-0000-0000-0000F5040000}"/>
    <cellStyle name="Normal 10 5 5 4" xfId="7370" xr:uid="{00000000-0005-0000-0000-0000F6040000}"/>
    <cellStyle name="Normal 10 5 5 5" xfId="14139" xr:uid="{00000000-0005-0000-0000-0000F7040000}"/>
    <cellStyle name="Normal 10 5 5 6" xfId="20908" xr:uid="{00000000-0005-0000-0000-0000F8040000}"/>
    <cellStyle name="Normal 10 5 6" xfId="994" xr:uid="{00000000-0005-0000-0000-0000F9040000}"/>
    <cellStyle name="Normal 10 5 6 2" xfId="2699" xr:uid="{00000000-0005-0000-0000-0000FA040000}"/>
    <cellStyle name="Normal 10 5 6 2 2" xfId="6095" xr:uid="{00000000-0005-0000-0000-0000FB040000}"/>
    <cellStyle name="Normal 10 5 6 2 2 2" xfId="12870" xr:uid="{00000000-0005-0000-0000-0000FC040000}"/>
    <cellStyle name="Normal 10 5 6 2 2 3" xfId="19639" xr:uid="{00000000-0005-0000-0000-0000FD040000}"/>
    <cellStyle name="Normal 10 5 6 2 2 4" xfId="26408" xr:uid="{00000000-0005-0000-0000-0000FE040000}"/>
    <cellStyle name="Normal 10 5 6 2 3" xfId="9486" xr:uid="{00000000-0005-0000-0000-0000FF040000}"/>
    <cellStyle name="Normal 10 5 6 2 4" xfId="16255" xr:uid="{00000000-0005-0000-0000-000000050000}"/>
    <cellStyle name="Normal 10 5 6 2 5" xfId="23024" xr:uid="{00000000-0005-0000-0000-000001050000}"/>
    <cellStyle name="Normal 10 5 6 3" xfId="4396" xr:uid="{00000000-0005-0000-0000-000002050000}"/>
    <cellStyle name="Normal 10 5 6 3 2" xfId="11177" xr:uid="{00000000-0005-0000-0000-000003050000}"/>
    <cellStyle name="Normal 10 5 6 3 3" xfId="17946" xr:uid="{00000000-0005-0000-0000-000004050000}"/>
    <cellStyle name="Normal 10 5 6 3 4" xfId="24715" xr:uid="{00000000-0005-0000-0000-000005050000}"/>
    <cellStyle name="Normal 10 5 6 4" xfId="7793" xr:uid="{00000000-0005-0000-0000-000006050000}"/>
    <cellStyle name="Normal 10 5 6 5" xfId="14562" xr:uid="{00000000-0005-0000-0000-000007050000}"/>
    <cellStyle name="Normal 10 5 6 6" xfId="21331" xr:uid="{00000000-0005-0000-0000-000008050000}"/>
    <cellStyle name="Normal 10 5 7" xfId="1423" xr:uid="{00000000-0005-0000-0000-000009050000}"/>
    <cellStyle name="Normal 10 5 7 2" xfId="3125" xr:uid="{00000000-0005-0000-0000-00000A050000}"/>
    <cellStyle name="Normal 10 5 7 2 2" xfId="6521" xr:uid="{00000000-0005-0000-0000-00000B050000}"/>
    <cellStyle name="Normal 10 5 7 2 2 2" xfId="13293" xr:uid="{00000000-0005-0000-0000-00000C050000}"/>
    <cellStyle name="Normal 10 5 7 2 2 3" xfId="20062" xr:uid="{00000000-0005-0000-0000-00000D050000}"/>
    <cellStyle name="Normal 10 5 7 2 2 4" xfId="26831" xr:uid="{00000000-0005-0000-0000-00000E050000}"/>
    <cellStyle name="Normal 10 5 7 2 3" xfId="9909" xr:uid="{00000000-0005-0000-0000-00000F050000}"/>
    <cellStyle name="Normal 10 5 7 2 4" xfId="16678" xr:uid="{00000000-0005-0000-0000-000010050000}"/>
    <cellStyle name="Normal 10 5 7 2 5" xfId="23447" xr:uid="{00000000-0005-0000-0000-000011050000}"/>
    <cellStyle name="Normal 10 5 7 3" xfId="4819" xr:uid="{00000000-0005-0000-0000-000012050000}"/>
    <cellStyle name="Normal 10 5 7 3 2" xfId="11600" xr:uid="{00000000-0005-0000-0000-000013050000}"/>
    <cellStyle name="Normal 10 5 7 3 3" xfId="18369" xr:uid="{00000000-0005-0000-0000-000014050000}"/>
    <cellStyle name="Normal 10 5 7 3 4" xfId="25138" xr:uid="{00000000-0005-0000-0000-000015050000}"/>
    <cellStyle name="Normal 10 5 7 4" xfId="8216" xr:uid="{00000000-0005-0000-0000-000016050000}"/>
    <cellStyle name="Normal 10 5 7 5" xfId="14985" xr:uid="{00000000-0005-0000-0000-000017050000}"/>
    <cellStyle name="Normal 10 5 7 6" xfId="21754" xr:uid="{00000000-0005-0000-0000-000018050000}"/>
    <cellStyle name="Normal 10 5 8" xfId="1848" xr:uid="{00000000-0005-0000-0000-000019050000}"/>
    <cellStyle name="Normal 10 5 8 2" xfId="5244" xr:uid="{00000000-0005-0000-0000-00001A050000}"/>
    <cellStyle name="Normal 10 5 8 2 2" xfId="12024" xr:uid="{00000000-0005-0000-0000-00001B050000}"/>
    <cellStyle name="Normal 10 5 8 2 3" xfId="18793" xr:uid="{00000000-0005-0000-0000-00001C050000}"/>
    <cellStyle name="Normal 10 5 8 2 4" xfId="25562" xr:uid="{00000000-0005-0000-0000-00001D050000}"/>
    <cellStyle name="Normal 10 5 8 3" xfId="8640" xr:uid="{00000000-0005-0000-0000-00001E050000}"/>
    <cellStyle name="Normal 10 5 8 4" xfId="15409" xr:uid="{00000000-0005-0000-0000-00001F050000}"/>
    <cellStyle name="Normal 10 5 8 5" xfId="22178" xr:uid="{00000000-0005-0000-0000-000020050000}"/>
    <cellStyle name="Normal 10 5 9" xfId="3550" xr:uid="{00000000-0005-0000-0000-000021050000}"/>
    <cellStyle name="Normal 10 5 9 2" xfId="10331" xr:uid="{00000000-0005-0000-0000-000022050000}"/>
    <cellStyle name="Normal 10 5 9 3" xfId="17100" xr:uid="{00000000-0005-0000-0000-000023050000}"/>
    <cellStyle name="Normal 10 5 9 4" xfId="23869" xr:uid="{00000000-0005-0000-0000-000024050000}"/>
    <cellStyle name="Normal 10 6" xfId="136" xr:uid="{00000000-0005-0000-0000-000025050000}"/>
    <cellStyle name="Normal 10 6 10" xfId="20505" xr:uid="{00000000-0005-0000-0000-000026050000}"/>
    <cellStyle name="Normal 10 6 2" xfId="384" xr:uid="{00000000-0005-0000-0000-000027050000}"/>
    <cellStyle name="Normal 10 6 2 2" xfId="811" xr:uid="{00000000-0005-0000-0000-000028050000}"/>
    <cellStyle name="Normal 10 6 2 2 2" xfId="2516" xr:uid="{00000000-0005-0000-0000-000029050000}"/>
    <cellStyle name="Normal 10 6 2 2 2 2" xfId="5912" xr:uid="{00000000-0005-0000-0000-00002A050000}"/>
    <cellStyle name="Normal 10 6 2 2 2 2 2" xfId="12690" xr:uid="{00000000-0005-0000-0000-00002B050000}"/>
    <cellStyle name="Normal 10 6 2 2 2 2 3" xfId="19459" xr:uid="{00000000-0005-0000-0000-00002C050000}"/>
    <cellStyle name="Normal 10 6 2 2 2 2 4" xfId="26228" xr:uid="{00000000-0005-0000-0000-00002D050000}"/>
    <cellStyle name="Normal 10 6 2 2 2 3" xfId="9306" xr:uid="{00000000-0005-0000-0000-00002E050000}"/>
    <cellStyle name="Normal 10 6 2 2 2 4" xfId="16075" xr:uid="{00000000-0005-0000-0000-00002F050000}"/>
    <cellStyle name="Normal 10 6 2 2 2 5" xfId="22844" xr:uid="{00000000-0005-0000-0000-000030050000}"/>
    <cellStyle name="Normal 10 6 2 2 3" xfId="4216" xr:uid="{00000000-0005-0000-0000-000031050000}"/>
    <cellStyle name="Normal 10 6 2 2 3 2" xfId="10997" xr:uid="{00000000-0005-0000-0000-000032050000}"/>
    <cellStyle name="Normal 10 6 2 2 3 3" xfId="17766" xr:uid="{00000000-0005-0000-0000-000033050000}"/>
    <cellStyle name="Normal 10 6 2 2 3 4" xfId="24535" xr:uid="{00000000-0005-0000-0000-000034050000}"/>
    <cellStyle name="Normal 10 6 2 2 4" xfId="7613" xr:uid="{00000000-0005-0000-0000-000035050000}"/>
    <cellStyle name="Normal 10 6 2 2 5" xfId="14382" xr:uid="{00000000-0005-0000-0000-000036050000}"/>
    <cellStyle name="Normal 10 6 2 2 6" xfId="21151" xr:uid="{00000000-0005-0000-0000-000037050000}"/>
    <cellStyle name="Normal 10 6 2 3" xfId="1237" xr:uid="{00000000-0005-0000-0000-000038050000}"/>
    <cellStyle name="Normal 10 6 2 3 2" xfId="2942" xr:uid="{00000000-0005-0000-0000-000039050000}"/>
    <cellStyle name="Normal 10 6 2 3 2 2" xfId="6338" xr:uid="{00000000-0005-0000-0000-00003A050000}"/>
    <cellStyle name="Normal 10 6 2 3 2 2 2" xfId="13113" xr:uid="{00000000-0005-0000-0000-00003B050000}"/>
    <cellStyle name="Normal 10 6 2 3 2 2 3" xfId="19882" xr:uid="{00000000-0005-0000-0000-00003C050000}"/>
    <cellStyle name="Normal 10 6 2 3 2 2 4" xfId="26651" xr:uid="{00000000-0005-0000-0000-00003D050000}"/>
    <cellStyle name="Normal 10 6 2 3 2 3" xfId="9729" xr:uid="{00000000-0005-0000-0000-00003E050000}"/>
    <cellStyle name="Normal 10 6 2 3 2 4" xfId="16498" xr:uid="{00000000-0005-0000-0000-00003F050000}"/>
    <cellStyle name="Normal 10 6 2 3 2 5" xfId="23267" xr:uid="{00000000-0005-0000-0000-000040050000}"/>
    <cellStyle name="Normal 10 6 2 3 3" xfId="4639" xr:uid="{00000000-0005-0000-0000-000041050000}"/>
    <cellStyle name="Normal 10 6 2 3 3 2" xfId="11420" xr:uid="{00000000-0005-0000-0000-000042050000}"/>
    <cellStyle name="Normal 10 6 2 3 3 3" xfId="18189" xr:uid="{00000000-0005-0000-0000-000043050000}"/>
    <cellStyle name="Normal 10 6 2 3 3 4" xfId="24958" xr:uid="{00000000-0005-0000-0000-000044050000}"/>
    <cellStyle name="Normal 10 6 2 3 4" xfId="8036" xr:uid="{00000000-0005-0000-0000-000045050000}"/>
    <cellStyle name="Normal 10 6 2 3 5" xfId="14805" xr:uid="{00000000-0005-0000-0000-000046050000}"/>
    <cellStyle name="Normal 10 6 2 3 6" xfId="21574" xr:uid="{00000000-0005-0000-0000-000047050000}"/>
    <cellStyle name="Normal 10 6 2 4" xfId="1666" xr:uid="{00000000-0005-0000-0000-000048050000}"/>
    <cellStyle name="Normal 10 6 2 4 2" xfId="3368" xr:uid="{00000000-0005-0000-0000-000049050000}"/>
    <cellStyle name="Normal 10 6 2 4 2 2" xfId="6764" xr:uid="{00000000-0005-0000-0000-00004A050000}"/>
    <cellStyle name="Normal 10 6 2 4 2 2 2" xfId="13536" xr:uid="{00000000-0005-0000-0000-00004B050000}"/>
    <cellStyle name="Normal 10 6 2 4 2 2 3" xfId="20305" xr:uid="{00000000-0005-0000-0000-00004C050000}"/>
    <cellStyle name="Normal 10 6 2 4 2 2 4" xfId="27074" xr:uid="{00000000-0005-0000-0000-00004D050000}"/>
    <cellStyle name="Normal 10 6 2 4 2 3" xfId="10152" xr:uid="{00000000-0005-0000-0000-00004E050000}"/>
    <cellStyle name="Normal 10 6 2 4 2 4" xfId="16921" xr:uid="{00000000-0005-0000-0000-00004F050000}"/>
    <cellStyle name="Normal 10 6 2 4 2 5" xfId="23690" xr:uid="{00000000-0005-0000-0000-000050050000}"/>
    <cellStyle name="Normal 10 6 2 4 3" xfId="5062" xr:uid="{00000000-0005-0000-0000-000051050000}"/>
    <cellStyle name="Normal 10 6 2 4 3 2" xfId="11843" xr:uid="{00000000-0005-0000-0000-000052050000}"/>
    <cellStyle name="Normal 10 6 2 4 3 3" xfId="18612" xr:uid="{00000000-0005-0000-0000-000053050000}"/>
    <cellStyle name="Normal 10 6 2 4 3 4" xfId="25381" xr:uid="{00000000-0005-0000-0000-000054050000}"/>
    <cellStyle name="Normal 10 6 2 4 4" xfId="8459" xr:uid="{00000000-0005-0000-0000-000055050000}"/>
    <cellStyle name="Normal 10 6 2 4 5" xfId="15228" xr:uid="{00000000-0005-0000-0000-000056050000}"/>
    <cellStyle name="Normal 10 6 2 4 6" xfId="21997" xr:uid="{00000000-0005-0000-0000-000057050000}"/>
    <cellStyle name="Normal 10 6 2 5" xfId="2093" xr:uid="{00000000-0005-0000-0000-000058050000}"/>
    <cellStyle name="Normal 10 6 2 5 2" xfId="5489" xr:uid="{00000000-0005-0000-0000-000059050000}"/>
    <cellStyle name="Normal 10 6 2 5 2 2" xfId="12267" xr:uid="{00000000-0005-0000-0000-00005A050000}"/>
    <cellStyle name="Normal 10 6 2 5 2 3" xfId="19036" xr:uid="{00000000-0005-0000-0000-00005B050000}"/>
    <cellStyle name="Normal 10 6 2 5 2 4" xfId="25805" xr:uid="{00000000-0005-0000-0000-00005C050000}"/>
    <cellStyle name="Normal 10 6 2 5 3" xfId="8883" xr:uid="{00000000-0005-0000-0000-00005D050000}"/>
    <cellStyle name="Normal 10 6 2 5 4" xfId="15652" xr:uid="{00000000-0005-0000-0000-00005E050000}"/>
    <cellStyle name="Normal 10 6 2 5 5" xfId="22421" xr:uid="{00000000-0005-0000-0000-00005F050000}"/>
    <cellStyle name="Normal 10 6 2 6" xfId="3793" xr:uid="{00000000-0005-0000-0000-000060050000}"/>
    <cellStyle name="Normal 10 6 2 6 2" xfId="10574" xr:uid="{00000000-0005-0000-0000-000061050000}"/>
    <cellStyle name="Normal 10 6 2 6 3" xfId="17343" xr:uid="{00000000-0005-0000-0000-000062050000}"/>
    <cellStyle name="Normal 10 6 2 6 4" xfId="24112" xr:uid="{00000000-0005-0000-0000-000063050000}"/>
    <cellStyle name="Normal 10 6 2 7" xfId="7190" xr:uid="{00000000-0005-0000-0000-000064050000}"/>
    <cellStyle name="Normal 10 6 2 8" xfId="13959" xr:uid="{00000000-0005-0000-0000-000065050000}"/>
    <cellStyle name="Normal 10 6 2 9" xfId="20728" xr:uid="{00000000-0005-0000-0000-000066050000}"/>
    <cellStyle name="Normal 10 6 3" xfId="586" xr:uid="{00000000-0005-0000-0000-000067050000}"/>
    <cellStyle name="Normal 10 6 3 2" xfId="2293" xr:uid="{00000000-0005-0000-0000-000068050000}"/>
    <cellStyle name="Normal 10 6 3 2 2" xfId="5689" xr:uid="{00000000-0005-0000-0000-000069050000}"/>
    <cellStyle name="Normal 10 6 3 2 2 2" xfId="12467" xr:uid="{00000000-0005-0000-0000-00006A050000}"/>
    <cellStyle name="Normal 10 6 3 2 2 3" xfId="19236" xr:uid="{00000000-0005-0000-0000-00006B050000}"/>
    <cellStyle name="Normal 10 6 3 2 2 4" xfId="26005" xr:uid="{00000000-0005-0000-0000-00006C050000}"/>
    <cellStyle name="Normal 10 6 3 2 3" xfId="9083" xr:uid="{00000000-0005-0000-0000-00006D050000}"/>
    <cellStyle name="Normal 10 6 3 2 4" xfId="15852" xr:uid="{00000000-0005-0000-0000-00006E050000}"/>
    <cellStyle name="Normal 10 6 3 2 5" xfId="22621" xr:uid="{00000000-0005-0000-0000-00006F050000}"/>
    <cellStyle name="Normal 10 6 3 3" xfId="3993" xr:uid="{00000000-0005-0000-0000-000070050000}"/>
    <cellStyle name="Normal 10 6 3 3 2" xfId="10774" xr:uid="{00000000-0005-0000-0000-000071050000}"/>
    <cellStyle name="Normal 10 6 3 3 3" xfId="17543" xr:uid="{00000000-0005-0000-0000-000072050000}"/>
    <cellStyle name="Normal 10 6 3 3 4" xfId="24312" xr:uid="{00000000-0005-0000-0000-000073050000}"/>
    <cellStyle name="Normal 10 6 3 4" xfId="7390" xr:uid="{00000000-0005-0000-0000-000074050000}"/>
    <cellStyle name="Normal 10 6 3 5" xfId="14159" xr:uid="{00000000-0005-0000-0000-000075050000}"/>
    <cellStyle name="Normal 10 6 3 6" xfId="20928" xr:uid="{00000000-0005-0000-0000-000076050000}"/>
    <cellStyle name="Normal 10 6 4" xfId="1014" xr:uid="{00000000-0005-0000-0000-000077050000}"/>
    <cellStyle name="Normal 10 6 4 2" xfId="2719" xr:uid="{00000000-0005-0000-0000-000078050000}"/>
    <cellStyle name="Normal 10 6 4 2 2" xfId="6115" xr:uid="{00000000-0005-0000-0000-000079050000}"/>
    <cellStyle name="Normal 10 6 4 2 2 2" xfId="12890" xr:uid="{00000000-0005-0000-0000-00007A050000}"/>
    <cellStyle name="Normal 10 6 4 2 2 3" xfId="19659" xr:uid="{00000000-0005-0000-0000-00007B050000}"/>
    <cellStyle name="Normal 10 6 4 2 2 4" xfId="26428" xr:uid="{00000000-0005-0000-0000-00007C050000}"/>
    <cellStyle name="Normal 10 6 4 2 3" xfId="9506" xr:uid="{00000000-0005-0000-0000-00007D050000}"/>
    <cellStyle name="Normal 10 6 4 2 4" xfId="16275" xr:uid="{00000000-0005-0000-0000-00007E050000}"/>
    <cellStyle name="Normal 10 6 4 2 5" xfId="23044" xr:uid="{00000000-0005-0000-0000-00007F050000}"/>
    <cellStyle name="Normal 10 6 4 3" xfId="4416" xr:uid="{00000000-0005-0000-0000-000080050000}"/>
    <cellStyle name="Normal 10 6 4 3 2" xfId="11197" xr:uid="{00000000-0005-0000-0000-000081050000}"/>
    <cellStyle name="Normal 10 6 4 3 3" xfId="17966" xr:uid="{00000000-0005-0000-0000-000082050000}"/>
    <cellStyle name="Normal 10 6 4 3 4" xfId="24735" xr:uid="{00000000-0005-0000-0000-000083050000}"/>
    <cellStyle name="Normal 10 6 4 4" xfId="7813" xr:uid="{00000000-0005-0000-0000-000084050000}"/>
    <cellStyle name="Normal 10 6 4 5" xfId="14582" xr:uid="{00000000-0005-0000-0000-000085050000}"/>
    <cellStyle name="Normal 10 6 4 6" xfId="21351" xr:uid="{00000000-0005-0000-0000-000086050000}"/>
    <cellStyle name="Normal 10 6 5" xfId="1443" xr:uid="{00000000-0005-0000-0000-000087050000}"/>
    <cellStyle name="Normal 10 6 5 2" xfId="3145" xr:uid="{00000000-0005-0000-0000-000088050000}"/>
    <cellStyle name="Normal 10 6 5 2 2" xfId="6541" xr:uid="{00000000-0005-0000-0000-000089050000}"/>
    <cellStyle name="Normal 10 6 5 2 2 2" xfId="13313" xr:uid="{00000000-0005-0000-0000-00008A050000}"/>
    <cellStyle name="Normal 10 6 5 2 2 3" xfId="20082" xr:uid="{00000000-0005-0000-0000-00008B050000}"/>
    <cellStyle name="Normal 10 6 5 2 2 4" xfId="26851" xr:uid="{00000000-0005-0000-0000-00008C050000}"/>
    <cellStyle name="Normal 10 6 5 2 3" xfId="9929" xr:uid="{00000000-0005-0000-0000-00008D050000}"/>
    <cellStyle name="Normal 10 6 5 2 4" xfId="16698" xr:uid="{00000000-0005-0000-0000-00008E050000}"/>
    <cellStyle name="Normal 10 6 5 2 5" xfId="23467" xr:uid="{00000000-0005-0000-0000-00008F050000}"/>
    <cellStyle name="Normal 10 6 5 3" xfId="4839" xr:uid="{00000000-0005-0000-0000-000090050000}"/>
    <cellStyle name="Normal 10 6 5 3 2" xfId="11620" xr:uid="{00000000-0005-0000-0000-000091050000}"/>
    <cellStyle name="Normal 10 6 5 3 3" xfId="18389" xr:uid="{00000000-0005-0000-0000-000092050000}"/>
    <cellStyle name="Normal 10 6 5 3 4" xfId="25158" xr:uid="{00000000-0005-0000-0000-000093050000}"/>
    <cellStyle name="Normal 10 6 5 4" xfId="8236" xr:uid="{00000000-0005-0000-0000-000094050000}"/>
    <cellStyle name="Normal 10 6 5 5" xfId="15005" xr:uid="{00000000-0005-0000-0000-000095050000}"/>
    <cellStyle name="Normal 10 6 5 6" xfId="21774" xr:uid="{00000000-0005-0000-0000-000096050000}"/>
    <cellStyle name="Normal 10 6 6" xfId="1868" xr:uid="{00000000-0005-0000-0000-000097050000}"/>
    <cellStyle name="Normal 10 6 6 2" xfId="5264" xr:uid="{00000000-0005-0000-0000-000098050000}"/>
    <cellStyle name="Normal 10 6 6 2 2" xfId="12044" xr:uid="{00000000-0005-0000-0000-000099050000}"/>
    <cellStyle name="Normal 10 6 6 2 3" xfId="18813" xr:uid="{00000000-0005-0000-0000-00009A050000}"/>
    <cellStyle name="Normal 10 6 6 2 4" xfId="25582" xr:uid="{00000000-0005-0000-0000-00009B050000}"/>
    <cellStyle name="Normal 10 6 6 3" xfId="8660" xr:uid="{00000000-0005-0000-0000-00009C050000}"/>
    <cellStyle name="Normal 10 6 6 4" xfId="15429" xr:uid="{00000000-0005-0000-0000-00009D050000}"/>
    <cellStyle name="Normal 10 6 6 5" xfId="22198" xr:uid="{00000000-0005-0000-0000-00009E050000}"/>
    <cellStyle name="Normal 10 6 7" xfId="3570" xr:uid="{00000000-0005-0000-0000-00009F050000}"/>
    <cellStyle name="Normal 10 6 7 2" xfId="10351" xr:uid="{00000000-0005-0000-0000-0000A0050000}"/>
    <cellStyle name="Normal 10 6 7 3" xfId="17120" xr:uid="{00000000-0005-0000-0000-0000A1050000}"/>
    <cellStyle name="Normal 10 6 7 4" xfId="23889" xr:uid="{00000000-0005-0000-0000-0000A2050000}"/>
    <cellStyle name="Normal 10 6 8" xfId="6966" xr:uid="{00000000-0005-0000-0000-0000A3050000}"/>
    <cellStyle name="Normal 10 6 9" xfId="13736" xr:uid="{00000000-0005-0000-0000-0000A4050000}"/>
    <cellStyle name="Normal 10 7" xfId="282" xr:uid="{00000000-0005-0000-0000-0000A5050000}"/>
    <cellStyle name="Normal 10 7 2" xfId="709" xr:uid="{00000000-0005-0000-0000-0000A6050000}"/>
    <cellStyle name="Normal 10 7 2 2" xfId="2416" xr:uid="{00000000-0005-0000-0000-0000A7050000}"/>
    <cellStyle name="Normal 10 7 2 2 2" xfId="5812" xr:uid="{00000000-0005-0000-0000-0000A8050000}"/>
    <cellStyle name="Normal 10 7 2 2 2 2" xfId="12590" xr:uid="{00000000-0005-0000-0000-0000A9050000}"/>
    <cellStyle name="Normal 10 7 2 2 2 3" xfId="19359" xr:uid="{00000000-0005-0000-0000-0000AA050000}"/>
    <cellStyle name="Normal 10 7 2 2 2 4" xfId="26128" xr:uid="{00000000-0005-0000-0000-0000AB050000}"/>
    <cellStyle name="Normal 10 7 2 2 3" xfId="9206" xr:uid="{00000000-0005-0000-0000-0000AC050000}"/>
    <cellStyle name="Normal 10 7 2 2 4" xfId="15975" xr:uid="{00000000-0005-0000-0000-0000AD050000}"/>
    <cellStyle name="Normal 10 7 2 2 5" xfId="22744" xr:uid="{00000000-0005-0000-0000-0000AE050000}"/>
    <cellStyle name="Normal 10 7 2 3" xfId="4116" xr:uid="{00000000-0005-0000-0000-0000AF050000}"/>
    <cellStyle name="Normal 10 7 2 3 2" xfId="10897" xr:uid="{00000000-0005-0000-0000-0000B0050000}"/>
    <cellStyle name="Normal 10 7 2 3 3" xfId="17666" xr:uid="{00000000-0005-0000-0000-0000B1050000}"/>
    <cellStyle name="Normal 10 7 2 3 4" xfId="24435" xr:uid="{00000000-0005-0000-0000-0000B2050000}"/>
    <cellStyle name="Normal 10 7 2 4" xfId="7513" xr:uid="{00000000-0005-0000-0000-0000B3050000}"/>
    <cellStyle name="Normal 10 7 2 5" xfId="14282" xr:uid="{00000000-0005-0000-0000-0000B4050000}"/>
    <cellStyle name="Normal 10 7 2 6" xfId="21051" xr:uid="{00000000-0005-0000-0000-0000B5050000}"/>
    <cellStyle name="Normal 10 7 3" xfId="1137" xr:uid="{00000000-0005-0000-0000-0000B6050000}"/>
    <cellStyle name="Normal 10 7 3 2" xfId="2842" xr:uid="{00000000-0005-0000-0000-0000B7050000}"/>
    <cellStyle name="Normal 10 7 3 2 2" xfId="6238" xr:uid="{00000000-0005-0000-0000-0000B8050000}"/>
    <cellStyle name="Normal 10 7 3 2 2 2" xfId="13013" xr:uid="{00000000-0005-0000-0000-0000B9050000}"/>
    <cellStyle name="Normal 10 7 3 2 2 3" xfId="19782" xr:uid="{00000000-0005-0000-0000-0000BA050000}"/>
    <cellStyle name="Normal 10 7 3 2 2 4" xfId="26551" xr:uid="{00000000-0005-0000-0000-0000BB050000}"/>
    <cellStyle name="Normal 10 7 3 2 3" xfId="9629" xr:uid="{00000000-0005-0000-0000-0000BC050000}"/>
    <cellStyle name="Normal 10 7 3 2 4" xfId="16398" xr:uid="{00000000-0005-0000-0000-0000BD050000}"/>
    <cellStyle name="Normal 10 7 3 2 5" xfId="23167" xr:uid="{00000000-0005-0000-0000-0000BE050000}"/>
    <cellStyle name="Normal 10 7 3 3" xfId="4539" xr:uid="{00000000-0005-0000-0000-0000BF050000}"/>
    <cellStyle name="Normal 10 7 3 3 2" xfId="11320" xr:uid="{00000000-0005-0000-0000-0000C0050000}"/>
    <cellStyle name="Normal 10 7 3 3 3" xfId="18089" xr:uid="{00000000-0005-0000-0000-0000C1050000}"/>
    <cellStyle name="Normal 10 7 3 3 4" xfId="24858" xr:uid="{00000000-0005-0000-0000-0000C2050000}"/>
    <cellStyle name="Normal 10 7 3 4" xfId="7936" xr:uid="{00000000-0005-0000-0000-0000C3050000}"/>
    <cellStyle name="Normal 10 7 3 5" xfId="14705" xr:uid="{00000000-0005-0000-0000-0000C4050000}"/>
    <cellStyle name="Normal 10 7 3 6" xfId="21474" xr:uid="{00000000-0005-0000-0000-0000C5050000}"/>
    <cellStyle name="Normal 10 7 4" xfId="1566" xr:uid="{00000000-0005-0000-0000-0000C6050000}"/>
    <cellStyle name="Normal 10 7 4 2" xfId="3268" xr:uid="{00000000-0005-0000-0000-0000C7050000}"/>
    <cellStyle name="Normal 10 7 4 2 2" xfId="6664" xr:uid="{00000000-0005-0000-0000-0000C8050000}"/>
    <cellStyle name="Normal 10 7 4 2 2 2" xfId="13436" xr:uid="{00000000-0005-0000-0000-0000C9050000}"/>
    <cellStyle name="Normal 10 7 4 2 2 3" xfId="20205" xr:uid="{00000000-0005-0000-0000-0000CA050000}"/>
    <cellStyle name="Normal 10 7 4 2 2 4" xfId="26974" xr:uid="{00000000-0005-0000-0000-0000CB050000}"/>
    <cellStyle name="Normal 10 7 4 2 3" xfId="10052" xr:uid="{00000000-0005-0000-0000-0000CC050000}"/>
    <cellStyle name="Normal 10 7 4 2 4" xfId="16821" xr:uid="{00000000-0005-0000-0000-0000CD050000}"/>
    <cellStyle name="Normal 10 7 4 2 5" xfId="23590" xr:uid="{00000000-0005-0000-0000-0000CE050000}"/>
    <cellStyle name="Normal 10 7 4 3" xfId="4962" xr:uid="{00000000-0005-0000-0000-0000CF050000}"/>
    <cellStyle name="Normal 10 7 4 3 2" xfId="11743" xr:uid="{00000000-0005-0000-0000-0000D0050000}"/>
    <cellStyle name="Normal 10 7 4 3 3" xfId="18512" xr:uid="{00000000-0005-0000-0000-0000D1050000}"/>
    <cellStyle name="Normal 10 7 4 3 4" xfId="25281" xr:uid="{00000000-0005-0000-0000-0000D2050000}"/>
    <cellStyle name="Normal 10 7 4 4" xfId="8359" xr:uid="{00000000-0005-0000-0000-0000D3050000}"/>
    <cellStyle name="Normal 10 7 4 5" xfId="15128" xr:uid="{00000000-0005-0000-0000-0000D4050000}"/>
    <cellStyle name="Normal 10 7 4 6" xfId="21897" xr:uid="{00000000-0005-0000-0000-0000D5050000}"/>
    <cellStyle name="Normal 10 7 5" xfId="1991" xr:uid="{00000000-0005-0000-0000-0000D6050000}"/>
    <cellStyle name="Normal 10 7 5 2" xfId="5387" xr:uid="{00000000-0005-0000-0000-0000D7050000}"/>
    <cellStyle name="Normal 10 7 5 2 2" xfId="12167" xr:uid="{00000000-0005-0000-0000-0000D8050000}"/>
    <cellStyle name="Normal 10 7 5 2 3" xfId="18936" xr:uid="{00000000-0005-0000-0000-0000D9050000}"/>
    <cellStyle name="Normal 10 7 5 2 4" xfId="25705" xr:uid="{00000000-0005-0000-0000-0000DA050000}"/>
    <cellStyle name="Normal 10 7 5 3" xfId="8783" xr:uid="{00000000-0005-0000-0000-0000DB050000}"/>
    <cellStyle name="Normal 10 7 5 4" xfId="15552" xr:uid="{00000000-0005-0000-0000-0000DC050000}"/>
    <cellStyle name="Normal 10 7 5 5" xfId="22321" xr:uid="{00000000-0005-0000-0000-0000DD050000}"/>
    <cellStyle name="Normal 10 7 6" xfId="3693" xr:uid="{00000000-0005-0000-0000-0000DE050000}"/>
    <cellStyle name="Normal 10 7 6 2" xfId="10474" xr:uid="{00000000-0005-0000-0000-0000DF050000}"/>
    <cellStyle name="Normal 10 7 6 3" xfId="17243" xr:uid="{00000000-0005-0000-0000-0000E0050000}"/>
    <cellStyle name="Normal 10 7 6 4" xfId="24012" xr:uid="{00000000-0005-0000-0000-0000E1050000}"/>
    <cellStyle name="Normal 10 7 7" xfId="7090" xr:uid="{00000000-0005-0000-0000-0000E2050000}"/>
    <cellStyle name="Normal 10 7 8" xfId="13859" xr:uid="{00000000-0005-0000-0000-0000E3050000}"/>
    <cellStyle name="Normal 10 7 9" xfId="20628" xr:uid="{00000000-0005-0000-0000-0000E4050000}"/>
    <cellStyle name="Normal 10 8" xfId="484" xr:uid="{00000000-0005-0000-0000-0000E5050000}"/>
    <cellStyle name="Normal 10 8 2" xfId="2193" xr:uid="{00000000-0005-0000-0000-0000E6050000}"/>
    <cellStyle name="Normal 10 8 2 2" xfId="5589" xr:uid="{00000000-0005-0000-0000-0000E7050000}"/>
    <cellStyle name="Normal 10 8 2 2 2" xfId="12367" xr:uid="{00000000-0005-0000-0000-0000E8050000}"/>
    <cellStyle name="Normal 10 8 2 2 3" xfId="19136" xr:uid="{00000000-0005-0000-0000-0000E9050000}"/>
    <cellStyle name="Normal 10 8 2 2 4" xfId="25905" xr:uid="{00000000-0005-0000-0000-0000EA050000}"/>
    <cellStyle name="Normal 10 8 2 3" xfId="8983" xr:uid="{00000000-0005-0000-0000-0000EB050000}"/>
    <cellStyle name="Normal 10 8 2 4" xfId="15752" xr:uid="{00000000-0005-0000-0000-0000EC050000}"/>
    <cellStyle name="Normal 10 8 2 5" xfId="22521" xr:uid="{00000000-0005-0000-0000-0000ED050000}"/>
    <cellStyle name="Normal 10 8 3" xfId="3893" xr:uid="{00000000-0005-0000-0000-0000EE050000}"/>
    <cellStyle name="Normal 10 8 3 2" xfId="10674" xr:uid="{00000000-0005-0000-0000-0000EF050000}"/>
    <cellStyle name="Normal 10 8 3 3" xfId="17443" xr:uid="{00000000-0005-0000-0000-0000F0050000}"/>
    <cellStyle name="Normal 10 8 3 4" xfId="24212" xr:uid="{00000000-0005-0000-0000-0000F1050000}"/>
    <cellStyle name="Normal 10 8 4" xfId="7290" xr:uid="{00000000-0005-0000-0000-0000F2050000}"/>
    <cellStyle name="Normal 10 8 5" xfId="14059" xr:uid="{00000000-0005-0000-0000-0000F3050000}"/>
    <cellStyle name="Normal 10 8 6" xfId="20828" xr:uid="{00000000-0005-0000-0000-0000F4050000}"/>
    <cellStyle name="Normal 10 9" xfId="914" xr:uid="{00000000-0005-0000-0000-0000F5050000}"/>
    <cellStyle name="Normal 10 9 2" xfId="2619" xr:uid="{00000000-0005-0000-0000-0000F6050000}"/>
    <cellStyle name="Normal 10 9 2 2" xfId="6015" xr:uid="{00000000-0005-0000-0000-0000F7050000}"/>
    <cellStyle name="Normal 10 9 2 2 2" xfId="12790" xr:uid="{00000000-0005-0000-0000-0000F8050000}"/>
    <cellStyle name="Normal 10 9 2 2 3" xfId="19559" xr:uid="{00000000-0005-0000-0000-0000F9050000}"/>
    <cellStyle name="Normal 10 9 2 2 4" xfId="26328" xr:uid="{00000000-0005-0000-0000-0000FA050000}"/>
    <cellStyle name="Normal 10 9 2 3" xfId="9406" xr:uid="{00000000-0005-0000-0000-0000FB050000}"/>
    <cellStyle name="Normal 10 9 2 4" xfId="16175" xr:uid="{00000000-0005-0000-0000-0000FC050000}"/>
    <cellStyle name="Normal 10 9 2 5" xfId="22944" xr:uid="{00000000-0005-0000-0000-0000FD050000}"/>
    <cellStyle name="Normal 10 9 3" xfId="4316" xr:uid="{00000000-0005-0000-0000-0000FE050000}"/>
    <cellStyle name="Normal 10 9 3 2" xfId="11097" xr:uid="{00000000-0005-0000-0000-0000FF050000}"/>
    <cellStyle name="Normal 10 9 3 3" xfId="17866" xr:uid="{00000000-0005-0000-0000-000000060000}"/>
    <cellStyle name="Normal 10 9 3 4" xfId="24635" xr:uid="{00000000-0005-0000-0000-000001060000}"/>
    <cellStyle name="Normal 10 9 4" xfId="7713" xr:uid="{00000000-0005-0000-0000-000002060000}"/>
    <cellStyle name="Normal 10 9 5" xfId="14482" xr:uid="{00000000-0005-0000-0000-000003060000}"/>
    <cellStyle name="Normal 10 9 6" xfId="21251" xr:uid="{00000000-0005-0000-0000-000004060000}"/>
    <cellStyle name="Normal 11" xfId="30" xr:uid="{00000000-0005-0000-0000-000005060000}"/>
    <cellStyle name="Normal 11 2" xfId="241" xr:uid="{00000000-0005-0000-0000-000006060000}"/>
    <cellStyle name="Normal 12" xfId="29" xr:uid="{00000000-0005-0000-0000-000007060000}"/>
    <cellStyle name="Normal 12 10" xfId="6876" xr:uid="{00000000-0005-0000-0000-000008060000}"/>
    <cellStyle name="Normal 12 11" xfId="13646" xr:uid="{00000000-0005-0000-0000-000009060000}"/>
    <cellStyle name="Normal 12 12" xfId="20415" xr:uid="{00000000-0005-0000-0000-00000A060000}"/>
    <cellStyle name="Normal 12 2" xfId="80" xr:uid="{00000000-0005-0000-0000-00000B060000}"/>
    <cellStyle name="Normal 12 3" xfId="146" xr:uid="{00000000-0005-0000-0000-00000C060000}"/>
    <cellStyle name="Normal 12 3 10" xfId="20515" xr:uid="{00000000-0005-0000-0000-00000D060000}"/>
    <cellStyle name="Normal 12 3 2" xfId="394" xr:uid="{00000000-0005-0000-0000-00000E060000}"/>
    <cellStyle name="Normal 12 3 2 2" xfId="821" xr:uid="{00000000-0005-0000-0000-00000F060000}"/>
    <cellStyle name="Normal 12 3 2 2 2" xfId="2526" xr:uid="{00000000-0005-0000-0000-000010060000}"/>
    <cellStyle name="Normal 12 3 2 2 2 2" xfId="5922" xr:uid="{00000000-0005-0000-0000-000011060000}"/>
    <cellStyle name="Normal 12 3 2 2 2 2 2" xfId="12700" xr:uid="{00000000-0005-0000-0000-000012060000}"/>
    <cellStyle name="Normal 12 3 2 2 2 2 3" xfId="19469" xr:uid="{00000000-0005-0000-0000-000013060000}"/>
    <cellStyle name="Normal 12 3 2 2 2 2 4" xfId="26238" xr:uid="{00000000-0005-0000-0000-000014060000}"/>
    <cellStyle name="Normal 12 3 2 2 2 3" xfId="9316" xr:uid="{00000000-0005-0000-0000-000015060000}"/>
    <cellStyle name="Normal 12 3 2 2 2 4" xfId="16085" xr:uid="{00000000-0005-0000-0000-000016060000}"/>
    <cellStyle name="Normal 12 3 2 2 2 5" xfId="22854" xr:uid="{00000000-0005-0000-0000-000017060000}"/>
    <cellStyle name="Normal 12 3 2 2 3" xfId="4226" xr:uid="{00000000-0005-0000-0000-000018060000}"/>
    <cellStyle name="Normal 12 3 2 2 3 2" xfId="11007" xr:uid="{00000000-0005-0000-0000-000019060000}"/>
    <cellStyle name="Normal 12 3 2 2 3 3" xfId="17776" xr:uid="{00000000-0005-0000-0000-00001A060000}"/>
    <cellStyle name="Normal 12 3 2 2 3 4" xfId="24545" xr:uid="{00000000-0005-0000-0000-00001B060000}"/>
    <cellStyle name="Normal 12 3 2 2 4" xfId="7623" xr:uid="{00000000-0005-0000-0000-00001C060000}"/>
    <cellStyle name="Normal 12 3 2 2 5" xfId="14392" xr:uid="{00000000-0005-0000-0000-00001D060000}"/>
    <cellStyle name="Normal 12 3 2 2 6" xfId="21161" xr:uid="{00000000-0005-0000-0000-00001E060000}"/>
    <cellStyle name="Normal 12 3 2 3" xfId="1247" xr:uid="{00000000-0005-0000-0000-00001F060000}"/>
    <cellStyle name="Normal 12 3 2 3 2" xfId="2952" xr:uid="{00000000-0005-0000-0000-000020060000}"/>
    <cellStyle name="Normal 12 3 2 3 2 2" xfId="6348" xr:uid="{00000000-0005-0000-0000-000021060000}"/>
    <cellStyle name="Normal 12 3 2 3 2 2 2" xfId="13123" xr:uid="{00000000-0005-0000-0000-000022060000}"/>
    <cellStyle name="Normal 12 3 2 3 2 2 3" xfId="19892" xr:uid="{00000000-0005-0000-0000-000023060000}"/>
    <cellStyle name="Normal 12 3 2 3 2 2 4" xfId="26661" xr:uid="{00000000-0005-0000-0000-000024060000}"/>
    <cellStyle name="Normal 12 3 2 3 2 3" xfId="9739" xr:uid="{00000000-0005-0000-0000-000025060000}"/>
    <cellStyle name="Normal 12 3 2 3 2 4" xfId="16508" xr:uid="{00000000-0005-0000-0000-000026060000}"/>
    <cellStyle name="Normal 12 3 2 3 2 5" xfId="23277" xr:uid="{00000000-0005-0000-0000-000027060000}"/>
    <cellStyle name="Normal 12 3 2 3 3" xfId="4649" xr:uid="{00000000-0005-0000-0000-000028060000}"/>
    <cellStyle name="Normal 12 3 2 3 3 2" xfId="11430" xr:uid="{00000000-0005-0000-0000-000029060000}"/>
    <cellStyle name="Normal 12 3 2 3 3 3" xfId="18199" xr:uid="{00000000-0005-0000-0000-00002A060000}"/>
    <cellStyle name="Normal 12 3 2 3 3 4" xfId="24968" xr:uid="{00000000-0005-0000-0000-00002B060000}"/>
    <cellStyle name="Normal 12 3 2 3 4" xfId="8046" xr:uid="{00000000-0005-0000-0000-00002C060000}"/>
    <cellStyle name="Normal 12 3 2 3 5" xfId="14815" xr:uid="{00000000-0005-0000-0000-00002D060000}"/>
    <cellStyle name="Normal 12 3 2 3 6" xfId="21584" xr:uid="{00000000-0005-0000-0000-00002E060000}"/>
    <cellStyle name="Normal 12 3 2 4" xfId="1676" xr:uid="{00000000-0005-0000-0000-00002F060000}"/>
    <cellStyle name="Normal 12 3 2 4 2" xfId="3378" xr:uid="{00000000-0005-0000-0000-000030060000}"/>
    <cellStyle name="Normal 12 3 2 4 2 2" xfId="6774" xr:uid="{00000000-0005-0000-0000-000031060000}"/>
    <cellStyle name="Normal 12 3 2 4 2 2 2" xfId="13546" xr:uid="{00000000-0005-0000-0000-000032060000}"/>
    <cellStyle name="Normal 12 3 2 4 2 2 3" xfId="20315" xr:uid="{00000000-0005-0000-0000-000033060000}"/>
    <cellStyle name="Normal 12 3 2 4 2 2 4" xfId="27084" xr:uid="{00000000-0005-0000-0000-000034060000}"/>
    <cellStyle name="Normal 12 3 2 4 2 3" xfId="10162" xr:uid="{00000000-0005-0000-0000-000035060000}"/>
    <cellStyle name="Normal 12 3 2 4 2 4" xfId="16931" xr:uid="{00000000-0005-0000-0000-000036060000}"/>
    <cellStyle name="Normal 12 3 2 4 2 5" xfId="23700" xr:uid="{00000000-0005-0000-0000-000037060000}"/>
    <cellStyle name="Normal 12 3 2 4 3" xfId="5072" xr:uid="{00000000-0005-0000-0000-000038060000}"/>
    <cellStyle name="Normal 12 3 2 4 3 2" xfId="11853" xr:uid="{00000000-0005-0000-0000-000039060000}"/>
    <cellStyle name="Normal 12 3 2 4 3 3" xfId="18622" xr:uid="{00000000-0005-0000-0000-00003A060000}"/>
    <cellStyle name="Normal 12 3 2 4 3 4" xfId="25391" xr:uid="{00000000-0005-0000-0000-00003B060000}"/>
    <cellStyle name="Normal 12 3 2 4 4" xfId="8469" xr:uid="{00000000-0005-0000-0000-00003C060000}"/>
    <cellStyle name="Normal 12 3 2 4 5" xfId="15238" xr:uid="{00000000-0005-0000-0000-00003D060000}"/>
    <cellStyle name="Normal 12 3 2 4 6" xfId="22007" xr:uid="{00000000-0005-0000-0000-00003E060000}"/>
    <cellStyle name="Normal 12 3 2 5" xfId="2103" xr:uid="{00000000-0005-0000-0000-00003F060000}"/>
    <cellStyle name="Normal 12 3 2 5 2" xfId="5499" xr:uid="{00000000-0005-0000-0000-000040060000}"/>
    <cellStyle name="Normal 12 3 2 5 2 2" xfId="12277" xr:uid="{00000000-0005-0000-0000-000041060000}"/>
    <cellStyle name="Normal 12 3 2 5 2 3" xfId="19046" xr:uid="{00000000-0005-0000-0000-000042060000}"/>
    <cellStyle name="Normal 12 3 2 5 2 4" xfId="25815" xr:uid="{00000000-0005-0000-0000-000043060000}"/>
    <cellStyle name="Normal 12 3 2 5 3" xfId="8893" xr:uid="{00000000-0005-0000-0000-000044060000}"/>
    <cellStyle name="Normal 12 3 2 5 4" xfId="15662" xr:uid="{00000000-0005-0000-0000-000045060000}"/>
    <cellStyle name="Normal 12 3 2 5 5" xfId="22431" xr:uid="{00000000-0005-0000-0000-000046060000}"/>
    <cellStyle name="Normal 12 3 2 6" xfId="3803" xr:uid="{00000000-0005-0000-0000-000047060000}"/>
    <cellStyle name="Normal 12 3 2 6 2" xfId="10584" xr:uid="{00000000-0005-0000-0000-000048060000}"/>
    <cellStyle name="Normal 12 3 2 6 3" xfId="17353" xr:uid="{00000000-0005-0000-0000-000049060000}"/>
    <cellStyle name="Normal 12 3 2 6 4" xfId="24122" xr:uid="{00000000-0005-0000-0000-00004A060000}"/>
    <cellStyle name="Normal 12 3 2 7" xfId="7200" xr:uid="{00000000-0005-0000-0000-00004B060000}"/>
    <cellStyle name="Normal 12 3 2 8" xfId="13969" xr:uid="{00000000-0005-0000-0000-00004C060000}"/>
    <cellStyle name="Normal 12 3 2 9" xfId="20738" xr:uid="{00000000-0005-0000-0000-00004D060000}"/>
    <cellStyle name="Normal 12 3 3" xfId="596" xr:uid="{00000000-0005-0000-0000-00004E060000}"/>
    <cellStyle name="Normal 12 3 3 2" xfId="2303" xr:uid="{00000000-0005-0000-0000-00004F060000}"/>
    <cellStyle name="Normal 12 3 3 2 2" xfId="5699" xr:uid="{00000000-0005-0000-0000-000050060000}"/>
    <cellStyle name="Normal 12 3 3 2 2 2" xfId="12477" xr:uid="{00000000-0005-0000-0000-000051060000}"/>
    <cellStyle name="Normal 12 3 3 2 2 3" xfId="19246" xr:uid="{00000000-0005-0000-0000-000052060000}"/>
    <cellStyle name="Normal 12 3 3 2 2 4" xfId="26015" xr:uid="{00000000-0005-0000-0000-000053060000}"/>
    <cellStyle name="Normal 12 3 3 2 3" xfId="9093" xr:uid="{00000000-0005-0000-0000-000054060000}"/>
    <cellStyle name="Normal 12 3 3 2 4" xfId="15862" xr:uid="{00000000-0005-0000-0000-000055060000}"/>
    <cellStyle name="Normal 12 3 3 2 5" xfId="22631" xr:uid="{00000000-0005-0000-0000-000056060000}"/>
    <cellStyle name="Normal 12 3 3 3" xfId="4003" xr:uid="{00000000-0005-0000-0000-000057060000}"/>
    <cellStyle name="Normal 12 3 3 3 2" xfId="10784" xr:uid="{00000000-0005-0000-0000-000058060000}"/>
    <cellStyle name="Normal 12 3 3 3 3" xfId="17553" xr:uid="{00000000-0005-0000-0000-000059060000}"/>
    <cellStyle name="Normal 12 3 3 3 4" xfId="24322" xr:uid="{00000000-0005-0000-0000-00005A060000}"/>
    <cellStyle name="Normal 12 3 3 4" xfId="7400" xr:uid="{00000000-0005-0000-0000-00005B060000}"/>
    <cellStyle name="Normal 12 3 3 5" xfId="14169" xr:uid="{00000000-0005-0000-0000-00005C060000}"/>
    <cellStyle name="Normal 12 3 3 6" xfId="20938" xr:uid="{00000000-0005-0000-0000-00005D060000}"/>
    <cellStyle name="Normal 12 3 4" xfId="1024" xr:uid="{00000000-0005-0000-0000-00005E060000}"/>
    <cellStyle name="Normal 12 3 4 2" xfId="2729" xr:uid="{00000000-0005-0000-0000-00005F060000}"/>
    <cellStyle name="Normal 12 3 4 2 2" xfId="6125" xr:uid="{00000000-0005-0000-0000-000060060000}"/>
    <cellStyle name="Normal 12 3 4 2 2 2" xfId="12900" xr:uid="{00000000-0005-0000-0000-000061060000}"/>
    <cellStyle name="Normal 12 3 4 2 2 3" xfId="19669" xr:uid="{00000000-0005-0000-0000-000062060000}"/>
    <cellStyle name="Normal 12 3 4 2 2 4" xfId="26438" xr:uid="{00000000-0005-0000-0000-000063060000}"/>
    <cellStyle name="Normal 12 3 4 2 3" xfId="9516" xr:uid="{00000000-0005-0000-0000-000064060000}"/>
    <cellStyle name="Normal 12 3 4 2 4" xfId="16285" xr:uid="{00000000-0005-0000-0000-000065060000}"/>
    <cellStyle name="Normal 12 3 4 2 5" xfId="23054" xr:uid="{00000000-0005-0000-0000-000066060000}"/>
    <cellStyle name="Normal 12 3 4 3" xfId="4426" xr:uid="{00000000-0005-0000-0000-000067060000}"/>
    <cellStyle name="Normal 12 3 4 3 2" xfId="11207" xr:uid="{00000000-0005-0000-0000-000068060000}"/>
    <cellStyle name="Normal 12 3 4 3 3" xfId="17976" xr:uid="{00000000-0005-0000-0000-000069060000}"/>
    <cellStyle name="Normal 12 3 4 3 4" xfId="24745" xr:uid="{00000000-0005-0000-0000-00006A060000}"/>
    <cellStyle name="Normal 12 3 4 4" xfId="7823" xr:uid="{00000000-0005-0000-0000-00006B060000}"/>
    <cellStyle name="Normal 12 3 4 5" xfId="14592" xr:uid="{00000000-0005-0000-0000-00006C060000}"/>
    <cellStyle name="Normal 12 3 4 6" xfId="21361" xr:uid="{00000000-0005-0000-0000-00006D060000}"/>
    <cellStyle name="Normal 12 3 5" xfId="1453" xr:uid="{00000000-0005-0000-0000-00006E060000}"/>
    <cellStyle name="Normal 12 3 5 2" xfId="3155" xr:uid="{00000000-0005-0000-0000-00006F060000}"/>
    <cellStyle name="Normal 12 3 5 2 2" xfId="6551" xr:uid="{00000000-0005-0000-0000-000070060000}"/>
    <cellStyle name="Normal 12 3 5 2 2 2" xfId="13323" xr:uid="{00000000-0005-0000-0000-000071060000}"/>
    <cellStyle name="Normal 12 3 5 2 2 3" xfId="20092" xr:uid="{00000000-0005-0000-0000-000072060000}"/>
    <cellStyle name="Normal 12 3 5 2 2 4" xfId="26861" xr:uid="{00000000-0005-0000-0000-000073060000}"/>
    <cellStyle name="Normal 12 3 5 2 3" xfId="9939" xr:uid="{00000000-0005-0000-0000-000074060000}"/>
    <cellStyle name="Normal 12 3 5 2 4" xfId="16708" xr:uid="{00000000-0005-0000-0000-000075060000}"/>
    <cellStyle name="Normal 12 3 5 2 5" xfId="23477" xr:uid="{00000000-0005-0000-0000-000076060000}"/>
    <cellStyle name="Normal 12 3 5 3" xfId="4849" xr:uid="{00000000-0005-0000-0000-000077060000}"/>
    <cellStyle name="Normal 12 3 5 3 2" xfId="11630" xr:uid="{00000000-0005-0000-0000-000078060000}"/>
    <cellStyle name="Normal 12 3 5 3 3" xfId="18399" xr:uid="{00000000-0005-0000-0000-000079060000}"/>
    <cellStyle name="Normal 12 3 5 3 4" xfId="25168" xr:uid="{00000000-0005-0000-0000-00007A060000}"/>
    <cellStyle name="Normal 12 3 5 4" xfId="8246" xr:uid="{00000000-0005-0000-0000-00007B060000}"/>
    <cellStyle name="Normal 12 3 5 5" xfId="15015" xr:uid="{00000000-0005-0000-0000-00007C060000}"/>
    <cellStyle name="Normal 12 3 5 6" xfId="21784" xr:uid="{00000000-0005-0000-0000-00007D060000}"/>
    <cellStyle name="Normal 12 3 6" xfId="1878" xr:uid="{00000000-0005-0000-0000-00007E060000}"/>
    <cellStyle name="Normal 12 3 6 2" xfId="5274" xr:uid="{00000000-0005-0000-0000-00007F060000}"/>
    <cellStyle name="Normal 12 3 6 2 2" xfId="12054" xr:uid="{00000000-0005-0000-0000-000080060000}"/>
    <cellStyle name="Normal 12 3 6 2 3" xfId="18823" xr:uid="{00000000-0005-0000-0000-000081060000}"/>
    <cellStyle name="Normal 12 3 6 2 4" xfId="25592" xr:uid="{00000000-0005-0000-0000-000082060000}"/>
    <cellStyle name="Normal 12 3 6 3" xfId="8670" xr:uid="{00000000-0005-0000-0000-000083060000}"/>
    <cellStyle name="Normal 12 3 6 4" xfId="15439" xr:uid="{00000000-0005-0000-0000-000084060000}"/>
    <cellStyle name="Normal 12 3 6 5" xfId="22208" xr:uid="{00000000-0005-0000-0000-000085060000}"/>
    <cellStyle name="Normal 12 3 7" xfId="3580" xr:uid="{00000000-0005-0000-0000-000086060000}"/>
    <cellStyle name="Normal 12 3 7 2" xfId="10361" xr:uid="{00000000-0005-0000-0000-000087060000}"/>
    <cellStyle name="Normal 12 3 7 3" xfId="17130" xr:uid="{00000000-0005-0000-0000-000088060000}"/>
    <cellStyle name="Normal 12 3 7 4" xfId="23899" xr:uid="{00000000-0005-0000-0000-000089060000}"/>
    <cellStyle name="Normal 12 3 8" xfId="6976" xr:uid="{00000000-0005-0000-0000-00008A060000}"/>
    <cellStyle name="Normal 12 3 9" xfId="13746" xr:uid="{00000000-0005-0000-0000-00008B060000}"/>
    <cellStyle name="Normal 12 4" xfId="292" xr:uid="{00000000-0005-0000-0000-00008C060000}"/>
    <cellStyle name="Normal 12 4 2" xfId="719" xr:uid="{00000000-0005-0000-0000-00008D060000}"/>
    <cellStyle name="Normal 12 4 2 2" xfId="2426" xr:uid="{00000000-0005-0000-0000-00008E060000}"/>
    <cellStyle name="Normal 12 4 2 2 2" xfId="5822" xr:uid="{00000000-0005-0000-0000-00008F060000}"/>
    <cellStyle name="Normal 12 4 2 2 2 2" xfId="12600" xr:uid="{00000000-0005-0000-0000-000090060000}"/>
    <cellStyle name="Normal 12 4 2 2 2 3" xfId="19369" xr:uid="{00000000-0005-0000-0000-000091060000}"/>
    <cellStyle name="Normal 12 4 2 2 2 4" xfId="26138" xr:uid="{00000000-0005-0000-0000-000092060000}"/>
    <cellStyle name="Normal 12 4 2 2 3" xfId="9216" xr:uid="{00000000-0005-0000-0000-000093060000}"/>
    <cellStyle name="Normal 12 4 2 2 4" xfId="15985" xr:uid="{00000000-0005-0000-0000-000094060000}"/>
    <cellStyle name="Normal 12 4 2 2 5" xfId="22754" xr:uid="{00000000-0005-0000-0000-000095060000}"/>
    <cellStyle name="Normal 12 4 2 3" xfId="4126" xr:uid="{00000000-0005-0000-0000-000096060000}"/>
    <cellStyle name="Normal 12 4 2 3 2" xfId="10907" xr:uid="{00000000-0005-0000-0000-000097060000}"/>
    <cellStyle name="Normal 12 4 2 3 3" xfId="17676" xr:uid="{00000000-0005-0000-0000-000098060000}"/>
    <cellStyle name="Normal 12 4 2 3 4" xfId="24445" xr:uid="{00000000-0005-0000-0000-000099060000}"/>
    <cellStyle name="Normal 12 4 2 4" xfId="7523" xr:uid="{00000000-0005-0000-0000-00009A060000}"/>
    <cellStyle name="Normal 12 4 2 5" xfId="14292" xr:uid="{00000000-0005-0000-0000-00009B060000}"/>
    <cellStyle name="Normal 12 4 2 6" xfId="21061" xr:uid="{00000000-0005-0000-0000-00009C060000}"/>
    <cellStyle name="Normal 12 4 3" xfId="1147" xr:uid="{00000000-0005-0000-0000-00009D060000}"/>
    <cellStyle name="Normal 12 4 3 2" xfId="2852" xr:uid="{00000000-0005-0000-0000-00009E060000}"/>
    <cellStyle name="Normal 12 4 3 2 2" xfId="6248" xr:uid="{00000000-0005-0000-0000-00009F060000}"/>
    <cellStyle name="Normal 12 4 3 2 2 2" xfId="13023" xr:uid="{00000000-0005-0000-0000-0000A0060000}"/>
    <cellStyle name="Normal 12 4 3 2 2 3" xfId="19792" xr:uid="{00000000-0005-0000-0000-0000A1060000}"/>
    <cellStyle name="Normal 12 4 3 2 2 4" xfId="26561" xr:uid="{00000000-0005-0000-0000-0000A2060000}"/>
    <cellStyle name="Normal 12 4 3 2 3" xfId="9639" xr:uid="{00000000-0005-0000-0000-0000A3060000}"/>
    <cellStyle name="Normal 12 4 3 2 4" xfId="16408" xr:uid="{00000000-0005-0000-0000-0000A4060000}"/>
    <cellStyle name="Normal 12 4 3 2 5" xfId="23177" xr:uid="{00000000-0005-0000-0000-0000A5060000}"/>
    <cellStyle name="Normal 12 4 3 3" xfId="4549" xr:uid="{00000000-0005-0000-0000-0000A6060000}"/>
    <cellStyle name="Normal 12 4 3 3 2" xfId="11330" xr:uid="{00000000-0005-0000-0000-0000A7060000}"/>
    <cellStyle name="Normal 12 4 3 3 3" xfId="18099" xr:uid="{00000000-0005-0000-0000-0000A8060000}"/>
    <cellStyle name="Normal 12 4 3 3 4" xfId="24868" xr:uid="{00000000-0005-0000-0000-0000A9060000}"/>
    <cellStyle name="Normal 12 4 3 4" xfId="7946" xr:uid="{00000000-0005-0000-0000-0000AA060000}"/>
    <cellStyle name="Normal 12 4 3 5" xfId="14715" xr:uid="{00000000-0005-0000-0000-0000AB060000}"/>
    <cellStyle name="Normal 12 4 3 6" xfId="21484" xr:uid="{00000000-0005-0000-0000-0000AC060000}"/>
    <cellStyle name="Normal 12 4 4" xfId="1576" xr:uid="{00000000-0005-0000-0000-0000AD060000}"/>
    <cellStyle name="Normal 12 4 4 2" xfId="3278" xr:uid="{00000000-0005-0000-0000-0000AE060000}"/>
    <cellStyle name="Normal 12 4 4 2 2" xfId="6674" xr:uid="{00000000-0005-0000-0000-0000AF060000}"/>
    <cellStyle name="Normal 12 4 4 2 2 2" xfId="13446" xr:uid="{00000000-0005-0000-0000-0000B0060000}"/>
    <cellStyle name="Normal 12 4 4 2 2 3" xfId="20215" xr:uid="{00000000-0005-0000-0000-0000B1060000}"/>
    <cellStyle name="Normal 12 4 4 2 2 4" xfId="26984" xr:uid="{00000000-0005-0000-0000-0000B2060000}"/>
    <cellStyle name="Normal 12 4 4 2 3" xfId="10062" xr:uid="{00000000-0005-0000-0000-0000B3060000}"/>
    <cellStyle name="Normal 12 4 4 2 4" xfId="16831" xr:uid="{00000000-0005-0000-0000-0000B4060000}"/>
    <cellStyle name="Normal 12 4 4 2 5" xfId="23600" xr:uid="{00000000-0005-0000-0000-0000B5060000}"/>
    <cellStyle name="Normal 12 4 4 3" xfId="4972" xr:uid="{00000000-0005-0000-0000-0000B6060000}"/>
    <cellStyle name="Normal 12 4 4 3 2" xfId="11753" xr:uid="{00000000-0005-0000-0000-0000B7060000}"/>
    <cellStyle name="Normal 12 4 4 3 3" xfId="18522" xr:uid="{00000000-0005-0000-0000-0000B8060000}"/>
    <cellStyle name="Normal 12 4 4 3 4" xfId="25291" xr:uid="{00000000-0005-0000-0000-0000B9060000}"/>
    <cellStyle name="Normal 12 4 4 4" xfId="8369" xr:uid="{00000000-0005-0000-0000-0000BA060000}"/>
    <cellStyle name="Normal 12 4 4 5" xfId="15138" xr:uid="{00000000-0005-0000-0000-0000BB060000}"/>
    <cellStyle name="Normal 12 4 4 6" xfId="21907" xr:uid="{00000000-0005-0000-0000-0000BC060000}"/>
    <cellStyle name="Normal 12 4 5" xfId="2001" xr:uid="{00000000-0005-0000-0000-0000BD060000}"/>
    <cellStyle name="Normal 12 4 5 2" xfId="5397" xr:uid="{00000000-0005-0000-0000-0000BE060000}"/>
    <cellStyle name="Normal 12 4 5 2 2" xfId="12177" xr:uid="{00000000-0005-0000-0000-0000BF060000}"/>
    <cellStyle name="Normal 12 4 5 2 3" xfId="18946" xr:uid="{00000000-0005-0000-0000-0000C0060000}"/>
    <cellStyle name="Normal 12 4 5 2 4" xfId="25715" xr:uid="{00000000-0005-0000-0000-0000C1060000}"/>
    <cellStyle name="Normal 12 4 5 3" xfId="8793" xr:uid="{00000000-0005-0000-0000-0000C2060000}"/>
    <cellStyle name="Normal 12 4 5 4" xfId="15562" xr:uid="{00000000-0005-0000-0000-0000C3060000}"/>
    <cellStyle name="Normal 12 4 5 5" xfId="22331" xr:uid="{00000000-0005-0000-0000-0000C4060000}"/>
    <cellStyle name="Normal 12 4 6" xfId="3703" xr:uid="{00000000-0005-0000-0000-0000C5060000}"/>
    <cellStyle name="Normal 12 4 6 2" xfId="10484" xr:uid="{00000000-0005-0000-0000-0000C6060000}"/>
    <cellStyle name="Normal 12 4 6 3" xfId="17253" xr:uid="{00000000-0005-0000-0000-0000C7060000}"/>
    <cellStyle name="Normal 12 4 6 4" xfId="24022" xr:uid="{00000000-0005-0000-0000-0000C8060000}"/>
    <cellStyle name="Normal 12 4 7" xfId="7100" xr:uid="{00000000-0005-0000-0000-0000C9060000}"/>
    <cellStyle name="Normal 12 4 8" xfId="13869" xr:uid="{00000000-0005-0000-0000-0000CA060000}"/>
    <cellStyle name="Normal 12 4 9" xfId="20638" xr:uid="{00000000-0005-0000-0000-0000CB060000}"/>
    <cellStyle name="Normal 12 5" xfId="494" xr:uid="{00000000-0005-0000-0000-0000CC060000}"/>
    <cellStyle name="Normal 12 5 2" xfId="2203" xr:uid="{00000000-0005-0000-0000-0000CD060000}"/>
    <cellStyle name="Normal 12 5 2 2" xfId="5599" xr:uid="{00000000-0005-0000-0000-0000CE060000}"/>
    <cellStyle name="Normal 12 5 2 2 2" xfId="12377" xr:uid="{00000000-0005-0000-0000-0000CF060000}"/>
    <cellStyle name="Normal 12 5 2 2 3" xfId="19146" xr:uid="{00000000-0005-0000-0000-0000D0060000}"/>
    <cellStyle name="Normal 12 5 2 2 4" xfId="25915" xr:uid="{00000000-0005-0000-0000-0000D1060000}"/>
    <cellStyle name="Normal 12 5 2 3" xfId="8993" xr:uid="{00000000-0005-0000-0000-0000D2060000}"/>
    <cellStyle name="Normal 12 5 2 4" xfId="15762" xr:uid="{00000000-0005-0000-0000-0000D3060000}"/>
    <cellStyle name="Normal 12 5 2 5" xfId="22531" xr:uid="{00000000-0005-0000-0000-0000D4060000}"/>
    <cellStyle name="Normal 12 5 3" xfId="3903" xr:uid="{00000000-0005-0000-0000-0000D5060000}"/>
    <cellStyle name="Normal 12 5 3 2" xfId="10684" xr:uid="{00000000-0005-0000-0000-0000D6060000}"/>
    <cellStyle name="Normal 12 5 3 3" xfId="17453" xr:uid="{00000000-0005-0000-0000-0000D7060000}"/>
    <cellStyle name="Normal 12 5 3 4" xfId="24222" xr:uid="{00000000-0005-0000-0000-0000D8060000}"/>
    <cellStyle name="Normal 12 5 4" xfId="7300" xr:uid="{00000000-0005-0000-0000-0000D9060000}"/>
    <cellStyle name="Normal 12 5 5" xfId="14069" xr:uid="{00000000-0005-0000-0000-0000DA060000}"/>
    <cellStyle name="Normal 12 5 6" xfId="20838" xr:uid="{00000000-0005-0000-0000-0000DB060000}"/>
    <cellStyle name="Normal 12 6" xfId="924" xr:uid="{00000000-0005-0000-0000-0000DC060000}"/>
    <cellStyle name="Normal 12 6 2" xfId="2629" xr:uid="{00000000-0005-0000-0000-0000DD060000}"/>
    <cellStyle name="Normal 12 6 2 2" xfId="6025" xr:uid="{00000000-0005-0000-0000-0000DE060000}"/>
    <cellStyle name="Normal 12 6 2 2 2" xfId="12800" xr:uid="{00000000-0005-0000-0000-0000DF060000}"/>
    <cellStyle name="Normal 12 6 2 2 3" xfId="19569" xr:uid="{00000000-0005-0000-0000-0000E0060000}"/>
    <cellStyle name="Normal 12 6 2 2 4" xfId="26338" xr:uid="{00000000-0005-0000-0000-0000E1060000}"/>
    <cellStyle name="Normal 12 6 2 3" xfId="9416" xr:uid="{00000000-0005-0000-0000-0000E2060000}"/>
    <cellStyle name="Normal 12 6 2 4" xfId="16185" xr:uid="{00000000-0005-0000-0000-0000E3060000}"/>
    <cellStyle name="Normal 12 6 2 5" xfId="22954" xr:uid="{00000000-0005-0000-0000-0000E4060000}"/>
    <cellStyle name="Normal 12 6 3" xfId="4326" xr:uid="{00000000-0005-0000-0000-0000E5060000}"/>
    <cellStyle name="Normal 12 6 3 2" xfId="11107" xr:uid="{00000000-0005-0000-0000-0000E6060000}"/>
    <cellStyle name="Normal 12 6 3 3" xfId="17876" xr:uid="{00000000-0005-0000-0000-0000E7060000}"/>
    <cellStyle name="Normal 12 6 3 4" xfId="24645" xr:uid="{00000000-0005-0000-0000-0000E8060000}"/>
    <cellStyle name="Normal 12 6 4" xfId="7723" xr:uid="{00000000-0005-0000-0000-0000E9060000}"/>
    <cellStyle name="Normal 12 6 5" xfId="14492" xr:uid="{00000000-0005-0000-0000-0000EA060000}"/>
    <cellStyle name="Normal 12 6 6" xfId="21261" xr:uid="{00000000-0005-0000-0000-0000EB060000}"/>
    <cellStyle name="Normal 12 7" xfId="1353" xr:uid="{00000000-0005-0000-0000-0000EC060000}"/>
    <cellStyle name="Normal 12 7 2" xfId="3055" xr:uid="{00000000-0005-0000-0000-0000ED060000}"/>
    <cellStyle name="Normal 12 7 2 2" xfId="6451" xr:uid="{00000000-0005-0000-0000-0000EE060000}"/>
    <cellStyle name="Normal 12 7 2 2 2" xfId="13223" xr:uid="{00000000-0005-0000-0000-0000EF060000}"/>
    <cellStyle name="Normal 12 7 2 2 3" xfId="19992" xr:uid="{00000000-0005-0000-0000-0000F0060000}"/>
    <cellStyle name="Normal 12 7 2 2 4" xfId="26761" xr:uid="{00000000-0005-0000-0000-0000F1060000}"/>
    <cellStyle name="Normal 12 7 2 3" xfId="9839" xr:uid="{00000000-0005-0000-0000-0000F2060000}"/>
    <cellStyle name="Normal 12 7 2 4" xfId="16608" xr:uid="{00000000-0005-0000-0000-0000F3060000}"/>
    <cellStyle name="Normal 12 7 2 5" xfId="23377" xr:uid="{00000000-0005-0000-0000-0000F4060000}"/>
    <cellStyle name="Normal 12 7 3" xfId="4749" xr:uid="{00000000-0005-0000-0000-0000F5060000}"/>
    <cellStyle name="Normal 12 7 3 2" xfId="11530" xr:uid="{00000000-0005-0000-0000-0000F6060000}"/>
    <cellStyle name="Normal 12 7 3 3" xfId="18299" xr:uid="{00000000-0005-0000-0000-0000F7060000}"/>
    <cellStyle name="Normal 12 7 3 4" xfId="25068" xr:uid="{00000000-0005-0000-0000-0000F8060000}"/>
    <cellStyle name="Normal 12 7 4" xfId="8146" xr:uid="{00000000-0005-0000-0000-0000F9060000}"/>
    <cellStyle name="Normal 12 7 5" xfId="14915" xr:uid="{00000000-0005-0000-0000-0000FA060000}"/>
    <cellStyle name="Normal 12 7 6" xfId="21684" xr:uid="{00000000-0005-0000-0000-0000FB060000}"/>
    <cellStyle name="Normal 12 8" xfId="1778" xr:uid="{00000000-0005-0000-0000-0000FC060000}"/>
    <cellStyle name="Normal 12 8 2" xfId="5174" xr:uid="{00000000-0005-0000-0000-0000FD060000}"/>
    <cellStyle name="Normal 12 8 2 2" xfId="11954" xr:uid="{00000000-0005-0000-0000-0000FE060000}"/>
    <cellStyle name="Normal 12 8 2 3" xfId="18723" xr:uid="{00000000-0005-0000-0000-0000FF060000}"/>
    <cellStyle name="Normal 12 8 2 4" xfId="25492" xr:uid="{00000000-0005-0000-0000-000000070000}"/>
    <cellStyle name="Normal 12 8 3" xfId="8570" xr:uid="{00000000-0005-0000-0000-000001070000}"/>
    <cellStyle name="Normal 12 8 4" xfId="15339" xr:uid="{00000000-0005-0000-0000-000002070000}"/>
    <cellStyle name="Normal 12 8 5" xfId="22108" xr:uid="{00000000-0005-0000-0000-000003070000}"/>
    <cellStyle name="Normal 12 9" xfId="3480" xr:uid="{00000000-0005-0000-0000-000004070000}"/>
    <cellStyle name="Normal 12 9 2" xfId="10261" xr:uid="{00000000-0005-0000-0000-000005070000}"/>
    <cellStyle name="Normal 12 9 3" xfId="17030" xr:uid="{00000000-0005-0000-0000-000006070000}"/>
    <cellStyle name="Normal 12 9 4" xfId="23799" xr:uid="{00000000-0005-0000-0000-000007070000}"/>
    <cellStyle name="Normal 13" xfId="51" xr:uid="{00000000-0005-0000-0000-000008070000}"/>
    <cellStyle name="Normal 13 2" xfId="52" xr:uid="{00000000-0005-0000-0000-000009070000}"/>
    <cellStyle name="Normal 13 3" xfId="81" xr:uid="{00000000-0005-0000-0000-00000A070000}"/>
    <cellStyle name="Normal 14" xfId="53" xr:uid="{00000000-0005-0000-0000-00000B070000}"/>
    <cellStyle name="Normal 14 10" xfId="13666" xr:uid="{00000000-0005-0000-0000-00000C070000}"/>
    <cellStyle name="Normal 14 11" xfId="20435" xr:uid="{00000000-0005-0000-0000-00000D070000}"/>
    <cellStyle name="Normal 14 2" xfId="166" xr:uid="{00000000-0005-0000-0000-00000E070000}"/>
    <cellStyle name="Normal 14 2 10" xfId="20535" xr:uid="{00000000-0005-0000-0000-00000F070000}"/>
    <cellStyle name="Normal 14 2 2" xfId="414" xr:uid="{00000000-0005-0000-0000-000010070000}"/>
    <cellStyle name="Normal 14 2 2 2" xfId="841" xr:uid="{00000000-0005-0000-0000-000011070000}"/>
    <cellStyle name="Normal 14 2 2 2 2" xfId="2546" xr:uid="{00000000-0005-0000-0000-000012070000}"/>
    <cellStyle name="Normal 14 2 2 2 2 2" xfId="5942" xr:uid="{00000000-0005-0000-0000-000013070000}"/>
    <cellStyle name="Normal 14 2 2 2 2 2 2" xfId="12720" xr:uid="{00000000-0005-0000-0000-000014070000}"/>
    <cellStyle name="Normal 14 2 2 2 2 2 3" xfId="19489" xr:uid="{00000000-0005-0000-0000-000015070000}"/>
    <cellStyle name="Normal 14 2 2 2 2 2 4" xfId="26258" xr:uid="{00000000-0005-0000-0000-000016070000}"/>
    <cellStyle name="Normal 14 2 2 2 2 3" xfId="9336" xr:uid="{00000000-0005-0000-0000-000017070000}"/>
    <cellStyle name="Normal 14 2 2 2 2 4" xfId="16105" xr:uid="{00000000-0005-0000-0000-000018070000}"/>
    <cellStyle name="Normal 14 2 2 2 2 5" xfId="22874" xr:uid="{00000000-0005-0000-0000-000019070000}"/>
    <cellStyle name="Normal 14 2 2 2 3" xfId="4246" xr:uid="{00000000-0005-0000-0000-00001A070000}"/>
    <cellStyle name="Normal 14 2 2 2 3 2" xfId="11027" xr:uid="{00000000-0005-0000-0000-00001B070000}"/>
    <cellStyle name="Normal 14 2 2 2 3 3" xfId="17796" xr:uid="{00000000-0005-0000-0000-00001C070000}"/>
    <cellStyle name="Normal 14 2 2 2 3 4" xfId="24565" xr:uid="{00000000-0005-0000-0000-00001D070000}"/>
    <cellStyle name="Normal 14 2 2 2 4" xfId="7643" xr:uid="{00000000-0005-0000-0000-00001E070000}"/>
    <cellStyle name="Normal 14 2 2 2 5" xfId="14412" xr:uid="{00000000-0005-0000-0000-00001F070000}"/>
    <cellStyle name="Normal 14 2 2 2 6" xfId="21181" xr:uid="{00000000-0005-0000-0000-000020070000}"/>
    <cellStyle name="Normal 14 2 2 3" xfId="1267" xr:uid="{00000000-0005-0000-0000-000021070000}"/>
    <cellStyle name="Normal 14 2 2 3 2" xfId="2972" xr:uid="{00000000-0005-0000-0000-000022070000}"/>
    <cellStyle name="Normal 14 2 2 3 2 2" xfId="6368" xr:uid="{00000000-0005-0000-0000-000023070000}"/>
    <cellStyle name="Normal 14 2 2 3 2 2 2" xfId="13143" xr:uid="{00000000-0005-0000-0000-000024070000}"/>
    <cellStyle name="Normal 14 2 2 3 2 2 3" xfId="19912" xr:uid="{00000000-0005-0000-0000-000025070000}"/>
    <cellStyle name="Normal 14 2 2 3 2 2 4" xfId="26681" xr:uid="{00000000-0005-0000-0000-000026070000}"/>
    <cellStyle name="Normal 14 2 2 3 2 3" xfId="9759" xr:uid="{00000000-0005-0000-0000-000027070000}"/>
    <cellStyle name="Normal 14 2 2 3 2 4" xfId="16528" xr:uid="{00000000-0005-0000-0000-000028070000}"/>
    <cellStyle name="Normal 14 2 2 3 2 5" xfId="23297" xr:uid="{00000000-0005-0000-0000-000029070000}"/>
    <cellStyle name="Normal 14 2 2 3 3" xfId="4669" xr:uid="{00000000-0005-0000-0000-00002A070000}"/>
    <cellStyle name="Normal 14 2 2 3 3 2" xfId="11450" xr:uid="{00000000-0005-0000-0000-00002B070000}"/>
    <cellStyle name="Normal 14 2 2 3 3 3" xfId="18219" xr:uid="{00000000-0005-0000-0000-00002C070000}"/>
    <cellStyle name="Normal 14 2 2 3 3 4" xfId="24988" xr:uid="{00000000-0005-0000-0000-00002D070000}"/>
    <cellStyle name="Normal 14 2 2 3 4" xfId="8066" xr:uid="{00000000-0005-0000-0000-00002E070000}"/>
    <cellStyle name="Normal 14 2 2 3 5" xfId="14835" xr:uid="{00000000-0005-0000-0000-00002F070000}"/>
    <cellStyle name="Normal 14 2 2 3 6" xfId="21604" xr:uid="{00000000-0005-0000-0000-000030070000}"/>
    <cellStyle name="Normal 14 2 2 4" xfId="1696" xr:uid="{00000000-0005-0000-0000-000031070000}"/>
    <cellStyle name="Normal 14 2 2 4 2" xfId="3398" xr:uid="{00000000-0005-0000-0000-000032070000}"/>
    <cellStyle name="Normal 14 2 2 4 2 2" xfId="6794" xr:uid="{00000000-0005-0000-0000-000033070000}"/>
    <cellStyle name="Normal 14 2 2 4 2 2 2" xfId="13566" xr:uid="{00000000-0005-0000-0000-000034070000}"/>
    <cellStyle name="Normal 14 2 2 4 2 2 3" xfId="20335" xr:uid="{00000000-0005-0000-0000-000035070000}"/>
    <cellStyle name="Normal 14 2 2 4 2 2 4" xfId="27104" xr:uid="{00000000-0005-0000-0000-000036070000}"/>
    <cellStyle name="Normal 14 2 2 4 2 3" xfId="10182" xr:uid="{00000000-0005-0000-0000-000037070000}"/>
    <cellStyle name="Normal 14 2 2 4 2 4" xfId="16951" xr:uid="{00000000-0005-0000-0000-000038070000}"/>
    <cellStyle name="Normal 14 2 2 4 2 5" xfId="23720" xr:uid="{00000000-0005-0000-0000-000039070000}"/>
    <cellStyle name="Normal 14 2 2 4 3" xfId="5092" xr:uid="{00000000-0005-0000-0000-00003A070000}"/>
    <cellStyle name="Normal 14 2 2 4 3 2" xfId="11873" xr:uid="{00000000-0005-0000-0000-00003B070000}"/>
    <cellStyle name="Normal 14 2 2 4 3 3" xfId="18642" xr:uid="{00000000-0005-0000-0000-00003C070000}"/>
    <cellStyle name="Normal 14 2 2 4 3 4" xfId="25411" xr:uid="{00000000-0005-0000-0000-00003D070000}"/>
    <cellStyle name="Normal 14 2 2 4 4" xfId="8489" xr:uid="{00000000-0005-0000-0000-00003E070000}"/>
    <cellStyle name="Normal 14 2 2 4 5" xfId="15258" xr:uid="{00000000-0005-0000-0000-00003F070000}"/>
    <cellStyle name="Normal 14 2 2 4 6" xfId="22027" xr:uid="{00000000-0005-0000-0000-000040070000}"/>
    <cellStyle name="Normal 14 2 2 5" xfId="2123" xr:uid="{00000000-0005-0000-0000-000041070000}"/>
    <cellStyle name="Normal 14 2 2 5 2" xfId="5519" xr:uid="{00000000-0005-0000-0000-000042070000}"/>
    <cellStyle name="Normal 14 2 2 5 2 2" xfId="12297" xr:uid="{00000000-0005-0000-0000-000043070000}"/>
    <cellStyle name="Normal 14 2 2 5 2 3" xfId="19066" xr:uid="{00000000-0005-0000-0000-000044070000}"/>
    <cellStyle name="Normal 14 2 2 5 2 4" xfId="25835" xr:uid="{00000000-0005-0000-0000-000045070000}"/>
    <cellStyle name="Normal 14 2 2 5 3" xfId="8913" xr:uid="{00000000-0005-0000-0000-000046070000}"/>
    <cellStyle name="Normal 14 2 2 5 4" xfId="15682" xr:uid="{00000000-0005-0000-0000-000047070000}"/>
    <cellStyle name="Normal 14 2 2 5 5" xfId="22451" xr:uid="{00000000-0005-0000-0000-000048070000}"/>
    <cellStyle name="Normal 14 2 2 6" xfId="3823" xr:uid="{00000000-0005-0000-0000-000049070000}"/>
    <cellStyle name="Normal 14 2 2 6 2" xfId="10604" xr:uid="{00000000-0005-0000-0000-00004A070000}"/>
    <cellStyle name="Normal 14 2 2 6 3" xfId="17373" xr:uid="{00000000-0005-0000-0000-00004B070000}"/>
    <cellStyle name="Normal 14 2 2 6 4" xfId="24142" xr:uid="{00000000-0005-0000-0000-00004C070000}"/>
    <cellStyle name="Normal 14 2 2 7" xfId="7220" xr:uid="{00000000-0005-0000-0000-00004D070000}"/>
    <cellStyle name="Normal 14 2 2 8" xfId="13989" xr:uid="{00000000-0005-0000-0000-00004E070000}"/>
    <cellStyle name="Normal 14 2 2 9" xfId="20758" xr:uid="{00000000-0005-0000-0000-00004F070000}"/>
    <cellStyle name="Normal 14 2 3" xfId="616" xr:uid="{00000000-0005-0000-0000-000050070000}"/>
    <cellStyle name="Normal 14 2 3 2" xfId="2323" xr:uid="{00000000-0005-0000-0000-000051070000}"/>
    <cellStyle name="Normal 14 2 3 2 2" xfId="5719" xr:uid="{00000000-0005-0000-0000-000052070000}"/>
    <cellStyle name="Normal 14 2 3 2 2 2" xfId="12497" xr:uid="{00000000-0005-0000-0000-000053070000}"/>
    <cellStyle name="Normal 14 2 3 2 2 3" xfId="19266" xr:uid="{00000000-0005-0000-0000-000054070000}"/>
    <cellStyle name="Normal 14 2 3 2 2 4" xfId="26035" xr:uid="{00000000-0005-0000-0000-000055070000}"/>
    <cellStyle name="Normal 14 2 3 2 3" xfId="9113" xr:uid="{00000000-0005-0000-0000-000056070000}"/>
    <cellStyle name="Normal 14 2 3 2 4" xfId="15882" xr:uid="{00000000-0005-0000-0000-000057070000}"/>
    <cellStyle name="Normal 14 2 3 2 5" xfId="22651" xr:uid="{00000000-0005-0000-0000-000058070000}"/>
    <cellStyle name="Normal 14 2 3 3" xfId="4023" xr:uid="{00000000-0005-0000-0000-000059070000}"/>
    <cellStyle name="Normal 14 2 3 3 2" xfId="10804" xr:uid="{00000000-0005-0000-0000-00005A070000}"/>
    <cellStyle name="Normal 14 2 3 3 3" xfId="17573" xr:uid="{00000000-0005-0000-0000-00005B070000}"/>
    <cellStyle name="Normal 14 2 3 3 4" xfId="24342" xr:uid="{00000000-0005-0000-0000-00005C070000}"/>
    <cellStyle name="Normal 14 2 3 4" xfId="7420" xr:uid="{00000000-0005-0000-0000-00005D070000}"/>
    <cellStyle name="Normal 14 2 3 5" xfId="14189" xr:uid="{00000000-0005-0000-0000-00005E070000}"/>
    <cellStyle name="Normal 14 2 3 6" xfId="20958" xr:uid="{00000000-0005-0000-0000-00005F070000}"/>
    <cellStyle name="Normal 14 2 4" xfId="1044" xr:uid="{00000000-0005-0000-0000-000060070000}"/>
    <cellStyle name="Normal 14 2 4 2" xfId="2749" xr:uid="{00000000-0005-0000-0000-000061070000}"/>
    <cellStyle name="Normal 14 2 4 2 2" xfId="6145" xr:uid="{00000000-0005-0000-0000-000062070000}"/>
    <cellStyle name="Normal 14 2 4 2 2 2" xfId="12920" xr:uid="{00000000-0005-0000-0000-000063070000}"/>
    <cellStyle name="Normal 14 2 4 2 2 3" xfId="19689" xr:uid="{00000000-0005-0000-0000-000064070000}"/>
    <cellStyle name="Normal 14 2 4 2 2 4" xfId="26458" xr:uid="{00000000-0005-0000-0000-000065070000}"/>
    <cellStyle name="Normal 14 2 4 2 3" xfId="9536" xr:uid="{00000000-0005-0000-0000-000066070000}"/>
    <cellStyle name="Normal 14 2 4 2 4" xfId="16305" xr:uid="{00000000-0005-0000-0000-000067070000}"/>
    <cellStyle name="Normal 14 2 4 2 5" xfId="23074" xr:uid="{00000000-0005-0000-0000-000068070000}"/>
    <cellStyle name="Normal 14 2 4 3" xfId="4446" xr:uid="{00000000-0005-0000-0000-000069070000}"/>
    <cellStyle name="Normal 14 2 4 3 2" xfId="11227" xr:uid="{00000000-0005-0000-0000-00006A070000}"/>
    <cellStyle name="Normal 14 2 4 3 3" xfId="17996" xr:uid="{00000000-0005-0000-0000-00006B070000}"/>
    <cellStyle name="Normal 14 2 4 3 4" xfId="24765" xr:uid="{00000000-0005-0000-0000-00006C070000}"/>
    <cellStyle name="Normal 14 2 4 4" xfId="7843" xr:uid="{00000000-0005-0000-0000-00006D070000}"/>
    <cellStyle name="Normal 14 2 4 5" xfId="14612" xr:uid="{00000000-0005-0000-0000-00006E070000}"/>
    <cellStyle name="Normal 14 2 4 6" xfId="21381" xr:uid="{00000000-0005-0000-0000-00006F070000}"/>
    <cellStyle name="Normal 14 2 5" xfId="1473" xr:uid="{00000000-0005-0000-0000-000070070000}"/>
    <cellStyle name="Normal 14 2 5 2" xfId="3175" xr:uid="{00000000-0005-0000-0000-000071070000}"/>
    <cellStyle name="Normal 14 2 5 2 2" xfId="6571" xr:uid="{00000000-0005-0000-0000-000072070000}"/>
    <cellStyle name="Normal 14 2 5 2 2 2" xfId="13343" xr:uid="{00000000-0005-0000-0000-000073070000}"/>
    <cellStyle name="Normal 14 2 5 2 2 3" xfId="20112" xr:uid="{00000000-0005-0000-0000-000074070000}"/>
    <cellStyle name="Normal 14 2 5 2 2 4" xfId="26881" xr:uid="{00000000-0005-0000-0000-000075070000}"/>
    <cellStyle name="Normal 14 2 5 2 3" xfId="9959" xr:uid="{00000000-0005-0000-0000-000076070000}"/>
    <cellStyle name="Normal 14 2 5 2 4" xfId="16728" xr:uid="{00000000-0005-0000-0000-000077070000}"/>
    <cellStyle name="Normal 14 2 5 2 5" xfId="23497" xr:uid="{00000000-0005-0000-0000-000078070000}"/>
    <cellStyle name="Normal 14 2 5 3" xfId="4869" xr:uid="{00000000-0005-0000-0000-000079070000}"/>
    <cellStyle name="Normal 14 2 5 3 2" xfId="11650" xr:uid="{00000000-0005-0000-0000-00007A070000}"/>
    <cellStyle name="Normal 14 2 5 3 3" xfId="18419" xr:uid="{00000000-0005-0000-0000-00007B070000}"/>
    <cellStyle name="Normal 14 2 5 3 4" xfId="25188" xr:uid="{00000000-0005-0000-0000-00007C070000}"/>
    <cellStyle name="Normal 14 2 5 4" xfId="8266" xr:uid="{00000000-0005-0000-0000-00007D070000}"/>
    <cellStyle name="Normal 14 2 5 5" xfId="15035" xr:uid="{00000000-0005-0000-0000-00007E070000}"/>
    <cellStyle name="Normal 14 2 5 6" xfId="21804" xr:uid="{00000000-0005-0000-0000-00007F070000}"/>
    <cellStyle name="Normal 14 2 6" xfId="1898" xr:uid="{00000000-0005-0000-0000-000080070000}"/>
    <cellStyle name="Normal 14 2 6 2" xfId="5294" xr:uid="{00000000-0005-0000-0000-000081070000}"/>
    <cellStyle name="Normal 14 2 6 2 2" xfId="12074" xr:uid="{00000000-0005-0000-0000-000082070000}"/>
    <cellStyle name="Normal 14 2 6 2 3" xfId="18843" xr:uid="{00000000-0005-0000-0000-000083070000}"/>
    <cellStyle name="Normal 14 2 6 2 4" xfId="25612" xr:uid="{00000000-0005-0000-0000-000084070000}"/>
    <cellStyle name="Normal 14 2 6 3" xfId="8690" xr:uid="{00000000-0005-0000-0000-000085070000}"/>
    <cellStyle name="Normal 14 2 6 4" xfId="15459" xr:uid="{00000000-0005-0000-0000-000086070000}"/>
    <cellStyle name="Normal 14 2 6 5" xfId="22228" xr:uid="{00000000-0005-0000-0000-000087070000}"/>
    <cellStyle name="Normal 14 2 7" xfId="3600" xr:uid="{00000000-0005-0000-0000-000088070000}"/>
    <cellStyle name="Normal 14 2 7 2" xfId="10381" xr:uid="{00000000-0005-0000-0000-000089070000}"/>
    <cellStyle name="Normal 14 2 7 3" xfId="17150" xr:uid="{00000000-0005-0000-0000-00008A070000}"/>
    <cellStyle name="Normal 14 2 7 4" xfId="23919" xr:uid="{00000000-0005-0000-0000-00008B070000}"/>
    <cellStyle name="Normal 14 2 8" xfId="6996" xr:uid="{00000000-0005-0000-0000-00008C070000}"/>
    <cellStyle name="Normal 14 2 9" xfId="13766" xr:uid="{00000000-0005-0000-0000-00008D070000}"/>
    <cellStyle name="Normal 14 3" xfId="312" xr:uid="{00000000-0005-0000-0000-00008E070000}"/>
    <cellStyle name="Normal 14 3 2" xfId="739" xr:uid="{00000000-0005-0000-0000-00008F070000}"/>
    <cellStyle name="Normal 14 3 2 2" xfId="2446" xr:uid="{00000000-0005-0000-0000-000090070000}"/>
    <cellStyle name="Normal 14 3 2 2 2" xfId="5842" xr:uid="{00000000-0005-0000-0000-000091070000}"/>
    <cellStyle name="Normal 14 3 2 2 2 2" xfId="12620" xr:uid="{00000000-0005-0000-0000-000092070000}"/>
    <cellStyle name="Normal 14 3 2 2 2 3" xfId="19389" xr:uid="{00000000-0005-0000-0000-000093070000}"/>
    <cellStyle name="Normal 14 3 2 2 2 4" xfId="26158" xr:uid="{00000000-0005-0000-0000-000094070000}"/>
    <cellStyle name="Normal 14 3 2 2 3" xfId="9236" xr:uid="{00000000-0005-0000-0000-000095070000}"/>
    <cellStyle name="Normal 14 3 2 2 4" xfId="16005" xr:uid="{00000000-0005-0000-0000-000096070000}"/>
    <cellStyle name="Normal 14 3 2 2 5" xfId="22774" xr:uid="{00000000-0005-0000-0000-000097070000}"/>
    <cellStyle name="Normal 14 3 2 3" xfId="4146" xr:uid="{00000000-0005-0000-0000-000098070000}"/>
    <cellStyle name="Normal 14 3 2 3 2" xfId="10927" xr:uid="{00000000-0005-0000-0000-000099070000}"/>
    <cellStyle name="Normal 14 3 2 3 3" xfId="17696" xr:uid="{00000000-0005-0000-0000-00009A070000}"/>
    <cellStyle name="Normal 14 3 2 3 4" xfId="24465" xr:uid="{00000000-0005-0000-0000-00009B070000}"/>
    <cellStyle name="Normal 14 3 2 4" xfId="7543" xr:uid="{00000000-0005-0000-0000-00009C070000}"/>
    <cellStyle name="Normal 14 3 2 5" xfId="14312" xr:uid="{00000000-0005-0000-0000-00009D070000}"/>
    <cellStyle name="Normal 14 3 2 6" xfId="21081" xr:uid="{00000000-0005-0000-0000-00009E070000}"/>
    <cellStyle name="Normal 14 3 3" xfId="1167" xr:uid="{00000000-0005-0000-0000-00009F070000}"/>
    <cellStyle name="Normal 14 3 3 2" xfId="2872" xr:uid="{00000000-0005-0000-0000-0000A0070000}"/>
    <cellStyle name="Normal 14 3 3 2 2" xfId="6268" xr:uid="{00000000-0005-0000-0000-0000A1070000}"/>
    <cellStyle name="Normal 14 3 3 2 2 2" xfId="13043" xr:uid="{00000000-0005-0000-0000-0000A2070000}"/>
    <cellStyle name="Normal 14 3 3 2 2 3" xfId="19812" xr:uid="{00000000-0005-0000-0000-0000A3070000}"/>
    <cellStyle name="Normal 14 3 3 2 2 4" xfId="26581" xr:uid="{00000000-0005-0000-0000-0000A4070000}"/>
    <cellStyle name="Normal 14 3 3 2 3" xfId="9659" xr:uid="{00000000-0005-0000-0000-0000A5070000}"/>
    <cellStyle name="Normal 14 3 3 2 4" xfId="16428" xr:uid="{00000000-0005-0000-0000-0000A6070000}"/>
    <cellStyle name="Normal 14 3 3 2 5" xfId="23197" xr:uid="{00000000-0005-0000-0000-0000A7070000}"/>
    <cellStyle name="Normal 14 3 3 3" xfId="4569" xr:uid="{00000000-0005-0000-0000-0000A8070000}"/>
    <cellStyle name="Normal 14 3 3 3 2" xfId="11350" xr:uid="{00000000-0005-0000-0000-0000A9070000}"/>
    <cellStyle name="Normal 14 3 3 3 3" xfId="18119" xr:uid="{00000000-0005-0000-0000-0000AA070000}"/>
    <cellStyle name="Normal 14 3 3 3 4" xfId="24888" xr:uid="{00000000-0005-0000-0000-0000AB070000}"/>
    <cellStyle name="Normal 14 3 3 4" xfId="7966" xr:uid="{00000000-0005-0000-0000-0000AC070000}"/>
    <cellStyle name="Normal 14 3 3 5" xfId="14735" xr:uid="{00000000-0005-0000-0000-0000AD070000}"/>
    <cellStyle name="Normal 14 3 3 6" xfId="21504" xr:uid="{00000000-0005-0000-0000-0000AE070000}"/>
    <cellStyle name="Normal 14 3 4" xfId="1596" xr:uid="{00000000-0005-0000-0000-0000AF070000}"/>
    <cellStyle name="Normal 14 3 4 2" xfId="3298" xr:uid="{00000000-0005-0000-0000-0000B0070000}"/>
    <cellStyle name="Normal 14 3 4 2 2" xfId="6694" xr:uid="{00000000-0005-0000-0000-0000B1070000}"/>
    <cellStyle name="Normal 14 3 4 2 2 2" xfId="13466" xr:uid="{00000000-0005-0000-0000-0000B2070000}"/>
    <cellStyle name="Normal 14 3 4 2 2 3" xfId="20235" xr:uid="{00000000-0005-0000-0000-0000B3070000}"/>
    <cellStyle name="Normal 14 3 4 2 2 4" xfId="27004" xr:uid="{00000000-0005-0000-0000-0000B4070000}"/>
    <cellStyle name="Normal 14 3 4 2 3" xfId="10082" xr:uid="{00000000-0005-0000-0000-0000B5070000}"/>
    <cellStyle name="Normal 14 3 4 2 4" xfId="16851" xr:uid="{00000000-0005-0000-0000-0000B6070000}"/>
    <cellStyle name="Normal 14 3 4 2 5" xfId="23620" xr:uid="{00000000-0005-0000-0000-0000B7070000}"/>
    <cellStyle name="Normal 14 3 4 3" xfId="4992" xr:uid="{00000000-0005-0000-0000-0000B8070000}"/>
    <cellStyle name="Normal 14 3 4 3 2" xfId="11773" xr:uid="{00000000-0005-0000-0000-0000B9070000}"/>
    <cellStyle name="Normal 14 3 4 3 3" xfId="18542" xr:uid="{00000000-0005-0000-0000-0000BA070000}"/>
    <cellStyle name="Normal 14 3 4 3 4" xfId="25311" xr:uid="{00000000-0005-0000-0000-0000BB070000}"/>
    <cellStyle name="Normal 14 3 4 4" xfId="8389" xr:uid="{00000000-0005-0000-0000-0000BC070000}"/>
    <cellStyle name="Normal 14 3 4 5" xfId="15158" xr:uid="{00000000-0005-0000-0000-0000BD070000}"/>
    <cellStyle name="Normal 14 3 4 6" xfId="21927" xr:uid="{00000000-0005-0000-0000-0000BE070000}"/>
    <cellStyle name="Normal 14 3 5" xfId="2021" xr:uid="{00000000-0005-0000-0000-0000BF070000}"/>
    <cellStyle name="Normal 14 3 5 2" xfId="5417" xr:uid="{00000000-0005-0000-0000-0000C0070000}"/>
    <cellStyle name="Normal 14 3 5 2 2" xfId="12197" xr:uid="{00000000-0005-0000-0000-0000C1070000}"/>
    <cellStyle name="Normal 14 3 5 2 3" xfId="18966" xr:uid="{00000000-0005-0000-0000-0000C2070000}"/>
    <cellStyle name="Normal 14 3 5 2 4" xfId="25735" xr:uid="{00000000-0005-0000-0000-0000C3070000}"/>
    <cellStyle name="Normal 14 3 5 3" xfId="8813" xr:uid="{00000000-0005-0000-0000-0000C4070000}"/>
    <cellStyle name="Normal 14 3 5 4" xfId="15582" xr:uid="{00000000-0005-0000-0000-0000C5070000}"/>
    <cellStyle name="Normal 14 3 5 5" xfId="22351" xr:uid="{00000000-0005-0000-0000-0000C6070000}"/>
    <cellStyle name="Normal 14 3 6" xfId="3723" xr:uid="{00000000-0005-0000-0000-0000C7070000}"/>
    <cellStyle name="Normal 14 3 6 2" xfId="10504" xr:uid="{00000000-0005-0000-0000-0000C8070000}"/>
    <cellStyle name="Normal 14 3 6 3" xfId="17273" xr:uid="{00000000-0005-0000-0000-0000C9070000}"/>
    <cellStyle name="Normal 14 3 6 4" xfId="24042" xr:uid="{00000000-0005-0000-0000-0000CA070000}"/>
    <cellStyle name="Normal 14 3 7" xfId="7120" xr:uid="{00000000-0005-0000-0000-0000CB070000}"/>
    <cellStyle name="Normal 14 3 8" xfId="13889" xr:uid="{00000000-0005-0000-0000-0000CC070000}"/>
    <cellStyle name="Normal 14 3 9" xfId="20658" xr:uid="{00000000-0005-0000-0000-0000CD070000}"/>
    <cellStyle name="Normal 14 4" xfId="514" xr:uid="{00000000-0005-0000-0000-0000CE070000}"/>
    <cellStyle name="Normal 14 4 2" xfId="2223" xr:uid="{00000000-0005-0000-0000-0000CF070000}"/>
    <cellStyle name="Normal 14 4 2 2" xfId="5619" xr:uid="{00000000-0005-0000-0000-0000D0070000}"/>
    <cellStyle name="Normal 14 4 2 2 2" xfId="12397" xr:uid="{00000000-0005-0000-0000-0000D1070000}"/>
    <cellStyle name="Normal 14 4 2 2 3" xfId="19166" xr:uid="{00000000-0005-0000-0000-0000D2070000}"/>
    <cellStyle name="Normal 14 4 2 2 4" xfId="25935" xr:uid="{00000000-0005-0000-0000-0000D3070000}"/>
    <cellStyle name="Normal 14 4 2 3" xfId="9013" xr:uid="{00000000-0005-0000-0000-0000D4070000}"/>
    <cellStyle name="Normal 14 4 2 4" xfId="15782" xr:uid="{00000000-0005-0000-0000-0000D5070000}"/>
    <cellStyle name="Normal 14 4 2 5" xfId="22551" xr:uid="{00000000-0005-0000-0000-0000D6070000}"/>
    <cellStyle name="Normal 14 4 3" xfId="3923" xr:uid="{00000000-0005-0000-0000-0000D7070000}"/>
    <cellStyle name="Normal 14 4 3 2" xfId="10704" xr:uid="{00000000-0005-0000-0000-0000D8070000}"/>
    <cellStyle name="Normal 14 4 3 3" xfId="17473" xr:uid="{00000000-0005-0000-0000-0000D9070000}"/>
    <cellStyle name="Normal 14 4 3 4" xfId="24242" xr:uid="{00000000-0005-0000-0000-0000DA070000}"/>
    <cellStyle name="Normal 14 4 4" xfId="7320" xr:uid="{00000000-0005-0000-0000-0000DB070000}"/>
    <cellStyle name="Normal 14 4 5" xfId="14089" xr:uid="{00000000-0005-0000-0000-0000DC070000}"/>
    <cellStyle name="Normal 14 4 6" xfId="20858" xr:uid="{00000000-0005-0000-0000-0000DD070000}"/>
    <cellStyle name="Normal 14 5" xfId="944" xr:uid="{00000000-0005-0000-0000-0000DE070000}"/>
    <cellStyle name="Normal 14 5 2" xfId="2649" xr:uid="{00000000-0005-0000-0000-0000DF070000}"/>
    <cellStyle name="Normal 14 5 2 2" xfId="6045" xr:uid="{00000000-0005-0000-0000-0000E0070000}"/>
    <cellStyle name="Normal 14 5 2 2 2" xfId="12820" xr:uid="{00000000-0005-0000-0000-0000E1070000}"/>
    <cellStyle name="Normal 14 5 2 2 3" xfId="19589" xr:uid="{00000000-0005-0000-0000-0000E2070000}"/>
    <cellStyle name="Normal 14 5 2 2 4" xfId="26358" xr:uid="{00000000-0005-0000-0000-0000E3070000}"/>
    <cellStyle name="Normal 14 5 2 3" xfId="9436" xr:uid="{00000000-0005-0000-0000-0000E4070000}"/>
    <cellStyle name="Normal 14 5 2 4" xfId="16205" xr:uid="{00000000-0005-0000-0000-0000E5070000}"/>
    <cellStyle name="Normal 14 5 2 5" xfId="22974" xr:uid="{00000000-0005-0000-0000-0000E6070000}"/>
    <cellStyle name="Normal 14 5 3" xfId="4346" xr:uid="{00000000-0005-0000-0000-0000E7070000}"/>
    <cellStyle name="Normal 14 5 3 2" xfId="11127" xr:uid="{00000000-0005-0000-0000-0000E8070000}"/>
    <cellStyle name="Normal 14 5 3 3" xfId="17896" xr:uid="{00000000-0005-0000-0000-0000E9070000}"/>
    <cellStyle name="Normal 14 5 3 4" xfId="24665" xr:uid="{00000000-0005-0000-0000-0000EA070000}"/>
    <cellStyle name="Normal 14 5 4" xfId="7743" xr:uid="{00000000-0005-0000-0000-0000EB070000}"/>
    <cellStyle name="Normal 14 5 5" xfId="14512" xr:uid="{00000000-0005-0000-0000-0000EC070000}"/>
    <cellStyle name="Normal 14 5 6" xfId="21281" xr:uid="{00000000-0005-0000-0000-0000ED070000}"/>
    <cellStyle name="Normal 14 6" xfId="1373" xr:uid="{00000000-0005-0000-0000-0000EE070000}"/>
    <cellStyle name="Normal 14 6 2" xfId="3075" xr:uid="{00000000-0005-0000-0000-0000EF070000}"/>
    <cellStyle name="Normal 14 6 2 2" xfId="6471" xr:uid="{00000000-0005-0000-0000-0000F0070000}"/>
    <cellStyle name="Normal 14 6 2 2 2" xfId="13243" xr:uid="{00000000-0005-0000-0000-0000F1070000}"/>
    <cellStyle name="Normal 14 6 2 2 3" xfId="20012" xr:uid="{00000000-0005-0000-0000-0000F2070000}"/>
    <cellStyle name="Normal 14 6 2 2 4" xfId="26781" xr:uid="{00000000-0005-0000-0000-0000F3070000}"/>
    <cellStyle name="Normal 14 6 2 3" xfId="9859" xr:uid="{00000000-0005-0000-0000-0000F4070000}"/>
    <cellStyle name="Normal 14 6 2 4" xfId="16628" xr:uid="{00000000-0005-0000-0000-0000F5070000}"/>
    <cellStyle name="Normal 14 6 2 5" xfId="23397" xr:uid="{00000000-0005-0000-0000-0000F6070000}"/>
    <cellStyle name="Normal 14 6 3" xfId="4769" xr:uid="{00000000-0005-0000-0000-0000F7070000}"/>
    <cellStyle name="Normal 14 6 3 2" xfId="11550" xr:uid="{00000000-0005-0000-0000-0000F8070000}"/>
    <cellStyle name="Normal 14 6 3 3" xfId="18319" xr:uid="{00000000-0005-0000-0000-0000F9070000}"/>
    <cellStyle name="Normal 14 6 3 4" xfId="25088" xr:uid="{00000000-0005-0000-0000-0000FA070000}"/>
    <cellStyle name="Normal 14 6 4" xfId="8166" xr:uid="{00000000-0005-0000-0000-0000FB070000}"/>
    <cellStyle name="Normal 14 6 5" xfId="14935" xr:uid="{00000000-0005-0000-0000-0000FC070000}"/>
    <cellStyle name="Normal 14 6 6" xfId="21704" xr:uid="{00000000-0005-0000-0000-0000FD070000}"/>
    <cellStyle name="Normal 14 7" xfId="1798" xr:uid="{00000000-0005-0000-0000-0000FE070000}"/>
    <cellStyle name="Normal 14 7 2" xfId="5194" xr:uid="{00000000-0005-0000-0000-0000FF070000}"/>
    <cellStyle name="Normal 14 7 2 2" xfId="11974" xr:uid="{00000000-0005-0000-0000-000000080000}"/>
    <cellStyle name="Normal 14 7 2 3" xfId="18743" xr:uid="{00000000-0005-0000-0000-000001080000}"/>
    <cellStyle name="Normal 14 7 2 4" xfId="25512" xr:uid="{00000000-0005-0000-0000-000002080000}"/>
    <cellStyle name="Normal 14 7 3" xfId="8590" xr:uid="{00000000-0005-0000-0000-000003080000}"/>
    <cellStyle name="Normal 14 7 4" xfId="15359" xr:uid="{00000000-0005-0000-0000-000004080000}"/>
    <cellStyle name="Normal 14 7 5" xfId="22128" xr:uid="{00000000-0005-0000-0000-000005080000}"/>
    <cellStyle name="Normal 14 8" xfId="3500" xr:uid="{00000000-0005-0000-0000-000006080000}"/>
    <cellStyle name="Normal 14 8 2" xfId="10281" xr:uid="{00000000-0005-0000-0000-000007080000}"/>
    <cellStyle name="Normal 14 8 3" xfId="17050" xr:uid="{00000000-0005-0000-0000-000008080000}"/>
    <cellStyle name="Normal 14 8 4" xfId="23819" xr:uid="{00000000-0005-0000-0000-000009080000}"/>
    <cellStyle name="Normal 14 9" xfId="6896" xr:uid="{00000000-0005-0000-0000-00000A080000}"/>
    <cellStyle name="Normal 15" xfId="83" xr:uid="{00000000-0005-0000-0000-00000B080000}"/>
    <cellStyle name="Normal 15 10" xfId="13686" xr:uid="{00000000-0005-0000-0000-00000C080000}"/>
    <cellStyle name="Normal 15 11" xfId="20455" xr:uid="{00000000-0005-0000-0000-00000D080000}"/>
    <cellStyle name="Normal 15 2" xfId="186" xr:uid="{00000000-0005-0000-0000-00000E080000}"/>
    <cellStyle name="Normal 15 2 10" xfId="20555" xr:uid="{00000000-0005-0000-0000-00000F080000}"/>
    <cellStyle name="Normal 15 2 2" xfId="434" xr:uid="{00000000-0005-0000-0000-000010080000}"/>
    <cellStyle name="Normal 15 2 2 2" xfId="861" xr:uid="{00000000-0005-0000-0000-000011080000}"/>
    <cellStyle name="Normal 15 2 2 2 2" xfId="2566" xr:uid="{00000000-0005-0000-0000-000012080000}"/>
    <cellStyle name="Normal 15 2 2 2 2 2" xfId="5962" xr:uid="{00000000-0005-0000-0000-000013080000}"/>
    <cellStyle name="Normal 15 2 2 2 2 2 2" xfId="12740" xr:uid="{00000000-0005-0000-0000-000014080000}"/>
    <cellStyle name="Normal 15 2 2 2 2 2 3" xfId="19509" xr:uid="{00000000-0005-0000-0000-000015080000}"/>
    <cellStyle name="Normal 15 2 2 2 2 2 4" xfId="26278" xr:uid="{00000000-0005-0000-0000-000016080000}"/>
    <cellStyle name="Normal 15 2 2 2 2 3" xfId="9356" xr:uid="{00000000-0005-0000-0000-000017080000}"/>
    <cellStyle name="Normal 15 2 2 2 2 4" xfId="16125" xr:uid="{00000000-0005-0000-0000-000018080000}"/>
    <cellStyle name="Normal 15 2 2 2 2 5" xfId="22894" xr:uid="{00000000-0005-0000-0000-000019080000}"/>
    <cellStyle name="Normal 15 2 2 2 3" xfId="4266" xr:uid="{00000000-0005-0000-0000-00001A080000}"/>
    <cellStyle name="Normal 15 2 2 2 3 2" xfId="11047" xr:uid="{00000000-0005-0000-0000-00001B080000}"/>
    <cellStyle name="Normal 15 2 2 2 3 3" xfId="17816" xr:uid="{00000000-0005-0000-0000-00001C080000}"/>
    <cellStyle name="Normal 15 2 2 2 3 4" xfId="24585" xr:uid="{00000000-0005-0000-0000-00001D080000}"/>
    <cellStyle name="Normal 15 2 2 2 4" xfId="7663" xr:uid="{00000000-0005-0000-0000-00001E080000}"/>
    <cellStyle name="Normal 15 2 2 2 5" xfId="14432" xr:uid="{00000000-0005-0000-0000-00001F080000}"/>
    <cellStyle name="Normal 15 2 2 2 6" xfId="21201" xr:uid="{00000000-0005-0000-0000-000020080000}"/>
    <cellStyle name="Normal 15 2 2 3" xfId="1287" xr:uid="{00000000-0005-0000-0000-000021080000}"/>
    <cellStyle name="Normal 15 2 2 3 2" xfId="2992" xr:uid="{00000000-0005-0000-0000-000022080000}"/>
    <cellStyle name="Normal 15 2 2 3 2 2" xfId="6388" xr:uid="{00000000-0005-0000-0000-000023080000}"/>
    <cellStyle name="Normal 15 2 2 3 2 2 2" xfId="13163" xr:uid="{00000000-0005-0000-0000-000024080000}"/>
    <cellStyle name="Normal 15 2 2 3 2 2 3" xfId="19932" xr:uid="{00000000-0005-0000-0000-000025080000}"/>
    <cellStyle name="Normal 15 2 2 3 2 2 4" xfId="26701" xr:uid="{00000000-0005-0000-0000-000026080000}"/>
    <cellStyle name="Normal 15 2 2 3 2 3" xfId="9779" xr:uid="{00000000-0005-0000-0000-000027080000}"/>
    <cellStyle name="Normal 15 2 2 3 2 4" xfId="16548" xr:uid="{00000000-0005-0000-0000-000028080000}"/>
    <cellStyle name="Normal 15 2 2 3 2 5" xfId="23317" xr:uid="{00000000-0005-0000-0000-000029080000}"/>
    <cellStyle name="Normal 15 2 2 3 3" xfId="4689" xr:uid="{00000000-0005-0000-0000-00002A080000}"/>
    <cellStyle name="Normal 15 2 2 3 3 2" xfId="11470" xr:uid="{00000000-0005-0000-0000-00002B080000}"/>
    <cellStyle name="Normal 15 2 2 3 3 3" xfId="18239" xr:uid="{00000000-0005-0000-0000-00002C080000}"/>
    <cellStyle name="Normal 15 2 2 3 3 4" xfId="25008" xr:uid="{00000000-0005-0000-0000-00002D080000}"/>
    <cellStyle name="Normal 15 2 2 3 4" xfId="8086" xr:uid="{00000000-0005-0000-0000-00002E080000}"/>
    <cellStyle name="Normal 15 2 2 3 5" xfId="14855" xr:uid="{00000000-0005-0000-0000-00002F080000}"/>
    <cellStyle name="Normal 15 2 2 3 6" xfId="21624" xr:uid="{00000000-0005-0000-0000-000030080000}"/>
    <cellStyle name="Normal 15 2 2 4" xfId="1716" xr:uid="{00000000-0005-0000-0000-000031080000}"/>
    <cellStyle name="Normal 15 2 2 4 2" xfId="3418" xr:uid="{00000000-0005-0000-0000-000032080000}"/>
    <cellStyle name="Normal 15 2 2 4 2 2" xfId="6814" xr:uid="{00000000-0005-0000-0000-000033080000}"/>
    <cellStyle name="Normal 15 2 2 4 2 2 2" xfId="13586" xr:uid="{00000000-0005-0000-0000-000034080000}"/>
    <cellStyle name="Normal 15 2 2 4 2 2 3" xfId="20355" xr:uid="{00000000-0005-0000-0000-000035080000}"/>
    <cellStyle name="Normal 15 2 2 4 2 2 4" xfId="27124" xr:uid="{00000000-0005-0000-0000-000036080000}"/>
    <cellStyle name="Normal 15 2 2 4 2 3" xfId="10202" xr:uid="{00000000-0005-0000-0000-000037080000}"/>
    <cellStyle name="Normal 15 2 2 4 2 4" xfId="16971" xr:uid="{00000000-0005-0000-0000-000038080000}"/>
    <cellStyle name="Normal 15 2 2 4 2 5" xfId="23740" xr:uid="{00000000-0005-0000-0000-000039080000}"/>
    <cellStyle name="Normal 15 2 2 4 3" xfId="5112" xr:uid="{00000000-0005-0000-0000-00003A080000}"/>
    <cellStyle name="Normal 15 2 2 4 3 2" xfId="11893" xr:uid="{00000000-0005-0000-0000-00003B080000}"/>
    <cellStyle name="Normal 15 2 2 4 3 3" xfId="18662" xr:uid="{00000000-0005-0000-0000-00003C080000}"/>
    <cellStyle name="Normal 15 2 2 4 3 4" xfId="25431" xr:uid="{00000000-0005-0000-0000-00003D080000}"/>
    <cellStyle name="Normal 15 2 2 4 4" xfId="8509" xr:uid="{00000000-0005-0000-0000-00003E080000}"/>
    <cellStyle name="Normal 15 2 2 4 5" xfId="15278" xr:uid="{00000000-0005-0000-0000-00003F080000}"/>
    <cellStyle name="Normal 15 2 2 4 6" xfId="22047" xr:uid="{00000000-0005-0000-0000-000040080000}"/>
    <cellStyle name="Normal 15 2 2 5" xfId="2143" xr:uid="{00000000-0005-0000-0000-000041080000}"/>
    <cellStyle name="Normal 15 2 2 5 2" xfId="5539" xr:uid="{00000000-0005-0000-0000-000042080000}"/>
    <cellStyle name="Normal 15 2 2 5 2 2" xfId="12317" xr:uid="{00000000-0005-0000-0000-000043080000}"/>
    <cellStyle name="Normal 15 2 2 5 2 3" xfId="19086" xr:uid="{00000000-0005-0000-0000-000044080000}"/>
    <cellStyle name="Normal 15 2 2 5 2 4" xfId="25855" xr:uid="{00000000-0005-0000-0000-000045080000}"/>
    <cellStyle name="Normal 15 2 2 5 3" xfId="8933" xr:uid="{00000000-0005-0000-0000-000046080000}"/>
    <cellStyle name="Normal 15 2 2 5 4" xfId="15702" xr:uid="{00000000-0005-0000-0000-000047080000}"/>
    <cellStyle name="Normal 15 2 2 5 5" xfId="22471" xr:uid="{00000000-0005-0000-0000-000048080000}"/>
    <cellStyle name="Normal 15 2 2 6" xfId="3843" xr:uid="{00000000-0005-0000-0000-000049080000}"/>
    <cellStyle name="Normal 15 2 2 6 2" xfId="10624" xr:uid="{00000000-0005-0000-0000-00004A080000}"/>
    <cellStyle name="Normal 15 2 2 6 3" xfId="17393" xr:uid="{00000000-0005-0000-0000-00004B080000}"/>
    <cellStyle name="Normal 15 2 2 6 4" xfId="24162" xr:uid="{00000000-0005-0000-0000-00004C080000}"/>
    <cellStyle name="Normal 15 2 2 7" xfId="7240" xr:uid="{00000000-0005-0000-0000-00004D080000}"/>
    <cellStyle name="Normal 15 2 2 8" xfId="14009" xr:uid="{00000000-0005-0000-0000-00004E080000}"/>
    <cellStyle name="Normal 15 2 2 9" xfId="20778" xr:uid="{00000000-0005-0000-0000-00004F080000}"/>
    <cellStyle name="Normal 15 2 3" xfId="636" xr:uid="{00000000-0005-0000-0000-000050080000}"/>
    <cellStyle name="Normal 15 2 3 2" xfId="2343" xr:uid="{00000000-0005-0000-0000-000051080000}"/>
    <cellStyle name="Normal 15 2 3 2 2" xfId="5739" xr:uid="{00000000-0005-0000-0000-000052080000}"/>
    <cellStyle name="Normal 15 2 3 2 2 2" xfId="12517" xr:uid="{00000000-0005-0000-0000-000053080000}"/>
    <cellStyle name="Normal 15 2 3 2 2 3" xfId="19286" xr:uid="{00000000-0005-0000-0000-000054080000}"/>
    <cellStyle name="Normal 15 2 3 2 2 4" xfId="26055" xr:uid="{00000000-0005-0000-0000-000055080000}"/>
    <cellStyle name="Normal 15 2 3 2 3" xfId="9133" xr:uid="{00000000-0005-0000-0000-000056080000}"/>
    <cellStyle name="Normal 15 2 3 2 4" xfId="15902" xr:uid="{00000000-0005-0000-0000-000057080000}"/>
    <cellStyle name="Normal 15 2 3 2 5" xfId="22671" xr:uid="{00000000-0005-0000-0000-000058080000}"/>
    <cellStyle name="Normal 15 2 3 3" xfId="4043" xr:uid="{00000000-0005-0000-0000-000059080000}"/>
    <cellStyle name="Normal 15 2 3 3 2" xfId="10824" xr:uid="{00000000-0005-0000-0000-00005A080000}"/>
    <cellStyle name="Normal 15 2 3 3 3" xfId="17593" xr:uid="{00000000-0005-0000-0000-00005B080000}"/>
    <cellStyle name="Normal 15 2 3 3 4" xfId="24362" xr:uid="{00000000-0005-0000-0000-00005C080000}"/>
    <cellStyle name="Normal 15 2 3 4" xfId="7440" xr:uid="{00000000-0005-0000-0000-00005D080000}"/>
    <cellStyle name="Normal 15 2 3 5" xfId="14209" xr:uid="{00000000-0005-0000-0000-00005E080000}"/>
    <cellStyle name="Normal 15 2 3 6" xfId="20978" xr:uid="{00000000-0005-0000-0000-00005F080000}"/>
    <cellStyle name="Normal 15 2 4" xfId="1064" xr:uid="{00000000-0005-0000-0000-000060080000}"/>
    <cellStyle name="Normal 15 2 4 2" xfId="2769" xr:uid="{00000000-0005-0000-0000-000061080000}"/>
    <cellStyle name="Normal 15 2 4 2 2" xfId="6165" xr:uid="{00000000-0005-0000-0000-000062080000}"/>
    <cellStyle name="Normal 15 2 4 2 2 2" xfId="12940" xr:uid="{00000000-0005-0000-0000-000063080000}"/>
    <cellStyle name="Normal 15 2 4 2 2 3" xfId="19709" xr:uid="{00000000-0005-0000-0000-000064080000}"/>
    <cellStyle name="Normal 15 2 4 2 2 4" xfId="26478" xr:uid="{00000000-0005-0000-0000-000065080000}"/>
    <cellStyle name="Normal 15 2 4 2 3" xfId="9556" xr:uid="{00000000-0005-0000-0000-000066080000}"/>
    <cellStyle name="Normal 15 2 4 2 4" xfId="16325" xr:uid="{00000000-0005-0000-0000-000067080000}"/>
    <cellStyle name="Normal 15 2 4 2 5" xfId="23094" xr:uid="{00000000-0005-0000-0000-000068080000}"/>
    <cellStyle name="Normal 15 2 4 3" xfId="4466" xr:uid="{00000000-0005-0000-0000-000069080000}"/>
    <cellStyle name="Normal 15 2 4 3 2" xfId="11247" xr:uid="{00000000-0005-0000-0000-00006A080000}"/>
    <cellStyle name="Normal 15 2 4 3 3" xfId="18016" xr:uid="{00000000-0005-0000-0000-00006B080000}"/>
    <cellStyle name="Normal 15 2 4 3 4" xfId="24785" xr:uid="{00000000-0005-0000-0000-00006C080000}"/>
    <cellStyle name="Normal 15 2 4 4" xfId="7863" xr:uid="{00000000-0005-0000-0000-00006D080000}"/>
    <cellStyle name="Normal 15 2 4 5" xfId="14632" xr:uid="{00000000-0005-0000-0000-00006E080000}"/>
    <cellStyle name="Normal 15 2 4 6" xfId="21401" xr:uid="{00000000-0005-0000-0000-00006F080000}"/>
    <cellStyle name="Normal 15 2 5" xfId="1493" xr:uid="{00000000-0005-0000-0000-000070080000}"/>
    <cellStyle name="Normal 15 2 5 2" xfId="3195" xr:uid="{00000000-0005-0000-0000-000071080000}"/>
    <cellStyle name="Normal 15 2 5 2 2" xfId="6591" xr:uid="{00000000-0005-0000-0000-000072080000}"/>
    <cellStyle name="Normal 15 2 5 2 2 2" xfId="13363" xr:uid="{00000000-0005-0000-0000-000073080000}"/>
    <cellStyle name="Normal 15 2 5 2 2 3" xfId="20132" xr:uid="{00000000-0005-0000-0000-000074080000}"/>
    <cellStyle name="Normal 15 2 5 2 2 4" xfId="26901" xr:uid="{00000000-0005-0000-0000-000075080000}"/>
    <cellStyle name="Normal 15 2 5 2 3" xfId="9979" xr:uid="{00000000-0005-0000-0000-000076080000}"/>
    <cellStyle name="Normal 15 2 5 2 4" xfId="16748" xr:uid="{00000000-0005-0000-0000-000077080000}"/>
    <cellStyle name="Normal 15 2 5 2 5" xfId="23517" xr:uid="{00000000-0005-0000-0000-000078080000}"/>
    <cellStyle name="Normal 15 2 5 3" xfId="4889" xr:uid="{00000000-0005-0000-0000-000079080000}"/>
    <cellStyle name="Normal 15 2 5 3 2" xfId="11670" xr:uid="{00000000-0005-0000-0000-00007A080000}"/>
    <cellStyle name="Normal 15 2 5 3 3" xfId="18439" xr:uid="{00000000-0005-0000-0000-00007B080000}"/>
    <cellStyle name="Normal 15 2 5 3 4" xfId="25208" xr:uid="{00000000-0005-0000-0000-00007C080000}"/>
    <cellStyle name="Normal 15 2 5 4" xfId="8286" xr:uid="{00000000-0005-0000-0000-00007D080000}"/>
    <cellStyle name="Normal 15 2 5 5" xfId="15055" xr:uid="{00000000-0005-0000-0000-00007E080000}"/>
    <cellStyle name="Normal 15 2 5 6" xfId="21824" xr:uid="{00000000-0005-0000-0000-00007F080000}"/>
    <cellStyle name="Normal 15 2 6" xfId="1918" xr:uid="{00000000-0005-0000-0000-000080080000}"/>
    <cellStyle name="Normal 15 2 6 2" xfId="5314" xr:uid="{00000000-0005-0000-0000-000081080000}"/>
    <cellStyle name="Normal 15 2 6 2 2" xfId="12094" xr:uid="{00000000-0005-0000-0000-000082080000}"/>
    <cellStyle name="Normal 15 2 6 2 3" xfId="18863" xr:uid="{00000000-0005-0000-0000-000083080000}"/>
    <cellStyle name="Normal 15 2 6 2 4" xfId="25632" xr:uid="{00000000-0005-0000-0000-000084080000}"/>
    <cellStyle name="Normal 15 2 6 3" xfId="8710" xr:uid="{00000000-0005-0000-0000-000085080000}"/>
    <cellStyle name="Normal 15 2 6 4" xfId="15479" xr:uid="{00000000-0005-0000-0000-000086080000}"/>
    <cellStyle name="Normal 15 2 6 5" xfId="22248" xr:uid="{00000000-0005-0000-0000-000087080000}"/>
    <cellStyle name="Normal 15 2 7" xfId="3620" xr:uid="{00000000-0005-0000-0000-000088080000}"/>
    <cellStyle name="Normal 15 2 7 2" xfId="10401" xr:uid="{00000000-0005-0000-0000-000089080000}"/>
    <cellStyle name="Normal 15 2 7 3" xfId="17170" xr:uid="{00000000-0005-0000-0000-00008A080000}"/>
    <cellStyle name="Normal 15 2 7 4" xfId="23939" xr:uid="{00000000-0005-0000-0000-00008B080000}"/>
    <cellStyle name="Normal 15 2 8" xfId="7016" xr:uid="{00000000-0005-0000-0000-00008C080000}"/>
    <cellStyle name="Normal 15 2 9" xfId="13786" xr:uid="{00000000-0005-0000-0000-00008D080000}"/>
    <cellStyle name="Normal 15 3" xfId="332" xr:uid="{00000000-0005-0000-0000-00008E080000}"/>
    <cellStyle name="Normal 15 3 2" xfId="759" xr:uid="{00000000-0005-0000-0000-00008F080000}"/>
    <cellStyle name="Normal 15 3 2 2" xfId="2466" xr:uid="{00000000-0005-0000-0000-000090080000}"/>
    <cellStyle name="Normal 15 3 2 2 2" xfId="5862" xr:uid="{00000000-0005-0000-0000-000091080000}"/>
    <cellStyle name="Normal 15 3 2 2 2 2" xfId="12640" xr:uid="{00000000-0005-0000-0000-000092080000}"/>
    <cellStyle name="Normal 15 3 2 2 2 3" xfId="19409" xr:uid="{00000000-0005-0000-0000-000093080000}"/>
    <cellStyle name="Normal 15 3 2 2 2 4" xfId="26178" xr:uid="{00000000-0005-0000-0000-000094080000}"/>
    <cellStyle name="Normal 15 3 2 2 3" xfId="9256" xr:uid="{00000000-0005-0000-0000-000095080000}"/>
    <cellStyle name="Normal 15 3 2 2 4" xfId="16025" xr:uid="{00000000-0005-0000-0000-000096080000}"/>
    <cellStyle name="Normal 15 3 2 2 5" xfId="22794" xr:uid="{00000000-0005-0000-0000-000097080000}"/>
    <cellStyle name="Normal 15 3 2 3" xfId="4166" xr:uid="{00000000-0005-0000-0000-000098080000}"/>
    <cellStyle name="Normal 15 3 2 3 2" xfId="10947" xr:uid="{00000000-0005-0000-0000-000099080000}"/>
    <cellStyle name="Normal 15 3 2 3 3" xfId="17716" xr:uid="{00000000-0005-0000-0000-00009A080000}"/>
    <cellStyle name="Normal 15 3 2 3 4" xfId="24485" xr:uid="{00000000-0005-0000-0000-00009B080000}"/>
    <cellStyle name="Normal 15 3 2 4" xfId="7563" xr:uid="{00000000-0005-0000-0000-00009C080000}"/>
    <cellStyle name="Normal 15 3 2 5" xfId="14332" xr:uid="{00000000-0005-0000-0000-00009D080000}"/>
    <cellStyle name="Normal 15 3 2 6" xfId="21101" xr:uid="{00000000-0005-0000-0000-00009E080000}"/>
    <cellStyle name="Normal 15 3 3" xfId="1187" xr:uid="{00000000-0005-0000-0000-00009F080000}"/>
    <cellStyle name="Normal 15 3 3 2" xfId="2892" xr:uid="{00000000-0005-0000-0000-0000A0080000}"/>
    <cellStyle name="Normal 15 3 3 2 2" xfId="6288" xr:uid="{00000000-0005-0000-0000-0000A1080000}"/>
    <cellStyle name="Normal 15 3 3 2 2 2" xfId="13063" xr:uid="{00000000-0005-0000-0000-0000A2080000}"/>
    <cellStyle name="Normal 15 3 3 2 2 3" xfId="19832" xr:uid="{00000000-0005-0000-0000-0000A3080000}"/>
    <cellStyle name="Normal 15 3 3 2 2 4" xfId="26601" xr:uid="{00000000-0005-0000-0000-0000A4080000}"/>
    <cellStyle name="Normal 15 3 3 2 3" xfId="9679" xr:uid="{00000000-0005-0000-0000-0000A5080000}"/>
    <cellStyle name="Normal 15 3 3 2 4" xfId="16448" xr:uid="{00000000-0005-0000-0000-0000A6080000}"/>
    <cellStyle name="Normal 15 3 3 2 5" xfId="23217" xr:uid="{00000000-0005-0000-0000-0000A7080000}"/>
    <cellStyle name="Normal 15 3 3 3" xfId="4589" xr:uid="{00000000-0005-0000-0000-0000A8080000}"/>
    <cellStyle name="Normal 15 3 3 3 2" xfId="11370" xr:uid="{00000000-0005-0000-0000-0000A9080000}"/>
    <cellStyle name="Normal 15 3 3 3 3" xfId="18139" xr:uid="{00000000-0005-0000-0000-0000AA080000}"/>
    <cellStyle name="Normal 15 3 3 3 4" xfId="24908" xr:uid="{00000000-0005-0000-0000-0000AB080000}"/>
    <cellStyle name="Normal 15 3 3 4" xfId="7986" xr:uid="{00000000-0005-0000-0000-0000AC080000}"/>
    <cellStyle name="Normal 15 3 3 5" xfId="14755" xr:uid="{00000000-0005-0000-0000-0000AD080000}"/>
    <cellStyle name="Normal 15 3 3 6" xfId="21524" xr:uid="{00000000-0005-0000-0000-0000AE080000}"/>
    <cellStyle name="Normal 15 3 4" xfId="1616" xr:uid="{00000000-0005-0000-0000-0000AF080000}"/>
    <cellStyle name="Normal 15 3 4 2" xfId="3318" xr:uid="{00000000-0005-0000-0000-0000B0080000}"/>
    <cellStyle name="Normal 15 3 4 2 2" xfId="6714" xr:uid="{00000000-0005-0000-0000-0000B1080000}"/>
    <cellStyle name="Normal 15 3 4 2 2 2" xfId="13486" xr:uid="{00000000-0005-0000-0000-0000B2080000}"/>
    <cellStyle name="Normal 15 3 4 2 2 3" xfId="20255" xr:uid="{00000000-0005-0000-0000-0000B3080000}"/>
    <cellStyle name="Normal 15 3 4 2 2 4" xfId="27024" xr:uid="{00000000-0005-0000-0000-0000B4080000}"/>
    <cellStyle name="Normal 15 3 4 2 3" xfId="10102" xr:uid="{00000000-0005-0000-0000-0000B5080000}"/>
    <cellStyle name="Normal 15 3 4 2 4" xfId="16871" xr:uid="{00000000-0005-0000-0000-0000B6080000}"/>
    <cellStyle name="Normal 15 3 4 2 5" xfId="23640" xr:uid="{00000000-0005-0000-0000-0000B7080000}"/>
    <cellStyle name="Normal 15 3 4 3" xfId="5012" xr:uid="{00000000-0005-0000-0000-0000B8080000}"/>
    <cellStyle name="Normal 15 3 4 3 2" xfId="11793" xr:uid="{00000000-0005-0000-0000-0000B9080000}"/>
    <cellStyle name="Normal 15 3 4 3 3" xfId="18562" xr:uid="{00000000-0005-0000-0000-0000BA080000}"/>
    <cellStyle name="Normal 15 3 4 3 4" xfId="25331" xr:uid="{00000000-0005-0000-0000-0000BB080000}"/>
    <cellStyle name="Normal 15 3 4 4" xfId="8409" xr:uid="{00000000-0005-0000-0000-0000BC080000}"/>
    <cellStyle name="Normal 15 3 4 5" xfId="15178" xr:uid="{00000000-0005-0000-0000-0000BD080000}"/>
    <cellStyle name="Normal 15 3 4 6" xfId="21947" xr:uid="{00000000-0005-0000-0000-0000BE080000}"/>
    <cellStyle name="Normal 15 3 5" xfId="2041" xr:uid="{00000000-0005-0000-0000-0000BF080000}"/>
    <cellStyle name="Normal 15 3 5 2" xfId="5437" xr:uid="{00000000-0005-0000-0000-0000C0080000}"/>
    <cellStyle name="Normal 15 3 5 2 2" xfId="12217" xr:uid="{00000000-0005-0000-0000-0000C1080000}"/>
    <cellStyle name="Normal 15 3 5 2 3" xfId="18986" xr:uid="{00000000-0005-0000-0000-0000C2080000}"/>
    <cellStyle name="Normal 15 3 5 2 4" xfId="25755" xr:uid="{00000000-0005-0000-0000-0000C3080000}"/>
    <cellStyle name="Normal 15 3 5 3" xfId="8833" xr:uid="{00000000-0005-0000-0000-0000C4080000}"/>
    <cellStyle name="Normal 15 3 5 4" xfId="15602" xr:uid="{00000000-0005-0000-0000-0000C5080000}"/>
    <cellStyle name="Normal 15 3 5 5" xfId="22371" xr:uid="{00000000-0005-0000-0000-0000C6080000}"/>
    <cellStyle name="Normal 15 3 6" xfId="3743" xr:uid="{00000000-0005-0000-0000-0000C7080000}"/>
    <cellStyle name="Normal 15 3 6 2" xfId="10524" xr:uid="{00000000-0005-0000-0000-0000C8080000}"/>
    <cellStyle name="Normal 15 3 6 3" xfId="17293" xr:uid="{00000000-0005-0000-0000-0000C9080000}"/>
    <cellStyle name="Normal 15 3 6 4" xfId="24062" xr:uid="{00000000-0005-0000-0000-0000CA080000}"/>
    <cellStyle name="Normal 15 3 7" xfId="7140" xr:uid="{00000000-0005-0000-0000-0000CB080000}"/>
    <cellStyle name="Normal 15 3 8" xfId="13909" xr:uid="{00000000-0005-0000-0000-0000CC080000}"/>
    <cellStyle name="Normal 15 3 9" xfId="20678" xr:uid="{00000000-0005-0000-0000-0000CD080000}"/>
    <cellStyle name="Normal 15 4" xfId="534" xr:uid="{00000000-0005-0000-0000-0000CE080000}"/>
    <cellStyle name="Normal 15 4 2" xfId="2243" xr:uid="{00000000-0005-0000-0000-0000CF080000}"/>
    <cellStyle name="Normal 15 4 2 2" xfId="5639" xr:uid="{00000000-0005-0000-0000-0000D0080000}"/>
    <cellStyle name="Normal 15 4 2 2 2" xfId="12417" xr:uid="{00000000-0005-0000-0000-0000D1080000}"/>
    <cellStyle name="Normal 15 4 2 2 3" xfId="19186" xr:uid="{00000000-0005-0000-0000-0000D2080000}"/>
    <cellStyle name="Normal 15 4 2 2 4" xfId="25955" xr:uid="{00000000-0005-0000-0000-0000D3080000}"/>
    <cellStyle name="Normal 15 4 2 3" xfId="9033" xr:uid="{00000000-0005-0000-0000-0000D4080000}"/>
    <cellStyle name="Normal 15 4 2 4" xfId="15802" xr:uid="{00000000-0005-0000-0000-0000D5080000}"/>
    <cellStyle name="Normal 15 4 2 5" xfId="22571" xr:uid="{00000000-0005-0000-0000-0000D6080000}"/>
    <cellStyle name="Normal 15 4 3" xfId="3943" xr:uid="{00000000-0005-0000-0000-0000D7080000}"/>
    <cellStyle name="Normal 15 4 3 2" xfId="10724" xr:uid="{00000000-0005-0000-0000-0000D8080000}"/>
    <cellStyle name="Normal 15 4 3 3" xfId="17493" xr:uid="{00000000-0005-0000-0000-0000D9080000}"/>
    <cellStyle name="Normal 15 4 3 4" xfId="24262" xr:uid="{00000000-0005-0000-0000-0000DA080000}"/>
    <cellStyle name="Normal 15 4 4" xfId="7340" xr:uid="{00000000-0005-0000-0000-0000DB080000}"/>
    <cellStyle name="Normal 15 4 5" xfId="14109" xr:uid="{00000000-0005-0000-0000-0000DC080000}"/>
    <cellStyle name="Normal 15 4 6" xfId="20878" xr:uid="{00000000-0005-0000-0000-0000DD080000}"/>
    <cellStyle name="Normal 15 5" xfId="964" xr:uid="{00000000-0005-0000-0000-0000DE080000}"/>
    <cellStyle name="Normal 15 5 2" xfId="2669" xr:uid="{00000000-0005-0000-0000-0000DF080000}"/>
    <cellStyle name="Normal 15 5 2 2" xfId="6065" xr:uid="{00000000-0005-0000-0000-0000E0080000}"/>
    <cellStyle name="Normal 15 5 2 2 2" xfId="12840" xr:uid="{00000000-0005-0000-0000-0000E1080000}"/>
    <cellStyle name="Normal 15 5 2 2 3" xfId="19609" xr:uid="{00000000-0005-0000-0000-0000E2080000}"/>
    <cellStyle name="Normal 15 5 2 2 4" xfId="26378" xr:uid="{00000000-0005-0000-0000-0000E3080000}"/>
    <cellStyle name="Normal 15 5 2 3" xfId="9456" xr:uid="{00000000-0005-0000-0000-0000E4080000}"/>
    <cellStyle name="Normal 15 5 2 4" xfId="16225" xr:uid="{00000000-0005-0000-0000-0000E5080000}"/>
    <cellStyle name="Normal 15 5 2 5" xfId="22994" xr:uid="{00000000-0005-0000-0000-0000E6080000}"/>
    <cellStyle name="Normal 15 5 3" xfId="4366" xr:uid="{00000000-0005-0000-0000-0000E7080000}"/>
    <cellStyle name="Normal 15 5 3 2" xfId="11147" xr:uid="{00000000-0005-0000-0000-0000E8080000}"/>
    <cellStyle name="Normal 15 5 3 3" xfId="17916" xr:uid="{00000000-0005-0000-0000-0000E9080000}"/>
    <cellStyle name="Normal 15 5 3 4" xfId="24685" xr:uid="{00000000-0005-0000-0000-0000EA080000}"/>
    <cellStyle name="Normal 15 5 4" xfId="7763" xr:uid="{00000000-0005-0000-0000-0000EB080000}"/>
    <cellStyle name="Normal 15 5 5" xfId="14532" xr:uid="{00000000-0005-0000-0000-0000EC080000}"/>
    <cellStyle name="Normal 15 5 6" xfId="21301" xr:uid="{00000000-0005-0000-0000-0000ED080000}"/>
    <cellStyle name="Normal 15 6" xfId="1393" xr:uid="{00000000-0005-0000-0000-0000EE080000}"/>
    <cellStyle name="Normal 15 6 2" xfId="3095" xr:uid="{00000000-0005-0000-0000-0000EF080000}"/>
    <cellStyle name="Normal 15 6 2 2" xfId="6491" xr:uid="{00000000-0005-0000-0000-0000F0080000}"/>
    <cellStyle name="Normal 15 6 2 2 2" xfId="13263" xr:uid="{00000000-0005-0000-0000-0000F1080000}"/>
    <cellStyle name="Normal 15 6 2 2 3" xfId="20032" xr:uid="{00000000-0005-0000-0000-0000F2080000}"/>
    <cellStyle name="Normal 15 6 2 2 4" xfId="26801" xr:uid="{00000000-0005-0000-0000-0000F3080000}"/>
    <cellStyle name="Normal 15 6 2 3" xfId="9879" xr:uid="{00000000-0005-0000-0000-0000F4080000}"/>
    <cellStyle name="Normal 15 6 2 4" xfId="16648" xr:uid="{00000000-0005-0000-0000-0000F5080000}"/>
    <cellStyle name="Normal 15 6 2 5" xfId="23417" xr:uid="{00000000-0005-0000-0000-0000F6080000}"/>
    <cellStyle name="Normal 15 6 3" xfId="4789" xr:uid="{00000000-0005-0000-0000-0000F7080000}"/>
    <cellStyle name="Normal 15 6 3 2" xfId="11570" xr:uid="{00000000-0005-0000-0000-0000F8080000}"/>
    <cellStyle name="Normal 15 6 3 3" xfId="18339" xr:uid="{00000000-0005-0000-0000-0000F9080000}"/>
    <cellStyle name="Normal 15 6 3 4" xfId="25108" xr:uid="{00000000-0005-0000-0000-0000FA080000}"/>
    <cellStyle name="Normal 15 6 4" xfId="8186" xr:uid="{00000000-0005-0000-0000-0000FB080000}"/>
    <cellStyle name="Normal 15 6 5" xfId="14955" xr:uid="{00000000-0005-0000-0000-0000FC080000}"/>
    <cellStyle name="Normal 15 6 6" xfId="21724" xr:uid="{00000000-0005-0000-0000-0000FD080000}"/>
    <cellStyle name="Normal 15 7" xfId="1818" xr:uid="{00000000-0005-0000-0000-0000FE080000}"/>
    <cellStyle name="Normal 15 7 2" xfId="5214" xr:uid="{00000000-0005-0000-0000-0000FF080000}"/>
    <cellStyle name="Normal 15 7 2 2" xfId="11994" xr:uid="{00000000-0005-0000-0000-000000090000}"/>
    <cellStyle name="Normal 15 7 2 3" xfId="18763" xr:uid="{00000000-0005-0000-0000-000001090000}"/>
    <cellStyle name="Normal 15 7 2 4" xfId="25532" xr:uid="{00000000-0005-0000-0000-000002090000}"/>
    <cellStyle name="Normal 15 7 3" xfId="8610" xr:uid="{00000000-0005-0000-0000-000003090000}"/>
    <cellStyle name="Normal 15 7 4" xfId="15379" xr:uid="{00000000-0005-0000-0000-000004090000}"/>
    <cellStyle name="Normal 15 7 5" xfId="22148" xr:uid="{00000000-0005-0000-0000-000005090000}"/>
    <cellStyle name="Normal 15 8" xfId="3520" xr:uid="{00000000-0005-0000-0000-000006090000}"/>
    <cellStyle name="Normal 15 8 2" xfId="10301" xr:uid="{00000000-0005-0000-0000-000007090000}"/>
    <cellStyle name="Normal 15 8 3" xfId="17070" xr:uid="{00000000-0005-0000-0000-000008090000}"/>
    <cellStyle name="Normal 15 8 4" xfId="23839" xr:uid="{00000000-0005-0000-0000-000009090000}"/>
    <cellStyle name="Normal 15 9" xfId="6916" xr:uid="{00000000-0005-0000-0000-00000A090000}"/>
    <cellStyle name="Normal 16" xfId="103" xr:uid="{00000000-0005-0000-0000-00000B090000}"/>
    <cellStyle name="Normal 16 10" xfId="13706" xr:uid="{00000000-0005-0000-0000-00000C090000}"/>
    <cellStyle name="Normal 16 11" xfId="20475" xr:uid="{00000000-0005-0000-0000-00000D090000}"/>
    <cellStyle name="Normal 16 2" xfId="206" xr:uid="{00000000-0005-0000-0000-00000E090000}"/>
    <cellStyle name="Normal 16 2 10" xfId="20575" xr:uid="{00000000-0005-0000-0000-00000F090000}"/>
    <cellStyle name="Normal 16 2 2" xfId="454" xr:uid="{00000000-0005-0000-0000-000010090000}"/>
    <cellStyle name="Normal 16 2 2 2" xfId="881" xr:uid="{00000000-0005-0000-0000-000011090000}"/>
    <cellStyle name="Normal 16 2 2 2 2" xfId="2586" xr:uid="{00000000-0005-0000-0000-000012090000}"/>
    <cellStyle name="Normal 16 2 2 2 2 2" xfId="5982" xr:uid="{00000000-0005-0000-0000-000013090000}"/>
    <cellStyle name="Normal 16 2 2 2 2 2 2" xfId="12760" xr:uid="{00000000-0005-0000-0000-000014090000}"/>
    <cellStyle name="Normal 16 2 2 2 2 2 3" xfId="19529" xr:uid="{00000000-0005-0000-0000-000015090000}"/>
    <cellStyle name="Normal 16 2 2 2 2 2 4" xfId="26298" xr:uid="{00000000-0005-0000-0000-000016090000}"/>
    <cellStyle name="Normal 16 2 2 2 2 3" xfId="9376" xr:uid="{00000000-0005-0000-0000-000017090000}"/>
    <cellStyle name="Normal 16 2 2 2 2 4" xfId="16145" xr:uid="{00000000-0005-0000-0000-000018090000}"/>
    <cellStyle name="Normal 16 2 2 2 2 5" xfId="22914" xr:uid="{00000000-0005-0000-0000-000019090000}"/>
    <cellStyle name="Normal 16 2 2 2 3" xfId="4286" xr:uid="{00000000-0005-0000-0000-00001A090000}"/>
    <cellStyle name="Normal 16 2 2 2 3 2" xfId="11067" xr:uid="{00000000-0005-0000-0000-00001B090000}"/>
    <cellStyle name="Normal 16 2 2 2 3 3" xfId="17836" xr:uid="{00000000-0005-0000-0000-00001C090000}"/>
    <cellStyle name="Normal 16 2 2 2 3 4" xfId="24605" xr:uid="{00000000-0005-0000-0000-00001D090000}"/>
    <cellStyle name="Normal 16 2 2 2 4" xfId="7683" xr:uid="{00000000-0005-0000-0000-00001E090000}"/>
    <cellStyle name="Normal 16 2 2 2 5" xfId="14452" xr:uid="{00000000-0005-0000-0000-00001F090000}"/>
    <cellStyle name="Normal 16 2 2 2 6" xfId="21221" xr:uid="{00000000-0005-0000-0000-000020090000}"/>
    <cellStyle name="Normal 16 2 2 3" xfId="1307" xr:uid="{00000000-0005-0000-0000-000021090000}"/>
    <cellStyle name="Normal 16 2 2 3 2" xfId="3012" xr:uid="{00000000-0005-0000-0000-000022090000}"/>
    <cellStyle name="Normal 16 2 2 3 2 2" xfId="6408" xr:uid="{00000000-0005-0000-0000-000023090000}"/>
    <cellStyle name="Normal 16 2 2 3 2 2 2" xfId="13183" xr:uid="{00000000-0005-0000-0000-000024090000}"/>
    <cellStyle name="Normal 16 2 2 3 2 2 3" xfId="19952" xr:uid="{00000000-0005-0000-0000-000025090000}"/>
    <cellStyle name="Normal 16 2 2 3 2 2 4" xfId="26721" xr:uid="{00000000-0005-0000-0000-000026090000}"/>
    <cellStyle name="Normal 16 2 2 3 2 3" xfId="9799" xr:uid="{00000000-0005-0000-0000-000027090000}"/>
    <cellStyle name="Normal 16 2 2 3 2 4" xfId="16568" xr:uid="{00000000-0005-0000-0000-000028090000}"/>
    <cellStyle name="Normal 16 2 2 3 2 5" xfId="23337" xr:uid="{00000000-0005-0000-0000-000029090000}"/>
    <cellStyle name="Normal 16 2 2 3 3" xfId="4709" xr:uid="{00000000-0005-0000-0000-00002A090000}"/>
    <cellStyle name="Normal 16 2 2 3 3 2" xfId="11490" xr:uid="{00000000-0005-0000-0000-00002B090000}"/>
    <cellStyle name="Normal 16 2 2 3 3 3" xfId="18259" xr:uid="{00000000-0005-0000-0000-00002C090000}"/>
    <cellStyle name="Normal 16 2 2 3 3 4" xfId="25028" xr:uid="{00000000-0005-0000-0000-00002D090000}"/>
    <cellStyle name="Normal 16 2 2 3 4" xfId="8106" xr:uid="{00000000-0005-0000-0000-00002E090000}"/>
    <cellStyle name="Normal 16 2 2 3 5" xfId="14875" xr:uid="{00000000-0005-0000-0000-00002F090000}"/>
    <cellStyle name="Normal 16 2 2 3 6" xfId="21644" xr:uid="{00000000-0005-0000-0000-000030090000}"/>
    <cellStyle name="Normal 16 2 2 4" xfId="1736" xr:uid="{00000000-0005-0000-0000-000031090000}"/>
    <cellStyle name="Normal 16 2 2 4 2" xfId="3438" xr:uid="{00000000-0005-0000-0000-000032090000}"/>
    <cellStyle name="Normal 16 2 2 4 2 2" xfId="6834" xr:uid="{00000000-0005-0000-0000-000033090000}"/>
    <cellStyle name="Normal 16 2 2 4 2 2 2" xfId="13606" xr:uid="{00000000-0005-0000-0000-000034090000}"/>
    <cellStyle name="Normal 16 2 2 4 2 2 3" xfId="20375" xr:uid="{00000000-0005-0000-0000-000035090000}"/>
    <cellStyle name="Normal 16 2 2 4 2 2 4" xfId="27144" xr:uid="{00000000-0005-0000-0000-000036090000}"/>
    <cellStyle name="Normal 16 2 2 4 2 3" xfId="10222" xr:uid="{00000000-0005-0000-0000-000037090000}"/>
    <cellStyle name="Normal 16 2 2 4 2 4" xfId="16991" xr:uid="{00000000-0005-0000-0000-000038090000}"/>
    <cellStyle name="Normal 16 2 2 4 2 5" xfId="23760" xr:uid="{00000000-0005-0000-0000-000039090000}"/>
    <cellStyle name="Normal 16 2 2 4 3" xfId="5132" xr:uid="{00000000-0005-0000-0000-00003A090000}"/>
    <cellStyle name="Normal 16 2 2 4 3 2" xfId="11913" xr:uid="{00000000-0005-0000-0000-00003B090000}"/>
    <cellStyle name="Normal 16 2 2 4 3 3" xfId="18682" xr:uid="{00000000-0005-0000-0000-00003C090000}"/>
    <cellStyle name="Normal 16 2 2 4 3 4" xfId="25451" xr:uid="{00000000-0005-0000-0000-00003D090000}"/>
    <cellStyle name="Normal 16 2 2 4 4" xfId="8529" xr:uid="{00000000-0005-0000-0000-00003E090000}"/>
    <cellStyle name="Normal 16 2 2 4 5" xfId="15298" xr:uid="{00000000-0005-0000-0000-00003F090000}"/>
    <cellStyle name="Normal 16 2 2 4 6" xfId="22067" xr:uid="{00000000-0005-0000-0000-000040090000}"/>
    <cellStyle name="Normal 16 2 2 5" xfId="2163" xr:uid="{00000000-0005-0000-0000-000041090000}"/>
    <cellStyle name="Normal 16 2 2 5 2" xfId="5559" xr:uid="{00000000-0005-0000-0000-000042090000}"/>
    <cellStyle name="Normal 16 2 2 5 2 2" xfId="12337" xr:uid="{00000000-0005-0000-0000-000043090000}"/>
    <cellStyle name="Normal 16 2 2 5 2 3" xfId="19106" xr:uid="{00000000-0005-0000-0000-000044090000}"/>
    <cellStyle name="Normal 16 2 2 5 2 4" xfId="25875" xr:uid="{00000000-0005-0000-0000-000045090000}"/>
    <cellStyle name="Normal 16 2 2 5 3" xfId="8953" xr:uid="{00000000-0005-0000-0000-000046090000}"/>
    <cellStyle name="Normal 16 2 2 5 4" xfId="15722" xr:uid="{00000000-0005-0000-0000-000047090000}"/>
    <cellStyle name="Normal 16 2 2 5 5" xfId="22491" xr:uid="{00000000-0005-0000-0000-000048090000}"/>
    <cellStyle name="Normal 16 2 2 6" xfId="3863" xr:uid="{00000000-0005-0000-0000-000049090000}"/>
    <cellStyle name="Normal 16 2 2 6 2" xfId="10644" xr:uid="{00000000-0005-0000-0000-00004A090000}"/>
    <cellStyle name="Normal 16 2 2 6 3" xfId="17413" xr:uid="{00000000-0005-0000-0000-00004B090000}"/>
    <cellStyle name="Normal 16 2 2 6 4" xfId="24182" xr:uid="{00000000-0005-0000-0000-00004C090000}"/>
    <cellStyle name="Normal 16 2 2 7" xfId="7260" xr:uid="{00000000-0005-0000-0000-00004D090000}"/>
    <cellStyle name="Normal 16 2 2 8" xfId="14029" xr:uid="{00000000-0005-0000-0000-00004E090000}"/>
    <cellStyle name="Normal 16 2 2 9" xfId="20798" xr:uid="{00000000-0005-0000-0000-00004F090000}"/>
    <cellStyle name="Normal 16 2 3" xfId="656" xr:uid="{00000000-0005-0000-0000-000050090000}"/>
    <cellStyle name="Normal 16 2 3 2" xfId="2363" xr:uid="{00000000-0005-0000-0000-000051090000}"/>
    <cellStyle name="Normal 16 2 3 2 2" xfId="5759" xr:uid="{00000000-0005-0000-0000-000052090000}"/>
    <cellStyle name="Normal 16 2 3 2 2 2" xfId="12537" xr:uid="{00000000-0005-0000-0000-000053090000}"/>
    <cellStyle name="Normal 16 2 3 2 2 3" xfId="19306" xr:uid="{00000000-0005-0000-0000-000054090000}"/>
    <cellStyle name="Normal 16 2 3 2 2 4" xfId="26075" xr:uid="{00000000-0005-0000-0000-000055090000}"/>
    <cellStyle name="Normal 16 2 3 2 3" xfId="9153" xr:uid="{00000000-0005-0000-0000-000056090000}"/>
    <cellStyle name="Normal 16 2 3 2 4" xfId="15922" xr:uid="{00000000-0005-0000-0000-000057090000}"/>
    <cellStyle name="Normal 16 2 3 2 5" xfId="22691" xr:uid="{00000000-0005-0000-0000-000058090000}"/>
    <cellStyle name="Normal 16 2 3 3" xfId="4063" xr:uid="{00000000-0005-0000-0000-000059090000}"/>
    <cellStyle name="Normal 16 2 3 3 2" xfId="10844" xr:uid="{00000000-0005-0000-0000-00005A090000}"/>
    <cellStyle name="Normal 16 2 3 3 3" xfId="17613" xr:uid="{00000000-0005-0000-0000-00005B090000}"/>
    <cellStyle name="Normal 16 2 3 3 4" xfId="24382" xr:uid="{00000000-0005-0000-0000-00005C090000}"/>
    <cellStyle name="Normal 16 2 3 4" xfId="7460" xr:uid="{00000000-0005-0000-0000-00005D090000}"/>
    <cellStyle name="Normal 16 2 3 5" xfId="14229" xr:uid="{00000000-0005-0000-0000-00005E090000}"/>
    <cellStyle name="Normal 16 2 3 6" xfId="20998" xr:uid="{00000000-0005-0000-0000-00005F090000}"/>
    <cellStyle name="Normal 16 2 4" xfId="1084" xr:uid="{00000000-0005-0000-0000-000060090000}"/>
    <cellStyle name="Normal 16 2 4 2" xfId="2789" xr:uid="{00000000-0005-0000-0000-000061090000}"/>
    <cellStyle name="Normal 16 2 4 2 2" xfId="6185" xr:uid="{00000000-0005-0000-0000-000062090000}"/>
    <cellStyle name="Normal 16 2 4 2 2 2" xfId="12960" xr:uid="{00000000-0005-0000-0000-000063090000}"/>
    <cellStyle name="Normal 16 2 4 2 2 3" xfId="19729" xr:uid="{00000000-0005-0000-0000-000064090000}"/>
    <cellStyle name="Normal 16 2 4 2 2 4" xfId="26498" xr:uid="{00000000-0005-0000-0000-000065090000}"/>
    <cellStyle name="Normal 16 2 4 2 3" xfId="9576" xr:uid="{00000000-0005-0000-0000-000066090000}"/>
    <cellStyle name="Normal 16 2 4 2 4" xfId="16345" xr:uid="{00000000-0005-0000-0000-000067090000}"/>
    <cellStyle name="Normal 16 2 4 2 5" xfId="23114" xr:uid="{00000000-0005-0000-0000-000068090000}"/>
    <cellStyle name="Normal 16 2 4 3" xfId="4486" xr:uid="{00000000-0005-0000-0000-000069090000}"/>
    <cellStyle name="Normal 16 2 4 3 2" xfId="11267" xr:uid="{00000000-0005-0000-0000-00006A090000}"/>
    <cellStyle name="Normal 16 2 4 3 3" xfId="18036" xr:uid="{00000000-0005-0000-0000-00006B090000}"/>
    <cellStyle name="Normal 16 2 4 3 4" xfId="24805" xr:uid="{00000000-0005-0000-0000-00006C090000}"/>
    <cellStyle name="Normal 16 2 4 4" xfId="7883" xr:uid="{00000000-0005-0000-0000-00006D090000}"/>
    <cellStyle name="Normal 16 2 4 5" xfId="14652" xr:uid="{00000000-0005-0000-0000-00006E090000}"/>
    <cellStyle name="Normal 16 2 4 6" xfId="21421" xr:uid="{00000000-0005-0000-0000-00006F090000}"/>
    <cellStyle name="Normal 16 2 5" xfId="1513" xr:uid="{00000000-0005-0000-0000-000070090000}"/>
    <cellStyle name="Normal 16 2 5 2" xfId="3215" xr:uid="{00000000-0005-0000-0000-000071090000}"/>
    <cellStyle name="Normal 16 2 5 2 2" xfId="6611" xr:uid="{00000000-0005-0000-0000-000072090000}"/>
    <cellStyle name="Normal 16 2 5 2 2 2" xfId="13383" xr:uid="{00000000-0005-0000-0000-000073090000}"/>
    <cellStyle name="Normal 16 2 5 2 2 3" xfId="20152" xr:uid="{00000000-0005-0000-0000-000074090000}"/>
    <cellStyle name="Normal 16 2 5 2 2 4" xfId="26921" xr:uid="{00000000-0005-0000-0000-000075090000}"/>
    <cellStyle name="Normal 16 2 5 2 3" xfId="9999" xr:uid="{00000000-0005-0000-0000-000076090000}"/>
    <cellStyle name="Normal 16 2 5 2 4" xfId="16768" xr:uid="{00000000-0005-0000-0000-000077090000}"/>
    <cellStyle name="Normal 16 2 5 2 5" xfId="23537" xr:uid="{00000000-0005-0000-0000-000078090000}"/>
    <cellStyle name="Normal 16 2 5 3" xfId="4909" xr:uid="{00000000-0005-0000-0000-000079090000}"/>
    <cellStyle name="Normal 16 2 5 3 2" xfId="11690" xr:uid="{00000000-0005-0000-0000-00007A090000}"/>
    <cellStyle name="Normal 16 2 5 3 3" xfId="18459" xr:uid="{00000000-0005-0000-0000-00007B090000}"/>
    <cellStyle name="Normal 16 2 5 3 4" xfId="25228" xr:uid="{00000000-0005-0000-0000-00007C090000}"/>
    <cellStyle name="Normal 16 2 5 4" xfId="8306" xr:uid="{00000000-0005-0000-0000-00007D090000}"/>
    <cellStyle name="Normal 16 2 5 5" xfId="15075" xr:uid="{00000000-0005-0000-0000-00007E090000}"/>
    <cellStyle name="Normal 16 2 5 6" xfId="21844" xr:uid="{00000000-0005-0000-0000-00007F090000}"/>
    <cellStyle name="Normal 16 2 6" xfId="1938" xr:uid="{00000000-0005-0000-0000-000080090000}"/>
    <cellStyle name="Normal 16 2 6 2" xfId="5334" xr:uid="{00000000-0005-0000-0000-000081090000}"/>
    <cellStyle name="Normal 16 2 6 2 2" xfId="12114" xr:uid="{00000000-0005-0000-0000-000082090000}"/>
    <cellStyle name="Normal 16 2 6 2 3" xfId="18883" xr:uid="{00000000-0005-0000-0000-000083090000}"/>
    <cellStyle name="Normal 16 2 6 2 4" xfId="25652" xr:uid="{00000000-0005-0000-0000-000084090000}"/>
    <cellStyle name="Normal 16 2 6 3" xfId="8730" xr:uid="{00000000-0005-0000-0000-000085090000}"/>
    <cellStyle name="Normal 16 2 6 4" xfId="15499" xr:uid="{00000000-0005-0000-0000-000086090000}"/>
    <cellStyle name="Normal 16 2 6 5" xfId="22268" xr:uid="{00000000-0005-0000-0000-000087090000}"/>
    <cellStyle name="Normal 16 2 7" xfId="3640" xr:uid="{00000000-0005-0000-0000-000088090000}"/>
    <cellStyle name="Normal 16 2 7 2" xfId="10421" xr:uid="{00000000-0005-0000-0000-000089090000}"/>
    <cellStyle name="Normal 16 2 7 3" xfId="17190" xr:uid="{00000000-0005-0000-0000-00008A090000}"/>
    <cellStyle name="Normal 16 2 7 4" xfId="23959" xr:uid="{00000000-0005-0000-0000-00008B090000}"/>
    <cellStyle name="Normal 16 2 8" xfId="7036" xr:uid="{00000000-0005-0000-0000-00008C090000}"/>
    <cellStyle name="Normal 16 2 9" xfId="13806" xr:uid="{00000000-0005-0000-0000-00008D090000}"/>
    <cellStyle name="Normal 16 3" xfId="352" xr:uid="{00000000-0005-0000-0000-00008E090000}"/>
    <cellStyle name="Normal 16 3 2" xfId="779" xr:uid="{00000000-0005-0000-0000-00008F090000}"/>
    <cellStyle name="Normal 16 3 2 2" xfId="2486" xr:uid="{00000000-0005-0000-0000-000090090000}"/>
    <cellStyle name="Normal 16 3 2 2 2" xfId="5882" xr:uid="{00000000-0005-0000-0000-000091090000}"/>
    <cellStyle name="Normal 16 3 2 2 2 2" xfId="12660" xr:uid="{00000000-0005-0000-0000-000092090000}"/>
    <cellStyle name="Normal 16 3 2 2 2 3" xfId="19429" xr:uid="{00000000-0005-0000-0000-000093090000}"/>
    <cellStyle name="Normal 16 3 2 2 2 4" xfId="26198" xr:uid="{00000000-0005-0000-0000-000094090000}"/>
    <cellStyle name="Normal 16 3 2 2 3" xfId="9276" xr:uid="{00000000-0005-0000-0000-000095090000}"/>
    <cellStyle name="Normal 16 3 2 2 4" xfId="16045" xr:uid="{00000000-0005-0000-0000-000096090000}"/>
    <cellStyle name="Normal 16 3 2 2 5" xfId="22814" xr:uid="{00000000-0005-0000-0000-000097090000}"/>
    <cellStyle name="Normal 16 3 2 3" xfId="4186" xr:uid="{00000000-0005-0000-0000-000098090000}"/>
    <cellStyle name="Normal 16 3 2 3 2" xfId="10967" xr:uid="{00000000-0005-0000-0000-000099090000}"/>
    <cellStyle name="Normal 16 3 2 3 3" xfId="17736" xr:uid="{00000000-0005-0000-0000-00009A090000}"/>
    <cellStyle name="Normal 16 3 2 3 4" xfId="24505" xr:uid="{00000000-0005-0000-0000-00009B090000}"/>
    <cellStyle name="Normal 16 3 2 4" xfId="7583" xr:uid="{00000000-0005-0000-0000-00009C090000}"/>
    <cellStyle name="Normal 16 3 2 5" xfId="14352" xr:uid="{00000000-0005-0000-0000-00009D090000}"/>
    <cellStyle name="Normal 16 3 2 6" xfId="21121" xr:uid="{00000000-0005-0000-0000-00009E090000}"/>
    <cellStyle name="Normal 16 3 3" xfId="1207" xr:uid="{00000000-0005-0000-0000-00009F090000}"/>
    <cellStyle name="Normal 16 3 3 2" xfId="2912" xr:uid="{00000000-0005-0000-0000-0000A0090000}"/>
    <cellStyle name="Normal 16 3 3 2 2" xfId="6308" xr:uid="{00000000-0005-0000-0000-0000A1090000}"/>
    <cellStyle name="Normal 16 3 3 2 2 2" xfId="13083" xr:uid="{00000000-0005-0000-0000-0000A2090000}"/>
    <cellStyle name="Normal 16 3 3 2 2 3" xfId="19852" xr:uid="{00000000-0005-0000-0000-0000A3090000}"/>
    <cellStyle name="Normal 16 3 3 2 2 4" xfId="26621" xr:uid="{00000000-0005-0000-0000-0000A4090000}"/>
    <cellStyle name="Normal 16 3 3 2 3" xfId="9699" xr:uid="{00000000-0005-0000-0000-0000A5090000}"/>
    <cellStyle name="Normal 16 3 3 2 4" xfId="16468" xr:uid="{00000000-0005-0000-0000-0000A6090000}"/>
    <cellStyle name="Normal 16 3 3 2 5" xfId="23237" xr:uid="{00000000-0005-0000-0000-0000A7090000}"/>
    <cellStyle name="Normal 16 3 3 3" xfId="4609" xr:uid="{00000000-0005-0000-0000-0000A8090000}"/>
    <cellStyle name="Normal 16 3 3 3 2" xfId="11390" xr:uid="{00000000-0005-0000-0000-0000A9090000}"/>
    <cellStyle name="Normal 16 3 3 3 3" xfId="18159" xr:uid="{00000000-0005-0000-0000-0000AA090000}"/>
    <cellStyle name="Normal 16 3 3 3 4" xfId="24928" xr:uid="{00000000-0005-0000-0000-0000AB090000}"/>
    <cellStyle name="Normal 16 3 3 4" xfId="8006" xr:uid="{00000000-0005-0000-0000-0000AC090000}"/>
    <cellStyle name="Normal 16 3 3 5" xfId="14775" xr:uid="{00000000-0005-0000-0000-0000AD090000}"/>
    <cellStyle name="Normal 16 3 3 6" xfId="21544" xr:uid="{00000000-0005-0000-0000-0000AE090000}"/>
    <cellStyle name="Normal 16 3 4" xfId="1636" xr:uid="{00000000-0005-0000-0000-0000AF090000}"/>
    <cellStyle name="Normal 16 3 4 2" xfId="3338" xr:uid="{00000000-0005-0000-0000-0000B0090000}"/>
    <cellStyle name="Normal 16 3 4 2 2" xfId="6734" xr:uid="{00000000-0005-0000-0000-0000B1090000}"/>
    <cellStyle name="Normal 16 3 4 2 2 2" xfId="13506" xr:uid="{00000000-0005-0000-0000-0000B2090000}"/>
    <cellStyle name="Normal 16 3 4 2 2 3" xfId="20275" xr:uid="{00000000-0005-0000-0000-0000B3090000}"/>
    <cellStyle name="Normal 16 3 4 2 2 4" xfId="27044" xr:uid="{00000000-0005-0000-0000-0000B4090000}"/>
    <cellStyle name="Normal 16 3 4 2 3" xfId="10122" xr:uid="{00000000-0005-0000-0000-0000B5090000}"/>
    <cellStyle name="Normal 16 3 4 2 4" xfId="16891" xr:uid="{00000000-0005-0000-0000-0000B6090000}"/>
    <cellStyle name="Normal 16 3 4 2 5" xfId="23660" xr:uid="{00000000-0005-0000-0000-0000B7090000}"/>
    <cellStyle name="Normal 16 3 4 3" xfId="5032" xr:uid="{00000000-0005-0000-0000-0000B8090000}"/>
    <cellStyle name="Normal 16 3 4 3 2" xfId="11813" xr:uid="{00000000-0005-0000-0000-0000B9090000}"/>
    <cellStyle name="Normal 16 3 4 3 3" xfId="18582" xr:uid="{00000000-0005-0000-0000-0000BA090000}"/>
    <cellStyle name="Normal 16 3 4 3 4" xfId="25351" xr:uid="{00000000-0005-0000-0000-0000BB090000}"/>
    <cellStyle name="Normal 16 3 4 4" xfId="8429" xr:uid="{00000000-0005-0000-0000-0000BC090000}"/>
    <cellStyle name="Normal 16 3 4 5" xfId="15198" xr:uid="{00000000-0005-0000-0000-0000BD090000}"/>
    <cellStyle name="Normal 16 3 4 6" xfId="21967" xr:uid="{00000000-0005-0000-0000-0000BE090000}"/>
    <cellStyle name="Normal 16 3 5" xfId="2061" xr:uid="{00000000-0005-0000-0000-0000BF090000}"/>
    <cellStyle name="Normal 16 3 5 2" xfId="5457" xr:uid="{00000000-0005-0000-0000-0000C0090000}"/>
    <cellStyle name="Normal 16 3 5 2 2" xfId="12237" xr:uid="{00000000-0005-0000-0000-0000C1090000}"/>
    <cellStyle name="Normal 16 3 5 2 3" xfId="19006" xr:uid="{00000000-0005-0000-0000-0000C2090000}"/>
    <cellStyle name="Normal 16 3 5 2 4" xfId="25775" xr:uid="{00000000-0005-0000-0000-0000C3090000}"/>
    <cellStyle name="Normal 16 3 5 3" xfId="8853" xr:uid="{00000000-0005-0000-0000-0000C4090000}"/>
    <cellStyle name="Normal 16 3 5 4" xfId="15622" xr:uid="{00000000-0005-0000-0000-0000C5090000}"/>
    <cellStyle name="Normal 16 3 5 5" xfId="22391" xr:uid="{00000000-0005-0000-0000-0000C6090000}"/>
    <cellStyle name="Normal 16 3 6" xfId="3763" xr:uid="{00000000-0005-0000-0000-0000C7090000}"/>
    <cellStyle name="Normal 16 3 6 2" xfId="10544" xr:uid="{00000000-0005-0000-0000-0000C8090000}"/>
    <cellStyle name="Normal 16 3 6 3" xfId="17313" xr:uid="{00000000-0005-0000-0000-0000C9090000}"/>
    <cellStyle name="Normal 16 3 6 4" xfId="24082" xr:uid="{00000000-0005-0000-0000-0000CA090000}"/>
    <cellStyle name="Normal 16 3 7" xfId="7160" xr:uid="{00000000-0005-0000-0000-0000CB090000}"/>
    <cellStyle name="Normal 16 3 8" xfId="13929" xr:uid="{00000000-0005-0000-0000-0000CC090000}"/>
    <cellStyle name="Normal 16 3 9" xfId="20698" xr:uid="{00000000-0005-0000-0000-0000CD090000}"/>
    <cellStyle name="Normal 16 4" xfId="554" xr:uid="{00000000-0005-0000-0000-0000CE090000}"/>
    <cellStyle name="Normal 16 4 2" xfId="2263" xr:uid="{00000000-0005-0000-0000-0000CF090000}"/>
    <cellStyle name="Normal 16 4 2 2" xfId="5659" xr:uid="{00000000-0005-0000-0000-0000D0090000}"/>
    <cellStyle name="Normal 16 4 2 2 2" xfId="12437" xr:uid="{00000000-0005-0000-0000-0000D1090000}"/>
    <cellStyle name="Normal 16 4 2 2 3" xfId="19206" xr:uid="{00000000-0005-0000-0000-0000D2090000}"/>
    <cellStyle name="Normal 16 4 2 2 4" xfId="25975" xr:uid="{00000000-0005-0000-0000-0000D3090000}"/>
    <cellStyle name="Normal 16 4 2 3" xfId="9053" xr:uid="{00000000-0005-0000-0000-0000D4090000}"/>
    <cellStyle name="Normal 16 4 2 4" xfId="15822" xr:uid="{00000000-0005-0000-0000-0000D5090000}"/>
    <cellStyle name="Normal 16 4 2 5" xfId="22591" xr:uid="{00000000-0005-0000-0000-0000D6090000}"/>
    <cellStyle name="Normal 16 4 3" xfId="3963" xr:uid="{00000000-0005-0000-0000-0000D7090000}"/>
    <cellStyle name="Normal 16 4 3 2" xfId="10744" xr:uid="{00000000-0005-0000-0000-0000D8090000}"/>
    <cellStyle name="Normal 16 4 3 3" xfId="17513" xr:uid="{00000000-0005-0000-0000-0000D9090000}"/>
    <cellStyle name="Normal 16 4 3 4" xfId="24282" xr:uid="{00000000-0005-0000-0000-0000DA090000}"/>
    <cellStyle name="Normal 16 4 4" xfId="7360" xr:uid="{00000000-0005-0000-0000-0000DB090000}"/>
    <cellStyle name="Normal 16 4 5" xfId="14129" xr:uid="{00000000-0005-0000-0000-0000DC090000}"/>
    <cellStyle name="Normal 16 4 6" xfId="20898" xr:uid="{00000000-0005-0000-0000-0000DD090000}"/>
    <cellStyle name="Normal 16 5" xfId="984" xr:uid="{00000000-0005-0000-0000-0000DE090000}"/>
    <cellStyle name="Normal 16 5 2" xfId="2689" xr:uid="{00000000-0005-0000-0000-0000DF090000}"/>
    <cellStyle name="Normal 16 5 2 2" xfId="6085" xr:uid="{00000000-0005-0000-0000-0000E0090000}"/>
    <cellStyle name="Normal 16 5 2 2 2" xfId="12860" xr:uid="{00000000-0005-0000-0000-0000E1090000}"/>
    <cellStyle name="Normal 16 5 2 2 3" xfId="19629" xr:uid="{00000000-0005-0000-0000-0000E2090000}"/>
    <cellStyle name="Normal 16 5 2 2 4" xfId="26398" xr:uid="{00000000-0005-0000-0000-0000E3090000}"/>
    <cellStyle name="Normal 16 5 2 3" xfId="9476" xr:uid="{00000000-0005-0000-0000-0000E4090000}"/>
    <cellStyle name="Normal 16 5 2 4" xfId="16245" xr:uid="{00000000-0005-0000-0000-0000E5090000}"/>
    <cellStyle name="Normal 16 5 2 5" xfId="23014" xr:uid="{00000000-0005-0000-0000-0000E6090000}"/>
    <cellStyle name="Normal 16 5 3" xfId="4386" xr:uid="{00000000-0005-0000-0000-0000E7090000}"/>
    <cellStyle name="Normal 16 5 3 2" xfId="11167" xr:uid="{00000000-0005-0000-0000-0000E8090000}"/>
    <cellStyle name="Normal 16 5 3 3" xfId="17936" xr:uid="{00000000-0005-0000-0000-0000E9090000}"/>
    <cellStyle name="Normal 16 5 3 4" xfId="24705" xr:uid="{00000000-0005-0000-0000-0000EA090000}"/>
    <cellStyle name="Normal 16 5 4" xfId="7783" xr:uid="{00000000-0005-0000-0000-0000EB090000}"/>
    <cellStyle name="Normal 16 5 5" xfId="14552" xr:uid="{00000000-0005-0000-0000-0000EC090000}"/>
    <cellStyle name="Normal 16 5 6" xfId="21321" xr:uid="{00000000-0005-0000-0000-0000ED090000}"/>
    <cellStyle name="Normal 16 6" xfId="1413" xr:uid="{00000000-0005-0000-0000-0000EE090000}"/>
    <cellStyle name="Normal 16 6 2" xfId="3115" xr:uid="{00000000-0005-0000-0000-0000EF090000}"/>
    <cellStyle name="Normal 16 6 2 2" xfId="6511" xr:uid="{00000000-0005-0000-0000-0000F0090000}"/>
    <cellStyle name="Normal 16 6 2 2 2" xfId="13283" xr:uid="{00000000-0005-0000-0000-0000F1090000}"/>
    <cellStyle name="Normal 16 6 2 2 3" xfId="20052" xr:uid="{00000000-0005-0000-0000-0000F2090000}"/>
    <cellStyle name="Normal 16 6 2 2 4" xfId="26821" xr:uid="{00000000-0005-0000-0000-0000F3090000}"/>
    <cellStyle name="Normal 16 6 2 3" xfId="9899" xr:uid="{00000000-0005-0000-0000-0000F4090000}"/>
    <cellStyle name="Normal 16 6 2 4" xfId="16668" xr:uid="{00000000-0005-0000-0000-0000F5090000}"/>
    <cellStyle name="Normal 16 6 2 5" xfId="23437" xr:uid="{00000000-0005-0000-0000-0000F6090000}"/>
    <cellStyle name="Normal 16 6 3" xfId="4809" xr:uid="{00000000-0005-0000-0000-0000F7090000}"/>
    <cellStyle name="Normal 16 6 3 2" xfId="11590" xr:uid="{00000000-0005-0000-0000-0000F8090000}"/>
    <cellStyle name="Normal 16 6 3 3" xfId="18359" xr:uid="{00000000-0005-0000-0000-0000F9090000}"/>
    <cellStyle name="Normal 16 6 3 4" xfId="25128" xr:uid="{00000000-0005-0000-0000-0000FA090000}"/>
    <cellStyle name="Normal 16 6 4" xfId="8206" xr:uid="{00000000-0005-0000-0000-0000FB090000}"/>
    <cellStyle name="Normal 16 6 5" xfId="14975" xr:uid="{00000000-0005-0000-0000-0000FC090000}"/>
    <cellStyle name="Normal 16 6 6" xfId="21744" xr:uid="{00000000-0005-0000-0000-0000FD090000}"/>
    <cellStyle name="Normal 16 7" xfId="1838" xr:uid="{00000000-0005-0000-0000-0000FE090000}"/>
    <cellStyle name="Normal 16 7 2" xfId="5234" xr:uid="{00000000-0005-0000-0000-0000FF090000}"/>
    <cellStyle name="Normal 16 7 2 2" xfId="12014" xr:uid="{00000000-0005-0000-0000-0000000A0000}"/>
    <cellStyle name="Normal 16 7 2 3" xfId="18783" xr:uid="{00000000-0005-0000-0000-0000010A0000}"/>
    <cellStyle name="Normal 16 7 2 4" xfId="25552" xr:uid="{00000000-0005-0000-0000-0000020A0000}"/>
    <cellStyle name="Normal 16 7 3" xfId="8630" xr:uid="{00000000-0005-0000-0000-0000030A0000}"/>
    <cellStyle name="Normal 16 7 4" xfId="15399" xr:uid="{00000000-0005-0000-0000-0000040A0000}"/>
    <cellStyle name="Normal 16 7 5" xfId="22168" xr:uid="{00000000-0005-0000-0000-0000050A0000}"/>
    <cellStyle name="Normal 16 8" xfId="3540" xr:uid="{00000000-0005-0000-0000-0000060A0000}"/>
    <cellStyle name="Normal 16 8 2" xfId="10321" xr:uid="{00000000-0005-0000-0000-0000070A0000}"/>
    <cellStyle name="Normal 16 8 3" xfId="17090" xr:uid="{00000000-0005-0000-0000-0000080A0000}"/>
    <cellStyle name="Normal 16 8 4" xfId="23859" xr:uid="{00000000-0005-0000-0000-0000090A0000}"/>
    <cellStyle name="Normal 16 9" xfId="6936" xr:uid="{00000000-0005-0000-0000-00000A0A0000}"/>
    <cellStyle name="Normal 17" xfId="125" xr:uid="{00000000-0005-0000-0000-00000B0A0000}"/>
    <cellStyle name="Normal 17 2" xfId="233" xr:uid="{00000000-0005-0000-0000-00000C0A0000}"/>
    <cellStyle name="Normal 17 3" xfId="374" xr:uid="{00000000-0005-0000-0000-00000D0A0000}"/>
    <cellStyle name="Normal 17 3 2" xfId="901" xr:uid="{00000000-0005-0000-0000-00000E0A0000}"/>
    <cellStyle name="Normal 17 3 2 2" xfId="1327" xr:uid="{00000000-0005-0000-0000-00000F0A0000}"/>
    <cellStyle name="Normal 17 3 2 3" xfId="2606" xr:uid="{00000000-0005-0000-0000-0000100A0000}"/>
    <cellStyle name="Normal 17 3 2 3 2" xfId="6002" xr:uid="{00000000-0005-0000-0000-0000110A0000}"/>
    <cellStyle name="Normal 17 3 3" xfId="801" xr:uid="{00000000-0005-0000-0000-0000120A0000}"/>
    <cellStyle name="Normal 17 3 3 2" xfId="1332" xr:uid="{00000000-0005-0000-0000-0000130A0000}"/>
    <cellStyle name="Normal 17 3 3 2 2" xfId="3460" xr:uid="{00000000-0005-0000-0000-0000140A0000}"/>
    <cellStyle name="Normal 17 3 3 2 3" xfId="3034" xr:uid="{00000000-0005-0000-0000-0000150A0000}"/>
    <cellStyle name="Normal 17 3 3 2 3 2" xfId="6430" xr:uid="{00000000-0005-0000-0000-0000160A0000}"/>
    <cellStyle name="Normal 17 3 4" xfId="2083" xr:uid="{00000000-0005-0000-0000-0000170A0000}"/>
    <cellStyle name="Normal 17 3 4 2" xfId="5479" xr:uid="{00000000-0005-0000-0000-0000180A0000}"/>
    <cellStyle name="Normal 17 4" xfId="576" xr:uid="{00000000-0005-0000-0000-0000190A0000}"/>
    <cellStyle name="Normal 18" xfId="123" xr:uid="{00000000-0005-0000-0000-00001A0A0000}"/>
    <cellStyle name="Normal 18 2" xfId="236" xr:uid="{00000000-0005-0000-0000-00001B0A0000}"/>
    <cellStyle name="Normal 18 3" xfId="372" xr:uid="{00000000-0005-0000-0000-00001C0A0000}"/>
    <cellStyle name="Normal 18 3 2" xfId="902" xr:uid="{00000000-0005-0000-0000-00001D0A0000}"/>
    <cellStyle name="Normal 18 3 2 2" xfId="1328" xr:uid="{00000000-0005-0000-0000-00001E0A0000}"/>
    <cellStyle name="Normal 18 3 2 3" xfId="2607" xr:uid="{00000000-0005-0000-0000-00001F0A0000}"/>
    <cellStyle name="Normal 18 3 2 3 2" xfId="6003" xr:uid="{00000000-0005-0000-0000-0000200A0000}"/>
    <cellStyle name="Normal 18 3 3" xfId="799" xr:uid="{00000000-0005-0000-0000-0000210A0000}"/>
    <cellStyle name="Normal 18 3 3 2" xfId="1331" xr:uid="{00000000-0005-0000-0000-0000220A0000}"/>
    <cellStyle name="Normal 18 3 3 2 2" xfId="3459" xr:uid="{00000000-0005-0000-0000-0000230A0000}"/>
    <cellStyle name="Normal 18 3 3 2 3" xfId="3033" xr:uid="{00000000-0005-0000-0000-0000240A0000}"/>
    <cellStyle name="Normal 18 3 3 2 3 2" xfId="6429" xr:uid="{00000000-0005-0000-0000-0000250A0000}"/>
    <cellStyle name="Normal 18 3 4" xfId="2081" xr:uid="{00000000-0005-0000-0000-0000260A0000}"/>
    <cellStyle name="Normal 18 3 4 2" xfId="5477" xr:uid="{00000000-0005-0000-0000-0000270A0000}"/>
    <cellStyle name="Normal 18 4" xfId="574" xr:uid="{00000000-0005-0000-0000-0000280A0000}"/>
    <cellStyle name="Normal 19" xfId="226" xr:uid="{00000000-0005-0000-0000-0000290A0000}"/>
    <cellStyle name="Normal 19 2" xfId="676" xr:uid="{00000000-0005-0000-0000-00002A0A0000}"/>
    <cellStyle name="Normal 19 2 2" xfId="2383" xr:uid="{00000000-0005-0000-0000-00002B0A0000}"/>
    <cellStyle name="Normal 19 2 2 2" xfId="5779" xr:uid="{00000000-0005-0000-0000-00002C0A0000}"/>
    <cellStyle name="Normal 19 2 2 2 2" xfId="12557" xr:uid="{00000000-0005-0000-0000-00002D0A0000}"/>
    <cellStyle name="Normal 19 2 2 2 3" xfId="19326" xr:uid="{00000000-0005-0000-0000-00002E0A0000}"/>
    <cellStyle name="Normal 19 2 2 2 4" xfId="26095" xr:uid="{00000000-0005-0000-0000-00002F0A0000}"/>
    <cellStyle name="Normal 19 2 2 3" xfId="9173" xr:uid="{00000000-0005-0000-0000-0000300A0000}"/>
    <cellStyle name="Normal 19 2 2 4" xfId="15942" xr:uid="{00000000-0005-0000-0000-0000310A0000}"/>
    <cellStyle name="Normal 19 2 2 5" xfId="22711" xr:uid="{00000000-0005-0000-0000-0000320A0000}"/>
    <cellStyle name="Normal 19 2 3" xfId="4083" xr:uid="{00000000-0005-0000-0000-0000330A0000}"/>
    <cellStyle name="Normal 19 2 3 2" xfId="10864" xr:uid="{00000000-0005-0000-0000-0000340A0000}"/>
    <cellStyle name="Normal 19 2 3 3" xfId="17633" xr:uid="{00000000-0005-0000-0000-0000350A0000}"/>
    <cellStyle name="Normal 19 2 3 4" xfId="24402" xr:uid="{00000000-0005-0000-0000-0000360A0000}"/>
    <cellStyle name="Normal 19 2 4" xfId="7480" xr:uid="{00000000-0005-0000-0000-0000370A0000}"/>
    <cellStyle name="Normal 19 2 5" xfId="14249" xr:uid="{00000000-0005-0000-0000-0000380A0000}"/>
    <cellStyle name="Normal 19 2 6" xfId="21018" xr:uid="{00000000-0005-0000-0000-0000390A0000}"/>
    <cellStyle name="Normal 19 3" xfId="1104" xr:uid="{00000000-0005-0000-0000-00003A0A0000}"/>
    <cellStyle name="Normal 19 3 2" xfId="2809" xr:uid="{00000000-0005-0000-0000-00003B0A0000}"/>
    <cellStyle name="Normal 19 3 2 2" xfId="6205" xr:uid="{00000000-0005-0000-0000-00003C0A0000}"/>
    <cellStyle name="Normal 19 3 2 2 2" xfId="12980" xr:uid="{00000000-0005-0000-0000-00003D0A0000}"/>
    <cellStyle name="Normal 19 3 2 2 3" xfId="19749" xr:uid="{00000000-0005-0000-0000-00003E0A0000}"/>
    <cellStyle name="Normal 19 3 2 2 4" xfId="26518" xr:uid="{00000000-0005-0000-0000-00003F0A0000}"/>
    <cellStyle name="Normal 19 3 2 3" xfId="9596" xr:uid="{00000000-0005-0000-0000-0000400A0000}"/>
    <cellStyle name="Normal 19 3 2 4" xfId="16365" xr:uid="{00000000-0005-0000-0000-0000410A0000}"/>
    <cellStyle name="Normal 19 3 2 5" xfId="23134" xr:uid="{00000000-0005-0000-0000-0000420A0000}"/>
    <cellStyle name="Normal 19 3 3" xfId="4506" xr:uid="{00000000-0005-0000-0000-0000430A0000}"/>
    <cellStyle name="Normal 19 3 3 2" xfId="11287" xr:uid="{00000000-0005-0000-0000-0000440A0000}"/>
    <cellStyle name="Normal 19 3 3 3" xfId="18056" xr:uid="{00000000-0005-0000-0000-0000450A0000}"/>
    <cellStyle name="Normal 19 3 3 4" xfId="24825" xr:uid="{00000000-0005-0000-0000-0000460A0000}"/>
    <cellStyle name="Normal 19 3 4" xfId="7903" xr:uid="{00000000-0005-0000-0000-0000470A0000}"/>
    <cellStyle name="Normal 19 3 5" xfId="14672" xr:uid="{00000000-0005-0000-0000-0000480A0000}"/>
    <cellStyle name="Normal 19 3 6" xfId="21441" xr:uid="{00000000-0005-0000-0000-0000490A0000}"/>
    <cellStyle name="Normal 19 4" xfId="1533" xr:uid="{00000000-0005-0000-0000-00004A0A0000}"/>
    <cellStyle name="Normal 19 4 2" xfId="3235" xr:uid="{00000000-0005-0000-0000-00004B0A0000}"/>
    <cellStyle name="Normal 19 4 2 2" xfId="6631" xr:uid="{00000000-0005-0000-0000-00004C0A0000}"/>
    <cellStyle name="Normal 19 4 2 2 2" xfId="13403" xr:uid="{00000000-0005-0000-0000-00004D0A0000}"/>
    <cellStyle name="Normal 19 4 2 2 3" xfId="20172" xr:uid="{00000000-0005-0000-0000-00004E0A0000}"/>
    <cellStyle name="Normal 19 4 2 2 4" xfId="26941" xr:uid="{00000000-0005-0000-0000-00004F0A0000}"/>
    <cellStyle name="Normal 19 4 2 3" xfId="10019" xr:uid="{00000000-0005-0000-0000-0000500A0000}"/>
    <cellStyle name="Normal 19 4 2 4" xfId="16788" xr:uid="{00000000-0005-0000-0000-0000510A0000}"/>
    <cellStyle name="Normal 19 4 2 5" xfId="23557" xr:uid="{00000000-0005-0000-0000-0000520A0000}"/>
    <cellStyle name="Normal 19 4 3" xfId="4929" xr:uid="{00000000-0005-0000-0000-0000530A0000}"/>
    <cellStyle name="Normal 19 4 3 2" xfId="11710" xr:uid="{00000000-0005-0000-0000-0000540A0000}"/>
    <cellStyle name="Normal 19 4 3 3" xfId="18479" xr:uid="{00000000-0005-0000-0000-0000550A0000}"/>
    <cellStyle name="Normal 19 4 3 4" xfId="25248" xr:uid="{00000000-0005-0000-0000-0000560A0000}"/>
    <cellStyle name="Normal 19 4 4" xfId="8326" xr:uid="{00000000-0005-0000-0000-0000570A0000}"/>
    <cellStyle name="Normal 19 4 5" xfId="15095" xr:uid="{00000000-0005-0000-0000-0000580A0000}"/>
    <cellStyle name="Normal 19 4 6" xfId="21864" xr:uid="{00000000-0005-0000-0000-0000590A0000}"/>
    <cellStyle name="Normal 19 5" xfId="1958" xr:uid="{00000000-0005-0000-0000-00005A0A0000}"/>
    <cellStyle name="Normal 19 5 2" xfId="5354" xr:uid="{00000000-0005-0000-0000-00005B0A0000}"/>
    <cellStyle name="Normal 19 5 2 2" xfId="12134" xr:uid="{00000000-0005-0000-0000-00005C0A0000}"/>
    <cellStyle name="Normal 19 5 2 3" xfId="18903" xr:uid="{00000000-0005-0000-0000-00005D0A0000}"/>
    <cellStyle name="Normal 19 5 2 4" xfId="25672" xr:uid="{00000000-0005-0000-0000-00005E0A0000}"/>
    <cellStyle name="Normal 19 5 3" xfId="8750" xr:uid="{00000000-0005-0000-0000-00005F0A0000}"/>
    <cellStyle name="Normal 19 5 4" xfId="15519" xr:uid="{00000000-0005-0000-0000-0000600A0000}"/>
    <cellStyle name="Normal 19 5 5" xfId="22288" xr:uid="{00000000-0005-0000-0000-0000610A0000}"/>
    <cellStyle name="Normal 19 6" xfId="3660" xr:uid="{00000000-0005-0000-0000-0000620A0000}"/>
    <cellStyle name="Normal 19 6 2" xfId="10441" xr:uid="{00000000-0005-0000-0000-0000630A0000}"/>
    <cellStyle name="Normal 19 6 3" xfId="17210" xr:uid="{00000000-0005-0000-0000-0000640A0000}"/>
    <cellStyle name="Normal 19 6 4" xfId="23979" xr:uid="{00000000-0005-0000-0000-0000650A0000}"/>
    <cellStyle name="Normal 19 7" xfId="7056" xr:uid="{00000000-0005-0000-0000-0000660A0000}"/>
    <cellStyle name="Normal 19 8" xfId="13826" xr:uid="{00000000-0005-0000-0000-0000670A0000}"/>
    <cellStyle name="Normal 19 9" xfId="20595" xr:uid="{00000000-0005-0000-0000-0000680A0000}"/>
    <cellStyle name="Normal 2" xfId="1" xr:uid="{00000000-0005-0000-0000-0000690A0000}"/>
    <cellStyle name="Normal 2 10" xfId="104" xr:uid="{00000000-0005-0000-0000-00006A0A0000}"/>
    <cellStyle name="Normal 2 10 10" xfId="13707" xr:uid="{00000000-0005-0000-0000-00006B0A0000}"/>
    <cellStyle name="Normal 2 10 11" xfId="20476" xr:uid="{00000000-0005-0000-0000-00006C0A0000}"/>
    <cellStyle name="Normal 2 10 2" xfId="207" xr:uid="{00000000-0005-0000-0000-00006D0A0000}"/>
    <cellStyle name="Normal 2 10 2 10" xfId="20576" xr:uid="{00000000-0005-0000-0000-00006E0A0000}"/>
    <cellStyle name="Normal 2 10 2 2" xfId="455" xr:uid="{00000000-0005-0000-0000-00006F0A0000}"/>
    <cellStyle name="Normal 2 10 2 2 2" xfId="882" xr:uid="{00000000-0005-0000-0000-0000700A0000}"/>
    <cellStyle name="Normal 2 10 2 2 2 2" xfId="2587" xr:uid="{00000000-0005-0000-0000-0000710A0000}"/>
    <cellStyle name="Normal 2 10 2 2 2 2 2" xfId="5983" xr:uid="{00000000-0005-0000-0000-0000720A0000}"/>
    <cellStyle name="Normal 2 10 2 2 2 2 2 2" xfId="12761" xr:uid="{00000000-0005-0000-0000-0000730A0000}"/>
    <cellStyle name="Normal 2 10 2 2 2 2 2 3" xfId="19530" xr:uid="{00000000-0005-0000-0000-0000740A0000}"/>
    <cellStyle name="Normal 2 10 2 2 2 2 2 4" xfId="26299" xr:uid="{00000000-0005-0000-0000-0000750A0000}"/>
    <cellStyle name="Normal 2 10 2 2 2 2 3" xfId="9377" xr:uid="{00000000-0005-0000-0000-0000760A0000}"/>
    <cellStyle name="Normal 2 10 2 2 2 2 4" xfId="16146" xr:uid="{00000000-0005-0000-0000-0000770A0000}"/>
    <cellStyle name="Normal 2 10 2 2 2 2 5" xfId="22915" xr:uid="{00000000-0005-0000-0000-0000780A0000}"/>
    <cellStyle name="Normal 2 10 2 2 2 3" xfId="4287" xr:uid="{00000000-0005-0000-0000-0000790A0000}"/>
    <cellStyle name="Normal 2 10 2 2 2 3 2" xfId="11068" xr:uid="{00000000-0005-0000-0000-00007A0A0000}"/>
    <cellStyle name="Normal 2 10 2 2 2 3 3" xfId="17837" xr:uid="{00000000-0005-0000-0000-00007B0A0000}"/>
    <cellStyle name="Normal 2 10 2 2 2 3 4" xfId="24606" xr:uid="{00000000-0005-0000-0000-00007C0A0000}"/>
    <cellStyle name="Normal 2 10 2 2 2 4" xfId="7684" xr:uid="{00000000-0005-0000-0000-00007D0A0000}"/>
    <cellStyle name="Normal 2 10 2 2 2 5" xfId="14453" xr:uid="{00000000-0005-0000-0000-00007E0A0000}"/>
    <cellStyle name="Normal 2 10 2 2 2 6" xfId="21222" xr:uid="{00000000-0005-0000-0000-00007F0A0000}"/>
    <cellStyle name="Normal 2 10 2 2 3" xfId="1308" xr:uid="{00000000-0005-0000-0000-0000800A0000}"/>
    <cellStyle name="Normal 2 10 2 2 3 2" xfId="3013" xr:uid="{00000000-0005-0000-0000-0000810A0000}"/>
    <cellStyle name="Normal 2 10 2 2 3 2 2" xfId="6409" xr:uid="{00000000-0005-0000-0000-0000820A0000}"/>
    <cellStyle name="Normal 2 10 2 2 3 2 2 2" xfId="13184" xr:uid="{00000000-0005-0000-0000-0000830A0000}"/>
    <cellStyle name="Normal 2 10 2 2 3 2 2 3" xfId="19953" xr:uid="{00000000-0005-0000-0000-0000840A0000}"/>
    <cellStyle name="Normal 2 10 2 2 3 2 2 4" xfId="26722" xr:uid="{00000000-0005-0000-0000-0000850A0000}"/>
    <cellStyle name="Normal 2 10 2 2 3 2 3" xfId="9800" xr:uid="{00000000-0005-0000-0000-0000860A0000}"/>
    <cellStyle name="Normal 2 10 2 2 3 2 4" xfId="16569" xr:uid="{00000000-0005-0000-0000-0000870A0000}"/>
    <cellStyle name="Normal 2 10 2 2 3 2 5" xfId="23338" xr:uid="{00000000-0005-0000-0000-0000880A0000}"/>
    <cellStyle name="Normal 2 10 2 2 3 3" xfId="4710" xr:uid="{00000000-0005-0000-0000-0000890A0000}"/>
    <cellStyle name="Normal 2 10 2 2 3 3 2" xfId="11491" xr:uid="{00000000-0005-0000-0000-00008A0A0000}"/>
    <cellStyle name="Normal 2 10 2 2 3 3 3" xfId="18260" xr:uid="{00000000-0005-0000-0000-00008B0A0000}"/>
    <cellStyle name="Normal 2 10 2 2 3 3 4" xfId="25029" xr:uid="{00000000-0005-0000-0000-00008C0A0000}"/>
    <cellStyle name="Normal 2 10 2 2 3 4" xfId="8107" xr:uid="{00000000-0005-0000-0000-00008D0A0000}"/>
    <cellStyle name="Normal 2 10 2 2 3 5" xfId="14876" xr:uid="{00000000-0005-0000-0000-00008E0A0000}"/>
    <cellStyle name="Normal 2 10 2 2 3 6" xfId="21645" xr:uid="{00000000-0005-0000-0000-00008F0A0000}"/>
    <cellStyle name="Normal 2 10 2 2 4" xfId="1737" xr:uid="{00000000-0005-0000-0000-0000900A0000}"/>
    <cellStyle name="Normal 2 10 2 2 4 2" xfId="3439" xr:uid="{00000000-0005-0000-0000-0000910A0000}"/>
    <cellStyle name="Normal 2 10 2 2 4 2 2" xfId="6835" xr:uid="{00000000-0005-0000-0000-0000920A0000}"/>
    <cellStyle name="Normal 2 10 2 2 4 2 2 2" xfId="13607" xr:uid="{00000000-0005-0000-0000-0000930A0000}"/>
    <cellStyle name="Normal 2 10 2 2 4 2 2 3" xfId="20376" xr:uid="{00000000-0005-0000-0000-0000940A0000}"/>
    <cellStyle name="Normal 2 10 2 2 4 2 2 4" xfId="27145" xr:uid="{00000000-0005-0000-0000-0000950A0000}"/>
    <cellStyle name="Normal 2 10 2 2 4 2 3" xfId="10223" xr:uid="{00000000-0005-0000-0000-0000960A0000}"/>
    <cellStyle name="Normal 2 10 2 2 4 2 4" xfId="16992" xr:uid="{00000000-0005-0000-0000-0000970A0000}"/>
    <cellStyle name="Normal 2 10 2 2 4 2 5" xfId="23761" xr:uid="{00000000-0005-0000-0000-0000980A0000}"/>
    <cellStyle name="Normal 2 10 2 2 4 3" xfId="5133" xr:uid="{00000000-0005-0000-0000-0000990A0000}"/>
    <cellStyle name="Normal 2 10 2 2 4 3 2" xfId="11914" xr:uid="{00000000-0005-0000-0000-00009A0A0000}"/>
    <cellStyle name="Normal 2 10 2 2 4 3 3" xfId="18683" xr:uid="{00000000-0005-0000-0000-00009B0A0000}"/>
    <cellStyle name="Normal 2 10 2 2 4 3 4" xfId="25452" xr:uid="{00000000-0005-0000-0000-00009C0A0000}"/>
    <cellStyle name="Normal 2 10 2 2 4 4" xfId="8530" xr:uid="{00000000-0005-0000-0000-00009D0A0000}"/>
    <cellStyle name="Normal 2 10 2 2 4 5" xfId="15299" xr:uid="{00000000-0005-0000-0000-00009E0A0000}"/>
    <cellStyle name="Normal 2 10 2 2 4 6" xfId="22068" xr:uid="{00000000-0005-0000-0000-00009F0A0000}"/>
    <cellStyle name="Normal 2 10 2 2 5" xfId="2164" xr:uid="{00000000-0005-0000-0000-0000A00A0000}"/>
    <cellStyle name="Normal 2 10 2 2 5 2" xfId="5560" xr:uid="{00000000-0005-0000-0000-0000A10A0000}"/>
    <cellStyle name="Normal 2 10 2 2 5 2 2" xfId="12338" xr:uid="{00000000-0005-0000-0000-0000A20A0000}"/>
    <cellStyle name="Normal 2 10 2 2 5 2 3" xfId="19107" xr:uid="{00000000-0005-0000-0000-0000A30A0000}"/>
    <cellStyle name="Normal 2 10 2 2 5 2 4" xfId="25876" xr:uid="{00000000-0005-0000-0000-0000A40A0000}"/>
    <cellStyle name="Normal 2 10 2 2 5 3" xfId="8954" xr:uid="{00000000-0005-0000-0000-0000A50A0000}"/>
    <cellStyle name="Normal 2 10 2 2 5 4" xfId="15723" xr:uid="{00000000-0005-0000-0000-0000A60A0000}"/>
    <cellStyle name="Normal 2 10 2 2 5 5" xfId="22492" xr:uid="{00000000-0005-0000-0000-0000A70A0000}"/>
    <cellStyle name="Normal 2 10 2 2 6" xfId="3864" xr:uid="{00000000-0005-0000-0000-0000A80A0000}"/>
    <cellStyle name="Normal 2 10 2 2 6 2" xfId="10645" xr:uid="{00000000-0005-0000-0000-0000A90A0000}"/>
    <cellStyle name="Normal 2 10 2 2 6 3" xfId="17414" xr:uid="{00000000-0005-0000-0000-0000AA0A0000}"/>
    <cellStyle name="Normal 2 10 2 2 6 4" xfId="24183" xr:uid="{00000000-0005-0000-0000-0000AB0A0000}"/>
    <cellStyle name="Normal 2 10 2 2 7" xfId="7261" xr:uid="{00000000-0005-0000-0000-0000AC0A0000}"/>
    <cellStyle name="Normal 2 10 2 2 8" xfId="14030" xr:uid="{00000000-0005-0000-0000-0000AD0A0000}"/>
    <cellStyle name="Normal 2 10 2 2 9" xfId="20799" xr:uid="{00000000-0005-0000-0000-0000AE0A0000}"/>
    <cellStyle name="Normal 2 10 2 3" xfId="657" xr:uid="{00000000-0005-0000-0000-0000AF0A0000}"/>
    <cellStyle name="Normal 2 10 2 3 2" xfId="2364" xr:uid="{00000000-0005-0000-0000-0000B00A0000}"/>
    <cellStyle name="Normal 2 10 2 3 2 2" xfId="5760" xr:uid="{00000000-0005-0000-0000-0000B10A0000}"/>
    <cellStyle name="Normal 2 10 2 3 2 2 2" xfId="12538" xr:uid="{00000000-0005-0000-0000-0000B20A0000}"/>
    <cellStyle name="Normal 2 10 2 3 2 2 3" xfId="19307" xr:uid="{00000000-0005-0000-0000-0000B30A0000}"/>
    <cellStyle name="Normal 2 10 2 3 2 2 4" xfId="26076" xr:uid="{00000000-0005-0000-0000-0000B40A0000}"/>
    <cellStyle name="Normal 2 10 2 3 2 3" xfId="9154" xr:uid="{00000000-0005-0000-0000-0000B50A0000}"/>
    <cellStyle name="Normal 2 10 2 3 2 4" xfId="15923" xr:uid="{00000000-0005-0000-0000-0000B60A0000}"/>
    <cellStyle name="Normal 2 10 2 3 2 5" xfId="22692" xr:uid="{00000000-0005-0000-0000-0000B70A0000}"/>
    <cellStyle name="Normal 2 10 2 3 3" xfId="4064" xr:uid="{00000000-0005-0000-0000-0000B80A0000}"/>
    <cellStyle name="Normal 2 10 2 3 3 2" xfId="10845" xr:uid="{00000000-0005-0000-0000-0000B90A0000}"/>
    <cellStyle name="Normal 2 10 2 3 3 3" xfId="17614" xr:uid="{00000000-0005-0000-0000-0000BA0A0000}"/>
    <cellStyle name="Normal 2 10 2 3 3 4" xfId="24383" xr:uid="{00000000-0005-0000-0000-0000BB0A0000}"/>
    <cellStyle name="Normal 2 10 2 3 4" xfId="7461" xr:uid="{00000000-0005-0000-0000-0000BC0A0000}"/>
    <cellStyle name="Normal 2 10 2 3 5" xfId="14230" xr:uid="{00000000-0005-0000-0000-0000BD0A0000}"/>
    <cellStyle name="Normal 2 10 2 3 6" xfId="20999" xr:uid="{00000000-0005-0000-0000-0000BE0A0000}"/>
    <cellStyle name="Normal 2 10 2 4" xfId="1085" xr:uid="{00000000-0005-0000-0000-0000BF0A0000}"/>
    <cellStyle name="Normal 2 10 2 4 2" xfId="2790" xr:uid="{00000000-0005-0000-0000-0000C00A0000}"/>
    <cellStyle name="Normal 2 10 2 4 2 2" xfId="6186" xr:uid="{00000000-0005-0000-0000-0000C10A0000}"/>
    <cellStyle name="Normal 2 10 2 4 2 2 2" xfId="12961" xr:uid="{00000000-0005-0000-0000-0000C20A0000}"/>
    <cellStyle name="Normal 2 10 2 4 2 2 3" xfId="19730" xr:uid="{00000000-0005-0000-0000-0000C30A0000}"/>
    <cellStyle name="Normal 2 10 2 4 2 2 4" xfId="26499" xr:uid="{00000000-0005-0000-0000-0000C40A0000}"/>
    <cellStyle name="Normal 2 10 2 4 2 3" xfId="9577" xr:uid="{00000000-0005-0000-0000-0000C50A0000}"/>
    <cellStyle name="Normal 2 10 2 4 2 4" xfId="16346" xr:uid="{00000000-0005-0000-0000-0000C60A0000}"/>
    <cellStyle name="Normal 2 10 2 4 2 5" xfId="23115" xr:uid="{00000000-0005-0000-0000-0000C70A0000}"/>
    <cellStyle name="Normal 2 10 2 4 3" xfId="4487" xr:uid="{00000000-0005-0000-0000-0000C80A0000}"/>
    <cellStyle name="Normal 2 10 2 4 3 2" xfId="11268" xr:uid="{00000000-0005-0000-0000-0000C90A0000}"/>
    <cellStyle name="Normal 2 10 2 4 3 3" xfId="18037" xr:uid="{00000000-0005-0000-0000-0000CA0A0000}"/>
    <cellStyle name="Normal 2 10 2 4 3 4" xfId="24806" xr:uid="{00000000-0005-0000-0000-0000CB0A0000}"/>
    <cellStyle name="Normal 2 10 2 4 4" xfId="7884" xr:uid="{00000000-0005-0000-0000-0000CC0A0000}"/>
    <cellStyle name="Normal 2 10 2 4 5" xfId="14653" xr:uid="{00000000-0005-0000-0000-0000CD0A0000}"/>
    <cellStyle name="Normal 2 10 2 4 6" xfId="21422" xr:uid="{00000000-0005-0000-0000-0000CE0A0000}"/>
    <cellStyle name="Normal 2 10 2 5" xfId="1514" xr:uid="{00000000-0005-0000-0000-0000CF0A0000}"/>
    <cellStyle name="Normal 2 10 2 5 2" xfId="3216" xr:uid="{00000000-0005-0000-0000-0000D00A0000}"/>
    <cellStyle name="Normal 2 10 2 5 2 2" xfId="6612" xr:uid="{00000000-0005-0000-0000-0000D10A0000}"/>
    <cellStyle name="Normal 2 10 2 5 2 2 2" xfId="13384" xr:uid="{00000000-0005-0000-0000-0000D20A0000}"/>
    <cellStyle name="Normal 2 10 2 5 2 2 3" xfId="20153" xr:uid="{00000000-0005-0000-0000-0000D30A0000}"/>
    <cellStyle name="Normal 2 10 2 5 2 2 4" xfId="26922" xr:uid="{00000000-0005-0000-0000-0000D40A0000}"/>
    <cellStyle name="Normal 2 10 2 5 2 3" xfId="10000" xr:uid="{00000000-0005-0000-0000-0000D50A0000}"/>
    <cellStyle name="Normal 2 10 2 5 2 4" xfId="16769" xr:uid="{00000000-0005-0000-0000-0000D60A0000}"/>
    <cellStyle name="Normal 2 10 2 5 2 5" xfId="23538" xr:uid="{00000000-0005-0000-0000-0000D70A0000}"/>
    <cellStyle name="Normal 2 10 2 5 3" xfId="4910" xr:uid="{00000000-0005-0000-0000-0000D80A0000}"/>
    <cellStyle name="Normal 2 10 2 5 3 2" xfId="11691" xr:uid="{00000000-0005-0000-0000-0000D90A0000}"/>
    <cellStyle name="Normal 2 10 2 5 3 3" xfId="18460" xr:uid="{00000000-0005-0000-0000-0000DA0A0000}"/>
    <cellStyle name="Normal 2 10 2 5 3 4" xfId="25229" xr:uid="{00000000-0005-0000-0000-0000DB0A0000}"/>
    <cellStyle name="Normal 2 10 2 5 4" xfId="8307" xr:uid="{00000000-0005-0000-0000-0000DC0A0000}"/>
    <cellStyle name="Normal 2 10 2 5 5" xfId="15076" xr:uid="{00000000-0005-0000-0000-0000DD0A0000}"/>
    <cellStyle name="Normal 2 10 2 5 6" xfId="21845" xr:uid="{00000000-0005-0000-0000-0000DE0A0000}"/>
    <cellStyle name="Normal 2 10 2 6" xfId="1939" xr:uid="{00000000-0005-0000-0000-0000DF0A0000}"/>
    <cellStyle name="Normal 2 10 2 6 2" xfId="5335" xr:uid="{00000000-0005-0000-0000-0000E00A0000}"/>
    <cellStyle name="Normal 2 10 2 6 2 2" xfId="12115" xr:uid="{00000000-0005-0000-0000-0000E10A0000}"/>
    <cellStyle name="Normal 2 10 2 6 2 3" xfId="18884" xr:uid="{00000000-0005-0000-0000-0000E20A0000}"/>
    <cellStyle name="Normal 2 10 2 6 2 4" xfId="25653" xr:uid="{00000000-0005-0000-0000-0000E30A0000}"/>
    <cellStyle name="Normal 2 10 2 6 3" xfId="8731" xr:uid="{00000000-0005-0000-0000-0000E40A0000}"/>
    <cellStyle name="Normal 2 10 2 6 4" xfId="15500" xr:uid="{00000000-0005-0000-0000-0000E50A0000}"/>
    <cellStyle name="Normal 2 10 2 6 5" xfId="22269" xr:uid="{00000000-0005-0000-0000-0000E60A0000}"/>
    <cellStyle name="Normal 2 10 2 7" xfId="3641" xr:uid="{00000000-0005-0000-0000-0000E70A0000}"/>
    <cellStyle name="Normal 2 10 2 7 2" xfId="10422" xr:uid="{00000000-0005-0000-0000-0000E80A0000}"/>
    <cellStyle name="Normal 2 10 2 7 3" xfId="17191" xr:uid="{00000000-0005-0000-0000-0000E90A0000}"/>
    <cellStyle name="Normal 2 10 2 7 4" xfId="23960" xr:uid="{00000000-0005-0000-0000-0000EA0A0000}"/>
    <cellStyle name="Normal 2 10 2 8" xfId="7037" xr:uid="{00000000-0005-0000-0000-0000EB0A0000}"/>
    <cellStyle name="Normal 2 10 2 9" xfId="13807" xr:uid="{00000000-0005-0000-0000-0000EC0A0000}"/>
    <cellStyle name="Normal 2 10 3" xfId="353" xr:uid="{00000000-0005-0000-0000-0000ED0A0000}"/>
    <cellStyle name="Normal 2 10 3 2" xfId="780" xr:uid="{00000000-0005-0000-0000-0000EE0A0000}"/>
    <cellStyle name="Normal 2 10 3 2 2" xfId="2487" xr:uid="{00000000-0005-0000-0000-0000EF0A0000}"/>
    <cellStyle name="Normal 2 10 3 2 2 2" xfId="5883" xr:uid="{00000000-0005-0000-0000-0000F00A0000}"/>
    <cellStyle name="Normal 2 10 3 2 2 2 2" xfId="12661" xr:uid="{00000000-0005-0000-0000-0000F10A0000}"/>
    <cellStyle name="Normal 2 10 3 2 2 2 3" xfId="19430" xr:uid="{00000000-0005-0000-0000-0000F20A0000}"/>
    <cellStyle name="Normal 2 10 3 2 2 2 4" xfId="26199" xr:uid="{00000000-0005-0000-0000-0000F30A0000}"/>
    <cellStyle name="Normal 2 10 3 2 2 3" xfId="9277" xr:uid="{00000000-0005-0000-0000-0000F40A0000}"/>
    <cellStyle name="Normal 2 10 3 2 2 4" xfId="16046" xr:uid="{00000000-0005-0000-0000-0000F50A0000}"/>
    <cellStyle name="Normal 2 10 3 2 2 5" xfId="22815" xr:uid="{00000000-0005-0000-0000-0000F60A0000}"/>
    <cellStyle name="Normal 2 10 3 2 3" xfId="4187" xr:uid="{00000000-0005-0000-0000-0000F70A0000}"/>
    <cellStyle name="Normal 2 10 3 2 3 2" xfId="10968" xr:uid="{00000000-0005-0000-0000-0000F80A0000}"/>
    <cellStyle name="Normal 2 10 3 2 3 3" xfId="17737" xr:uid="{00000000-0005-0000-0000-0000F90A0000}"/>
    <cellStyle name="Normal 2 10 3 2 3 4" xfId="24506" xr:uid="{00000000-0005-0000-0000-0000FA0A0000}"/>
    <cellStyle name="Normal 2 10 3 2 4" xfId="7584" xr:uid="{00000000-0005-0000-0000-0000FB0A0000}"/>
    <cellStyle name="Normal 2 10 3 2 5" xfId="14353" xr:uid="{00000000-0005-0000-0000-0000FC0A0000}"/>
    <cellStyle name="Normal 2 10 3 2 6" xfId="21122" xr:uid="{00000000-0005-0000-0000-0000FD0A0000}"/>
    <cellStyle name="Normal 2 10 3 3" xfId="1208" xr:uid="{00000000-0005-0000-0000-0000FE0A0000}"/>
    <cellStyle name="Normal 2 10 3 3 2" xfId="2913" xr:uid="{00000000-0005-0000-0000-0000FF0A0000}"/>
    <cellStyle name="Normal 2 10 3 3 2 2" xfId="6309" xr:uid="{00000000-0005-0000-0000-0000000B0000}"/>
    <cellStyle name="Normal 2 10 3 3 2 2 2" xfId="13084" xr:uid="{00000000-0005-0000-0000-0000010B0000}"/>
    <cellStyle name="Normal 2 10 3 3 2 2 3" xfId="19853" xr:uid="{00000000-0005-0000-0000-0000020B0000}"/>
    <cellStyle name="Normal 2 10 3 3 2 2 4" xfId="26622" xr:uid="{00000000-0005-0000-0000-0000030B0000}"/>
    <cellStyle name="Normal 2 10 3 3 2 3" xfId="9700" xr:uid="{00000000-0005-0000-0000-0000040B0000}"/>
    <cellStyle name="Normal 2 10 3 3 2 4" xfId="16469" xr:uid="{00000000-0005-0000-0000-0000050B0000}"/>
    <cellStyle name="Normal 2 10 3 3 2 5" xfId="23238" xr:uid="{00000000-0005-0000-0000-0000060B0000}"/>
    <cellStyle name="Normal 2 10 3 3 3" xfId="4610" xr:uid="{00000000-0005-0000-0000-0000070B0000}"/>
    <cellStyle name="Normal 2 10 3 3 3 2" xfId="11391" xr:uid="{00000000-0005-0000-0000-0000080B0000}"/>
    <cellStyle name="Normal 2 10 3 3 3 3" xfId="18160" xr:uid="{00000000-0005-0000-0000-0000090B0000}"/>
    <cellStyle name="Normal 2 10 3 3 3 4" xfId="24929" xr:uid="{00000000-0005-0000-0000-00000A0B0000}"/>
    <cellStyle name="Normal 2 10 3 3 4" xfId="8007" xr:uid="{00000000-0005-0000-0000-00000B0B0000}"/>
    <cellStyle name="Normal 2 10 3 3 5" xfId="14776" xr:uid="{00000000-0005-0000-0000-00000C0B0000}"/>
    <cellStyle name="Normal 2 10 3 3 6" xfId="21545" xr:uid="{00000000-0005-0000-0000-00000D0B0000}"/>
    <cellStyle name="Normal 2 10 3 4" xfId="1637" xr:uid="{00000000-0005-0000-0000-00000E0B0000}"/>
    <cellStyle name="Normal 2 10 3 4 2" xfId="3339" xr:uid="{00000000-0005-0000-0000-00000F0B0000}"/>
    <cellStyle name="Normal 2 10 3 4 2 2" xfId="6735" xr:uid="{00000000-0005-0000-0000-0000100B0000}"/>
    <cellStyle name="Normal 2 10 3 4 2 2 2" xfId="13507" xr:uid="{00000000-0005-0000-0000-0000110B0000}"/>
    <cellStyle name="Normal 2 10 3 4 2 2 3" xfId="20276" xr:uid="{00000000-0005-0000-0000-0000120B0000}"/>
    <cellStyle name="Normal 2 10 3 4 2 2 4" xfId="27045" xr:uid="{00000000-0005-0000-0000-0000130B0000}"/>
    <cellStyle name="Normal 2 10 3 4 2 3" xfId="10123" xr:uid="{00000000-0005-0000-0000-0000140B0000}"/>
    <cellStyle name="Normal 2 10 3 4 2 4" xfId="16892" xr:uid="{00000000-0005-0000-0000-0000150B0000}"/>
    <cellStyle name="Normal 2 10 3 4 2 5" xfId="23661" xr:uid="{00000000-0005-0000-0000-0000160B0000}"/>
    <cellStyle name="Normal 2 10 3 4 3" xfId="5033" xr:uid="{00000000-0005-0000-0000-0000170B0000}"/>
    <cellStyle name="Normal 2 10 3 4 3 2" xfId="11814" xr:uid="{00000000-0005-0000-0000-0000180B0000}"/>
    <cellStyle name="Normal 2 10 3 4 3 3" xfId="18583" xr:uid="{00000000-0005-0000-0000-0000190B0000}"/>
    <cellStyle name="Normal 2 10 3 4 3 4" xfId="25352" xr:uid="{00000000-0005-0000-0000-00001A0B0000}"/>
    <cellStyle name="Normal 2 10 3 4 4" xfId="8430" xr:uid="{00000000-0005-0000-0000-00001B0B0000}"/>
    <cellStyle name="Normal 2 10 3 4 5" xfId="15199" xr:uid="{00000000-0005-0000-0000-00001C0B0000}"/>
    <cellStyle name="Normal 2 10 3 4 6" xfId="21968" xr:uid="{00000000-0005-0000-0000-00001D0B0000}"/>
    <cellStyle name="Normal 2 10 3 5" xfId="2062" xr:uid="{00000000-0005-0000-0000-00001E0B0000}"/>
    <cellStyle name="Normal 2 10 3 5 2" xfId="5458" xr:uid="{00000000-0005-0000-0000-00001F0B0000}"/>
    <cellStyle name="Normal 2 10 3 5 2 2" xfId="12238" xr:uid="{00000000-0005-0000-0000-0000200B0000}"/>
    <cellStyle name="Normal 2 10 3 5 2 3" xfId="19007" xr:uid="{00000000-0005-0000-0000-0000210B0000}"/>
    <cellStyle name="Normal 2 10 3 5 2 4" xfId="25776" xr:uid="{00000000-0005-0000-0000-0000220B0000}"/>
    <cellStyle name="Normal 2 10 3 5 3" xfId="8854" xr:uid="{00000000-0005-0000-0000-0000230B0000}"/>
    <cellStyle name="Normal 2 10 3 5 4" xfId="15623" xr:uid="{00000000-0005-0000-0000-0000240B0000}"/>
    <cellStyle name="Normal 2 10 3 5 5" xfId="22392" xr:uid="{00000000-0005-0000-0000-0000250B0000}"/>
    <cellStyle name="Normal 2 10 3 6" xfId="3764" xr:uid="{00000000-0005-0000-0000-0000260B0000}"/>
    <cellStyle name="Normal 2 10 3 6 2" xfId="10545" xr:uid="{00000000-0005-0000-0000-0000270B0000}"/>
    <cellStyle name="Normal 2 10 3 6 3" xfId="17314" xr:uid="{00000000-0005-0000-0000-0000280B0000}"/>
    <cellStyle name="Normal 2 10 3 6 4" xfId="24083" xr:uid="{00000000-0005-0000-0000-0000290B0000}"/>
    <cellStyle name="Normal 2 10 3 7" xfId="7161" xr:uid="{00000000-0005-0000-0000-00002A0B0000}"/>
    <cellStyle name="Normal 2 10 3 8" xfId="13930" xr:uid="{00000000-0005-0000-0000-00002B0B0000}"/>
    <cellStyle name="Normal 2 10 3 9" xfId="20699" xr:uid="{00000000-0005-0000-0000-00002C0B0000}"/>
    <cellStyle name="Normal 2 10 4" xfId="555" xr:uid="{00000000-0005-0000-0000-00002D0B0000}"/>
    <cellStyle name="Normal 2 10 4 2" xfId="2264" xr:uid="{00000000-0005-0000-0000-00002E0B0000}"/>
    <cellStyle name="Normal 2 10 4 2 2" xfId="5660" xr:uid="{00000000-0005-0000-0000-00002F0B0000}"/>
    <cellStyle name="Normal 2 10 4 2 2 2" xfId="12438" xr:uid="{00000000-0005-0000-0000-0000300B0000}"/>
    <cellStyle name="Normal 2 10 4 2 2 3" xfId="19207" xr:uid="{00000000-0005-0000-0000-0000310B0000}"/>
    <cellStyle name="Normal 2 10 4 2 2 4" xfId="25976" xr:uid="{00000000-0005-0000-0000-0000320B0000}"/>
    <cellStyle name="Normal 2 10 4 2 3" xfId="9054" xr:uid="{00000000-0005-0000-0000-0000330B0000}"/>
    <cellStyle name="Normal 2 10 4 2 4" xfId="15823" xr:uid="{00000000-0005-0000-0000-0000340B0000}"/>
    <cellStyle name="Normal 2 10 4 2 5" xfId="22592" xr:uid="{00000000-0005-0000-0000-0000350B0000}"/>
    <cellStyle name="Normal 2 10 4 3" xfId="3964" xr:uid="{00000000-0005-0000-0000-0000360B0000}"/>
    <cellStyle name="Normal 2 10 4 3 2" xfId="10745" xr:uid="{00000000-0005-0000-0000-0000370B0000}"/>
    <cellStyle name="Normal 2 10 4 3 3" xfId="17514" xr:uid="{00000000-0005-0000-0000-0000380B0000}"/>
    <cellStyle name="Normal 2 10 4 3 4" xfId="24283" xr:uid="{00000000-0005-0000-0000-0000390B0000}"/>
    <cellStyle name="Normal 2 10 4 4" xfId="7361" xr:uid="{00000000-0005-0000-0000-00003A0B0000}"/>
    <cellStyle name="Normal 2 10 4 5" xfId="14130" xr:uid="{00000000-0005-0000-0000-00003B0B0000}"/>
    <cellStyle name="Normal 2 10 4 6" xfId="20899" xr:uid="{00000000-0005-0000-0000-00003C0B0000}"/>
    <cellStyle name="Normal 2 10 5" xfId="985" xr:uid="{00000000-0005-0000-0000-00003D0B0000}"/>
    <cellStyle name="Normal 2 10 5 2" xfId="2690" xr:uid="{00000000-0005-0000-0000-00003E0B0000}"/>
    <cellStyle name="Normal 2 10 5 2 2" xfId="6086" xr:uid="{00000000-0005-0000-0000-00003F0B0000}"/>
    <cellStyle name="Normal 2 10 5 2 2 2" xfId="12861" xr:uid="{00000000-0005-0000-0000-0000400B0000}"/>
    <cellStyle name="Normal 2 10 5 2 2 3" xfId="19630" xr:uid="{00000000-0005-0000-0000-0000410B0000}"/>
    <cellStyle name="Normal 2 10 5 2 2 4" xfId="26399" xr:uid="{00000000-0005-0000-0000-0000420B0000}"/>
    <cellStyle name="Normal 2 10 5 2 3" xfId="9477" xr:uid="{00000000-0005-0000-0000-0000430B0000}"/>
    <cellStyle name="Normal 2 10 5 2 4" xfId="16246" xr:uid="{00000000-0005-0000-0000-0000440B0000}"/>
    <cellStyle name="Normal 2 10 5 2 5" xfId="23015" xr:uid="{00000000-0005-0000-0000-0000450B0000}"/>
    <cellStyle name="Normal 2 10 5 3" xfId="4387" xr:uid="{00000000-0005-0000-0000-0000460B0000}"/>
    <cellStyle name="Normal 2 10 5 3 2" xfId="11168" xr:uid="{00000000-0005-0000-0000-0000470B0000}"/>
    <cellStyle name="Normal 2 10 5 3 3" xfId="17937" xr:uid="{00000000-0005-0000-0000-0000480B0000}"/>
    <cellStyle name="Normal 2 10 5 3 4" xfId="24706" xr:uid="{00000000-0005-0000-0000-0000490B0000}"/>
    <cellStyle name="Normal 2 10 5 4" xfId="7784" xr:uid="{00000000-0005-0000-0000-00004A0B0000}"/>
    <cellStyle name="Normal 2 10 5 5" xfId="14553" xr:uid="{00000000-0005-0000-0000-00004B0B0000}"/>
    <cellStyle name="Normal 2 10 5 6" xfId="21322" xr:uid="{00000000-0005-0000-0000-00004C0B0000}"/>
    <cellStyle name="Normal 2 10 6" xfId="1414" xr:uid="{00000000-0005-0000-0000-00004D0B0000}"/>
    <cellStyle name="Normal 2 10 6 2" xfId="3116" xr:uid="{00000000-0005-0000-0000-00004E0B0000}"/>
    <cellStyle name="Normal 2 10 6 2 2" xfId="6512" xr:uid="{00000000-0005-0000-0000-00004F0B0000}"/>
    <cellStyle name="Normal 2 10 6 2 2 2" xfId="13284" xr:uid="{00000000-0005-0000-0000-0000500B0000}"/>
    <cellStyle name="Normal 2 10 6 2 2 3" xfId="20053" xr:uid="{00000000-0005-0000-0000-0000510B0000}"/>
    <cellStyle name="Normal 2 10 6 2 2 4" xfId="26822" xr:uid="{00000000-0005-0000-0000-0000520B0000}"/>
    <cellStyle name="Normal 2 10 6 2 3" xfId="9900" xr:uid="{00000000-0005-0000-0000-0000530B0000}"/>
    <cellStyle name="Normal 2 10 6 2 4" xfId="16669" xr:uid="{00000000-0005-0000-0000-0000540B0000}"/>
    <cellStyle name="Normal 2 10 6 2 5" xfId="23438" xr:uid="{00000000-0005-0000-0000-0000550B0000}"/>
    <cellStyle name="Normal 2 10 6 3" xfId="4810" xr:uid="{00000000-0005-0000-0000-0000560B0000}"/>
    <cellStyle name="Normal 2 10 6 3 2" xfId="11591" xr:uid="{00000000-0005-0000-0000-0000570B0000}"/>
    <cellStyle name="Normal 2 10 6 3 3" xfId="18360" xr:uid="{00000000-0005-0000-0000-0000580B0000}"/>
    <cellStyle name="Normal 2 10 6 3 4" xfId="25129" xr:uid="{00000000-0005-0000-0000-0000590B0000}"/>
    <cellStyle name="Normal 2 10 6 4" xfId="8207" xr:uid="{00000000-0005-0000-0000-00005A0B0000}"/>
    <cellStyle name="Normal 2 10 6 5" xfId="14976" xr:uid="{00000000-0005-0000-0000-00005B0B0000}"/>
    <cellStyle name="Normal 2 10 6 6" xfId="21745" xr:uid="{00000000-0005-0000-0000-00005C0B0000}"/>
    <cellStyle name="Normal 2 10 7" xfId="1839" xr:uid="{00000000-0005-0000-0000-00005D0B0000}"/>
    <cellStyle name="Normal 2 10 7 2" xfId="5235" xr:uid="{00000000-0005-0000-0000-00005E0B0000}"/>
    <cellStyle name="Normal 2 10 7 2 2" xfId="12015" xr:uid="{00000000-0005-0000-0000-00005F0B0000}"/>
    <cellStyle name="Normal 2 10 7 2 3" xfId="18784" xr:uid="{00000000-0005-0000-0000-0000600B0000}"/>
    <cellStyle name="Normal 2 10 7 2 4" xfId="25553" xr:uid="{00000000-0005-0000-0000-0000610B0000}"/>
    <cellStyle name="Normal 2 10 7 3" xfId="8631" xr:uid="{00000000-0005-0000-0000-0000620B0000}"/>
    <cellStyle name="Normal 2 10 7 4" xfId="15400" xr:uid="{00000000-0005-0000-0000-0000630B0000}"/>
    <cellStyle name="Normal 2 10 7 5" xfId="22169" xr:uid="{00000000-0005-0000-0000-0000640B0000}"/>
    <cellStyle name="Normal 2 10 8" xfId="3541" xr:uid="{00000000-0005-0000-0000-0000650B0000}"/>
    <cellStyle name="Normal 2 10 8 2" xfId="10322" xr:uid="{00000000-0005-0000-0000-0000660B0000}"/>
    <cellStyle name="Normal 2 10 8 3" xfId="17091" xr:uid="{00000000-0005-0000-0000-0000670B0000}"/>
    <cellStyle name="Normal 2 10 8 4" xfId="23860" xr:uid="{00000000-0005-0000-0000-0000680B0000}"/>
    <cellStyle name="Normal 2 10 9" xfId="6937" xr:uid="{00000000-0005-0000-0000-0000690B0000}"/>
    <cellStyle name="Normal 2 11" xfId="126" xr:uid="{00000000-0005-0000-0000-00006A0B0000}"/>
    <cellStyle name="Normal 2 11 10" xfId="13727" xr:uid="{00000000-0005-0000-0000-00006B0B0000}"/>
    <cellStyle name="Normal 2 11 11" xfId="20496" xr:uid="{00000000-0005-0000-0000-00006C0B0000}"/>
    <cellStyle name="Normal 2 11 2" xfId="229" xr:uid="{00000000-0005-0000-0000-00006D0B0000}"/>
    <cellStyle name="Normal 2 11 3" xfId="375" xr:uid="{00000000-0005-0000-0000-00006E0B0000}"/>
    <cellStyle name="Normal 2 11 3 2" xfId="802" xr:uid="{00000000-0005-0000-0000-00006F0B0000}"/>
    <cellStyle name="Normal 2 11 3 2 2" xfId="2507" xr:uid="{00000000-0005-0000-0000-0000700B0000}"/>
    <cellStyle name="Normal 2 11 3 2 2 2" xfId="5903" xr:uid="{00000000-0005-0000-0000-0000710B0000}"/>
    <cellStyle name="Normal 2 11 3 2 2 2 2" xfId="12681" xr:uid="{00000000-0005-0000-0000-0000720B0000}"/>
    <cellStyle name="Normal 2 11 3 2 2 2 3" xfId="19450" xr:uid="{00000000-0005-0000-0000-0000730B0000}"/>
    <cellStyle name="Normal 2 11 3 2 2 2 4" xfId="26219" xr:uid="{00000000-0005-0000-0000-0000740B0000}"/>
    <cellStyle name="Normal 2 11 3 2 2 3" xfId="9297" xr:uid="{00000000-0005-0000-0000-0000750B0000}"/>
    <cellStyle name="Normal 2 11 3 2 2 4" xfId="16066" xr:uid="{00000000-0005-0000-0000-0000760B0000}"/>
    <cellStyle name="Normal 2 11 3 2 2 5" xfId="22835" xr:uid="{00000000-0005-0000-0000-0000770B0000}"/>
    <cellStyle name="Normal 2 11 3 2 3" xfId="4207" xr:uid="{00000000-0005-0000-0000-0000780B0000}"/>
    <cellStyle name="Normal 2 11 3 2 3 2" xfId="10988" xr:uid="{00000000-0005-0000-0000-0000790B0000}"/>
    <cellStyle name="Normal 2 11 3 2 3 3" xfId="17757" xr:uid="{00000000-0005-0000-0000-00007A0B0000}"/>
    <cellStyle name="Normal 2 11 3 2 3 4" xfId="24526" xr:uid="{00000000-0005-0000-0000-00007B0B0000}"/>
    <cellStyle name="Normal 2 11 3 2 4" xfId="7604" xr:uid="{00000000-0005-0000-0000-00007C0B0000}"/>
    <cellStyle name="Normal 2 11 3 2 5" xfId="14373" xr:uid="{00000000-0005-0000-0000-00007D0B0000}"/>
    <cellStyle name="Normal 2 11 3 2 6" xfId="21142" xr:uid="{00000000-0005-0000-0000-00007E0B0000}"/>
    <cellStyle name="Normal 2 11 3 3" xfId="1228" xr:uid="{00000000-0005-0000-0000-00007F0B0000}"/>
    <cellStyle name="Normal 2 11 3 3 2" xfId="2933" xr:uid="{00000000-0005-0000-0000-0000800B0000}"/>
    <cellStyle name="Normal 2 11 3 3 2 2" xfId="6329" xr:uid="{00000000-0005-0000-0000-0000810B0000}"/>
    <cellStyle name="Normal 2 11 3 3 2 2 2" xfId="13104" xr:uid="{00000000-0005-0000-0000-0000820B0000}"/>
    <cellStyle name="Normal 2 11 3 3 2 2 3" xfId="19873" xr:uid="{00000000-0005-0000-0000-0000830B0000}"/>
    <cellStyle name="Normal 2 11 3 3 2 2 4" xfId="26642" xr:uid="{00000000-0005-0000-0000-0000840B0000}"/>
    <cellStyle name="Normal 2 11 3 3 2 3" xfId="9720" xr:uid="{00000000-0005-0000-0000-0000850B0000}"/>
    <cellStyle name="Normal 2 11 3 3 2 4" xfId="16489" xr:uid="{00000000-0005-0000-0000-0000860B0000}"/>
    <cellStyle name="Normal 2 11 3 3 2 5" xfId="23258" xr:uid="{00000000-0005-0000-0000-0000870B0000}"/>
    <cellStyle name="Normal 2 11 3 3 3" xfId="4630" xr:uid="{00000000-0005-0000-0000-0000880B0000}"/>
    <cellStyle name="Normal 2 11 3 3 3 2" xfId="11411" xr:uid="{00000000-0005-0000-0000-0000890B0000}"/>
    <cellStyle name="Normal 2 11 3 3 3 3" xfId="18180" xr:uid="{00000000-0005-0000-0000-00008A0B0000}"/>
    <cellStyle name="Normal 2 11 3 3 3 4" xfId="24949" xr:uid="{00000000-0005-0000-0000-00008B0B0000}"/>
    <cellStyle name="Normal 2 11 3 3 4" xfId="8027" xr:uid="{00000000-0005-0000-0000-00008C0B0000}"/>
    <cellStyle name="Normal 2 11 3 3 5" xfId="14796" xr:uid="{00000000-0005-0000-0000-00008D0B0000}"/>
    <cellStyle name="Normal 2 11 3 3 6" xfId="21565" xr:uid="{00000000-0005-0000-0000-00008E0B0000}"/>
    <cellStyle name="Normal 2 11 3 4" xfId="1657" xr:uid="{00000000-0005-0000-0000-00008F0B0000}"/>
    <cellStyle name="Normal 2 11 3 4 2" xfId="3359" xr:uid="{00000000-0005-0000-0000-0000900B0000}"/>
    <cellStyle name="Normal 2 11 3 4 2 2" xfId="6755" xr:uid="{00000000-0005-0000-0000-0000910B0000}"/>
    <cellStyle name="Normal 2 11 3 4 2 2 2" xfId="13527" xr:uid="{00000000-0005-0000-0000-0000920B0000}"/>
    <cellStyle name="Normal 2 11 3 4 2 2 3" xfId="20296" xr:uid="{00000000-0005-0000-0000-0000930B0000}"/>
    <cellStyle name="Normal 2 11 3 4 2 2 4" xfId="27065" xr:uid="{00000000-0005-0000-0000-0000940B0000}"/>
    <cellStyle name="Normal 2 11 3 4 2 3" xfId="10143" xr:uid="{00000000-0005-0000-0000-0000950B0000}"/>
    <cellStyle name="Normal 2 11 3 4 2 4" xfId="16912" xr:uid="{00000000-0005-0000-0000-0000960B0000}"/>
    <cellStyle name="Normal 2 11 3 4 2 5" xfId="23681" xr:uid="{00000000-0005-0000-0000-0000970B0000}"/>
    <cellStyle name="Normal 2 11 3 4 3" xfId="5053" xr:uid="{00000000-0005-0000-0000-0000980B0000}"/>
    <cellStyle name="Normal 2 11 3 4 3 2" xfId="11834" xr:uid="{00000000-0005-0000-0000-0000990B0000}"/>
    <cellStyle name="Normal 2 11 3 4 3 3" xfId="18603" xr:uid="{00000000-0005-0000-0000-00009A0B0000}"/>
    <cellStyle name="Normal 2 11 3 4 3 4" xfId="25372" xr:uid="{00000000-0005-0000-0000-00009B0B0000}"/>
    <cellStyle name="Normal 2 11 3 4 4" xfId="8450" xr:uid="{00000000-0005-0000-0000-00009C0B0000}"/>
    <cellStyle name="Normal 2 11 3 4 5" xfId="15219" xr:uid="{00000000-0005-0000-0000-00009D0B0000}"/>
    <cellStyle name="Normal 2 11 3 4 6" xfId="21988" xr:uid="{00000000-0005-0000-0000-00009E0B0000}"/>
    <cellStyle name="Normal 2 11 3 5" xfId="2084" xr:uid="{00000000-0005-0000-0000-00009F0B0000}"/>
    <cellStyle name="Normal 2 11 3 5 2" xfId="5480" xr:uid="{00000000-0005-0000-0000-0000A00B0000}"/>
    <cellStyle name="Normal 2 11 3 5 2 2" xfId="12258" xr:uid="{00000000-0005-0000-0000-0000A10B0000}"/>
    <cellStyle name="Normal 2 11 3 5 2 3" xfId="19027" xr:uid="{00000000-0005-0000-0000-0000A20B0000}"/>
    <cellStyle name="Normal 2 11 3 5 2 4" xfId="25796" xr:uid="{00000000-0005-0000-0000-0000A30B0000}"/>
    <cellStyle name="Normal 2 11 3 5 3" xfId="8874" xr:uid="{00000000-0005-0000-0000-0000A40B0000}"/>
    <cellStyle name="Normal 2 11 3 5 4" xfId="15643" xr:uid="{00000000-0005-0000-0000-0000A50B0000}"/>
    <cellStyle name="Normal 2 11 3 5 5" xfId="22412" xr:uid="{00000000-0005-0000-0000-0000A60B0000}"/>
    <cellStyle name="Normal 2 11 3 6" xfId="3784" xr:uid="{00000000-0005-0000-0000-0000A70B0000}"/>
    <cellStyle name="Normal 2 11 3 6 2" xfId="10565" xr:uid="{00000000-0005-0000-0000-0000A80B0000}"/>
    <cellStyle name="Normal 2 11 3 6 3" xfId="17334" xr:uid="{00000000-0005-0000-0000-0000A90B0000}"/>
    <cellStyle name="Normal 2 11 3 6 4" xfId="24103" xr:uid="{00000000-0005-0000-0000-0000AA0B0000}"/>
    <cellStyle name="Normal 2 11 3 7" xfId="7181" xr:uid="{00000000-0005-0000-0000-0000AB0B0000}"/>
    <cellStyle name="Normal 2 11 3 8" xfId="13950" xr:uid="{00000000-0005-0000-0000-0000AC0B0000}"/>
    <cellStyle name="Normal 2 11 3 9" xfId="20719" xr:uid="{00000000-0005-0000-0000-0000AD0B0000}"/>
    <cellStyle name="Normal 2 11 4" xfId="577" xr:uid="{00000000-0005-0000-0000-0000AE0B0000}"/>
    <cellStyle name="Normal 2 11 4 2" xfId="2284" xr:uid="{00000000-0005-0000-0000-0000AF0B0000}"/>
    <cellStyle name="Normal 2 11 4 2 2" xfId="5680" xr:uid="{00000000-0005-0000-0000-0000B00B0000}"/>
    <cellStyle name="Normal 2 11 4 2 2 2" xfId="12458" xr:uid="{00000000-0005-0000-0000-0000B10B0000}"/>
    <cellStyle name="Normal 2 11 4 2 2 3" xfId="19227" xr:uid="{00000000-0005-0000-0000-0000B20B0000}"/>
    <cellStyle name="Normal 2 11 4 2 2 4" xfId="25996" xr:uid="{00000000-0005-0000-0000-0000B30B0000}"/>
    <cellStyle name="Normal 2 11 4 2 3" xfId="9074" xr:uid="{00000000-0005-0000-0000-0000B40B0000}"/>
    <cellStyle name="Normal 2 11 4 2 4" xfId="15843" xr:uid="{00000000-0005-0000-0000-0000B50B0000}"/>
    <cellStyle name="Normal 2 11 4 2 5" xfId="22612" xr:uid="{00000000-0005-0000-0000-0000B60B0000}"/>
    <cellStyle name="Normal 2 11 4 3" xfId="3984" xr:uid="{00000000-0005-0000-0000-0000B70B0000}"/>
    <cellStyle name="Normal 2 11 4 3 2" xfId="10765" xr:uid="{00000000-0005-0000-0000-0000B80B0000}"/>
    <cellStyle name="Normal 2 11 4 3 3" xfId="17534" xr:uid="{00000000-0005-0000-0000-0000B90B0000}"/>
    <cellStyle name="Normal 2 11 4 3 4" xfId="24303" xr:uid="{00000000-0005-0000-0000-0000BA0B0000}"/>
    <cellStyle name="Normal 2 11 4 4" xfId="7381" xr:uid="{00000000-0005-0000-0000-0000BB0B0000}"/>
    <cellStyle name="Normal 2 11 4 5" xfId="14150" xr:uid="{00000000-0005-0000-0000-0000BC0B0000}"/>
    <cellStyle name="Normal 2 11 4 6" xfId="20919" xr:uid="{00000000-0005-0000-0000-0000BD0B0000}"/>
    <cellStyle name="Normal 2 11 5" xfId="1005" xr:uid="{00000000-0005-0000-0000-0000BE0B0000}"/>
    <cellStyle name="Normal 2 11 5 2" xfId="2710" xr:uid="{00000000-0005-0000-0000-0000BF0B0000}"/>
    <cellStyle name="Normal 2 11 5 2 2" xfId="6106" xr:uid="{00000000-0005-0000-0000-0000C00B0000}"/>
    <cellStyle name="Normal 2 11 5 2 2 2" xfId="12881" xr:uid="{00000000-0005-0000-0000-0000C10B0000}"/>
    <cellStyle name="Normal 2 11 5 2 2 3" xfId="19650" xr:uid="{00000000-0005-0000-0000-0000C20B0000}"/>
    <cellStyle name="Normal 2 11 5 2 2 4" xfId="26419" xr:uid="{00000000-0005-0000-0000-0000C30B0000}"/>
    <cellStyle name="Normal 2 11 5 2 3" xfId="9497" xr:uid="{00000000-0005-0000-0000-0000C40B0000}"/>
    <cellStyle name="Normal 2 11 5 2 4" xfId="16266" xr:uid="{00000000-0005-0000-0000-0000C50B0000}"/>
    <cellStyle name="Normal 2 11 5 2 5" xfId="23035" xr:uid="{00000000-0005-0000-0000-0000C60B0000}"/>
    <cellStyle name="Normal 2 11 5 3" xfId="4407" xr:uid="{00000000-0005-0000-0000-0000C70B0000}"/>
    <cellStyle name="Normal 2 11 5 3 2" xfId="11188" xr:uid="{00000000-0005-0000-0000-0000C80B0000}"/>
    <cellStyle name="Normal 2 11 5 3 3" xfId="17957" xr:uid="{00000000-0005-0000-0000-0000C90B0000}"/>
    <cellStyle name="Normal 2 11 5 3 4" xfId="24726" xr:uid="{00000000-0005-0000-0000-0000CA0B0000}"/>
    <cellStyle name="Normal 2 11 5 4" xfId="7804" xr:uid="{00000000-0005-0000-0000-0000CB0B0000}"/>
    <cellStyle name="Normal 2 11 5 5" xfId="14573" xr:uid="{00000000-0005-0000-0000-0000CC0B0000}"/>
    <cellStyle name="Normal 2 11 5 6" xfId="21342" xr:uid="{00000000-0005-0000-0000-0000CD0B0000}"/>
    <cellStyle name="Normal 2 11 6" xfId="1434" xr:uid="{00000000-0005-0000-0000-0000CE0B0000}"/>
    <cellStyle name="Normal 2 11 6 2" xfId="3136" xr:uid="{00000000-0005-0000-0000-0000CF0B0000}"/>
    <cellStyle name="Normal 2 11 6 2 2" xfId="6532" xr:uid="{00000000-0005-0000-0000-0000D00B0000}"/>
    <cellStyle name="Normal 2 11 6 2 2 2" xfId="13304" xr:uid="{00000000-0005-0000-0000-0000D10B0000}"/>
    <cellStyle name="Normal 2 11 6 2 2 3" xfId="20073" xr:uid="{00000000-0005-0000-0000-0000D20B0000}"/>
    <cellStyle name="Normal 2 11 6 2 2 4" xfId="26842" xr:uid="{00000000-0005-0000-0000-0000D30B0000}"/>
    <cellStyle name="Normal 2 11 6 2 3" xfId="9920" xr:uid="{00000000-0005-0000-0000-0000D40B0000}"/>
    <cellStyle name="Normal 2 11 6 2 4" xfId="16689" xr:uid="{00000000-0005-0000-0000-0000D50B0000}"/>
    <cellStyle name="Normal 2 11 6 2 5" xfId="23458" xr:uid="{00000000-0005-0000-0000-0000D60B0000}"/>
    <cellStyle name="Normal 2 11 6 3" xfId="4830" xr:uid="{00000000-0005-0000-0000-0000D70B0000}"/>
    <cellStyle name="Normal 2 11 6 3 2" xfId="11611" xr:uid="{00000000-0005-0000-0000-0000D80B0000}"/>
    <cellStyle name="Normal 2 11 6 3 3" xfId="18380" xr:uid="{00000000-0005-0000-0000-0000D90B0000}"/>
    <cellStyle name="Normal 2 11 6 3 4" xfId="25149" xr:uid="{00000000-0005-0000-0000-0000DA0B0000}"/>
    <cellStyle name="Normal 2 11 6 4" xfId="8227" xr:uid="{00000000-0005-0000-0000-0000DB0B0000}"/>
    <cellStyle name="Normal 2 11 6 5" xfId="14996" xr:uid="{00000000-0005-0000-0000-0000DC0B0000}"/>
    <cellStyle name="Normal 2 11 6 6" xfId="21765" xr:uid="{00000000-0005-0000-0000-0000DD0B0000}"/>
    <cellStyle name="Normal 2 11 7" xfId="1859" xr:uid="{00000000-0005-0000-0000-0000DE0B0000}"/>
    <cellStyle name="Normal 2 11 7 2" xfId="5255" xr:uid="{00000000-0005-0000-0000-0000DF0B0000}"/>
    <cellStyle name="Normal 2 11 7 2 2" xfId="12035" xr:uid="{00000000-0005-0000-0000-0000E00B0000}"/>
    <cellStyle name="Normal 2 11 7 2 3" xfId="18804" xr:uid="{00000000-0005-0000-0000-0000E10B0000}"/>
    <cellStyle name="Normal 2 11 7 2 4" xfId="25573" xr:uid="{00000000-0005-0000-0000-0000E20B0000}"/>
    <cellStyle name="Normal 2 11 7 3" xfId="8651" xr:uid="{00000000-0005-0000-0000-0000E30B0000}"/>
    <cellStyle name="Normal 2 11 7 4" xfId="15420" xr:uid="{00000000-0005-0000-0000-0000E40B0000}"/>
    <cellStyle name="Normal 2 11 7 5" xfId="22189" xr:uid="{00000000-0005-0000-0000-0000E50B0000}"/>
    <cellStyle name="Normal 2 11 8" xfId="3561" xr:uid="{00000000-0005-0000-0000-0000E60B0000}"/>
    <cellStyle name="Normal 2 11 8 2" xfId="10342" xr:uid="{00000000-0005-0000-0000-0000E70B0000}"/>
    <cellStyle name="Normal 2 11 8 3" xfId="17111" xr:uid="{00000000-0005-0000-0000-0000E80B0000}"/>
    <cellStyle name="Normal 2 11 8 4" xfId="23880" xr:uid="{00000000-0005-0000-0000-0000E90B0000}"/>
    <cellStyle name="Normal 2 11 9" xfId="6957" xr:uid="{00000000-0005-0000-0000-0000EA0B0000}"/>
    <cellStyle name="Normal 2 12" xfId="231" xr:uid="{00000000-0005-0000-0000-0000EB0B0000}"/>
    <cellStyle name="Normal 2 12 2" xfId="678" xr:uid="{00000000-0005-0000-0000-0000EC0B0000}"/>
    <cellStyle name="Normal 2 12 2 2" xfId="2385" xr:uid="{00000000-0005-0000-0000-0000ED0B0000}"/>
    <cellStyle name="Normal 2 12 2 2 2" xfId="5781" xr:uid="{00000000-0005-0000-0000-0000EE0B0000}"/>
    <cellStyle name="Normal 2 12 2 2 2 2" xfId="12559" xr:uid="{00000000-0005-0000-0000-0000EF0B0000}"/>
    <cellStyle name="Normal 2 12 2 2 2 3" xfId="19328" xr:uid="{00000000-0005-0000-0000-0000F00B0000}"/>
    <cellStyle name="Normal 2 12 2 2 2 4" xfId="26097" xr:uid="{00000000-0005-0000-0000-0000F10B0000}"/>
    <cellStyle name="Normal 2 12 2 2 3" xfId="9175" xr:uid="{00000000-0005-0000-0000-0000F20B0000}"/>
    <cellStyle name="Normal 2 12 2 2 4" xfId="15944" xr:uid="{00000000-0005-0000-0000-0000F30B0000}"/>
    <cellStyle name="Normal 2 12 2 2 5" xfId="22713" xr:uid="{00000000-0005-0000-0000-0000F40B0000}"/>
    <cellStyle name="Normal 2 12 2 3" xfId="4085" xr:uid="{00000000-0005-0000-0000-0000F50B0000}"/>
    <cellStyle name="Normal 2 12 2 3 2" xfId="10866" xr:uid="{00000000-0005-0000-0000-0000F60B0000}"/>
    <cellStyle name="Normal 2 12 2 3 3" xfId="17635" xr:uid="{00000000-0005-0000-0000-0000F70B0000}"/>
    <cellStyle name="Normal 2 12 2 3 4" xfId="24404" xr:uid="{00000000-0005-0000-0000-0000F80B0000}"/>
    <cellStyle name="Normal 2 12 2 4" xfId="7482" xr:uid="{00000000-0005-0000-0000-0000F90B0000}"/>
    <cellStyle name="Normal 2 12 2 5" xfId="14251" xr:uid="{00000000-0005-0000-0000-0000FA0B0000}"/>
    <cellStyle name="Normal 2 12 2 6" xfId="21020" xr:uid="{00000000-0005-0000-0000-0000FB0B0000}"/>
    <cellStyle name="Normal 2 12 3" xfId="1106" xr:uid="{00000000-0005-0000-0000-0000FC0B0000}"/>
    <cellStyle name="Normal 2 12 3 2" xfId="2811" xr:uid="{00000000-0005-0000-0000-0000FD0B0000}"/>
    <cellStyle name="Normal 2 12 3 2 2" xfId="6207" xr:uid="{00000000-0005-0000-0000-0000FE0B0000}"/>
    <cellStyle name="Normal 2 12 3 2 2 2" xfId="12982" xr:uid="{00000000-0005-0000-0000-0000FF0B0000}"/>
    <cellStyle name="Normal 2 12 3 2 2 3" xfId="19751" xr:uid="{00000000-0005-0000-0000-0000000C0000}"/>
    <cellStyle name="Normal 2 12 3 2 2 4" xfId="26520" xr:uid="{00000000-0005-0000-0000-0000010C0000}"/>
    <cellStyle name="Normal 2 12 3 2 3" xfId="9598" xr:uid="{00000000-0005-0000-0000-0000020C0000}"/>
    <cellStyle name="Normal 2 12 3 2 4" xfId="16367" xr:uid="{00000000-0005-0000-0000-0000030C0000}"/>
    <cellStyle name="Normal 2 12 3 2 5" xfId="23136" xr:uid="{00000000-0005-0000-0000-0000040C0000}"/>
    <cellStyle name="Normal 2 12 3 3" xfId="4508" xr:uid="{00000000-0005-0000-0000-0000050C0000}"/>
    <cellStyle name="Normal 2 12 3 3 2" xfId="11289" xr:uid="{00000000-0005-0000-0000-0000060C0000}"/>
    <cellStyle name="Normal 2 12 3 3 3" xfId="18058" xr:uid="{00000000-0005-0000-0000-0000070C0000}"/>
    <cellStyle name="Normal 2 12 3 3 4" xfId="24827" xr:uid="{00000000-0005-0000-0000-0000080C0000}"/>
    <cellStyle name="Normal 2 12 3 4" xfId="7905" xr:uid="{00000000-0005-0000-0000-0000090C0000}"/>
    <cellStyle name="Normal 2 12 3 5" xfId="14674" xr:uid="{00000000-0005-0000-0000-00000A0C0000}"/>
    <cellStyle name="Normal 2 12 3 6" xfId="21443" xr:uid="{00000000-0005-0000-0000-00000B0C0000}"/>
    <cellStyle name="Normal 2 12 4" xfId="1535" xr:uid="{00000000-0005-0000-0000-00000C0C0000}"/>
    <cellStyle name="Normal 2 12 4 2" xfId="3237" xr:uid="{00000000-0005-0000-0000-00000D0C0000}"/>
    <cellStyle name="Normal 2 12 4 2 2" xfId="6633" xr:uid="{00000000-0005-0000-0000-00000E0C0000}"/>
    <cellStyle name="Normal 2 12 4 2 2 2" xfId="13405" xr:uid="{00000000-0005-0000-0000-00000F0C0000}"/>
    <cellStyle name="Normal 2 12 4 2 2 3" xfId="20174" xr:uid="{00000000-0005-0000-0000-0000100C0000}"/>
    <cellStyle name="Normal 2 12 4 2 2 4" xfId="26943" xr:uid="{00000000-0005-0000-0000-0000110C0000}"/>
    <cellStyle name="Normal 2 12 4 2 3" xfId="10021" xr:uid="{00000000-0005-0000-0000-0000120C0000}"/>
    <cellStyle name="Normal 2 12 4 2 4" xfId="16790" xr:uid="{00000000-0005-0000-0000-0000130C0000}"/>
    <cellStyle name="Normal 2 12 4 2 5" xfId="23559" xr:uid="{00000000-0005-0000-0000-0000140C0000}"/>
    <cellStyle name="Normal 2 12 4 3" xfId="4931" xr:uid="{00000000-0005-0000-0000-0000150C0000}"/>
    <cellStyle name="Normal 2 12 4 3 2" xfId="11712" xr:uid="{00000000-0005-0000-0000-0000160C0000}"/>
    <cellStyle name="Normal 2 12 4 3 3" xfId="18481" xr:uid="{00000000-0005-0000-0000-0000170C0000}"/>
    <cellStyle name="Normal 2 12 4 3 4" xfId="25250" xr:uid="{00000000-0005-0000-0000-0000180C0000}"/>
    <cellStyle name="Normal 2 12 4 4" xfId="8328" xr:uid="{00000000-0005-0000-0000-0000190C0000}"/>
    <cellStyle name="Normal 2 12 4 5" xfId="15097" xr:uid="{00000000-0005-0000-0000-00001A0C0000}"/>
    <cellStyle name="Normal 2 12 4 6" xfId="21866" xr:uid="{00000000-0005-0000-0000-00001B0C0000}"/>
    <cellStyle name="Normal 2 12 5" xfId="1960" xr:uid="{00000000-0005-0000-0000-00001C0C0000}"/>
    <cellStyle name="Normal 2 12 5 2" xfId="5356" xr:uid="{00000000-0005-0000-0000-00001D0C0000}"/>
    <cellStyle name="Normal 2 12 5 2 2" xfId="12136" xr:uid="{00000000-0005-0000-0000-00001E0C0000}"/>
    <cellStyle name="Normal 2 12 5 2 3" xfId="18905" xr:uid="{00000000-0005-0000-0000-00001F0C0000}"/>
    <cellStyle name="Normal 2 12 5 2 4" xfId="25674" xr:uid="{00000000-0005-0000-0000-0000200C0000}"/>
    <cellStyle name="Normal 2 12 5 3" xfId="8752" xr:uid="{00000000-0005-0000-0000-0000210C0000}"/>
    <cellStyle name="Normal 2 12 5 4" xfId="15521" xr:uid="{00000000-0005-0000-0000-0000220C0000}"/>
    <cellStyle name="Normal 2 12 5 5" xfId="22290" xr:uid="{00000000-0005-0000-0000-0000230C0000}"/>
    <cellStyle name="Normal 2 12 6" xfId="3662" xr:uid="{00000000-0005-0000-0000-0000240C0000}"/>
    <cellStyle name="Normal 2 12 6 2" xfId="10443" xr:uid="{00000000-0005-0000-0000-0000250C0000}"/>
    <cellStyle name="Normal 2 12 6 3" xfId="17212" xr:uid="{00000000-0005-0000-0000-0000260C0000}"/>
    <cellStyle name="Normal 2 12 6 4" xfId="23981" xr:uid="{00000000-0005-0000-0000-0000270C0000}"/>
    <cellStyle name="Normal 2 12 7" xfId="7059" xr:uid="{00000000-0005-0000-0000-0000280C0000}"/>
    <cellStyle name="Normal 2 12 8" xfId="13828" xr:uid="{00000000-0005-0000-0000-0000290C0000}"/>
    <cellStyle name="Normal 2 12 9" xfId="20597" xr:uid="{00000000-0005-0000-0000-00002A0C0000}"/>
    <cellStyle name="Normal 2 13" xfId="273" xr:uid="{00000000-0005-0000-0000-00002B0C0000}"/>
    <cellStyle name="Normal 2 13 2" xfId="700" xr:uid="{00000000-0005-0000-0000-00002C0C0000}"/>
    <cellStyle name="Normal 2 13 2 2" xfId="2407" xr:uid="{00000000-0005-0000-0000-00002D0C0000}"/>
    <cellStyle name="Normal 2 13 2 2 2" xfId="5803" xr:uid="{00000000-0005-0000-0000-00002E0C0000}"/>
    <cellStyle name="Normal 2 13 2 2 2 2" xfId="12581" xr:uid="{00000000-0005-0000-0000-00002F0C0000}"/>
    <cellStyle name="Normal 2 13 2 2 2 3" xfId="19350" xr:uid="{00000000-0005-0000-0000-0000300C0000}"/>
    <cellStyle name="Normal 2 13 2 2 2 4" xfId="26119" xr:uid="{00000000-0005-0000-0000-0000310C0000}"/>
    <cellStyle name="Normal 2 13 2 2 3" xfId="9197" xr:uid="{00000000-0005-0000-0000-0000320C0000}"/>
    <cellStyle name="Normal 2 13 2 2 4" xfId="15966" xr:uid="{00000000-0005-0000-0000-0000330C0000}"/>
    <cellStyle name="Normal 2 13 2 2 5" xfId="22735" xr:uid="{00000000-0005-0000-0000-0000340C0000}"/>
    <cellStyle name="Normal 2 13 2 3" xfId="4107" xr:uid="{00000000-0005-0000-0000-0000350C0000}"/>
    <cellStyle name="Normal 2 13 2 3 2" xfId="10888" xr:uid="{00000000-0005-0000-0000-0000360C0000}"/>
    <cellStyle name="Normal 2 13 2 3 3" xfId="17657" xr:uid="{00000000-0005-0000-0000-0000370C0000}"/>
    <cellStyle name="Normal 2 13 2 3 4" xfId="24426" xr:uid="{00000000-0005-0000-0000-0000380C0000}"/>
    <cellStyle name="Normal 2 13 2 4" xfId="7504" xr:uid="{00000000-0005-0000-0000-0000390C0000}"/>
    <cellStyle name="Normal 2 13 2 5" xfId="14273" xr:uid="{00000000-0005-0000-0000-00003A0C0000}"/>
    <cellStyle name="Normal 2 13 2 6" xfId="21042" xr:uid="{00000000-0005-0000-0000-00003B0C0000}"/>
    <cellStyle name="Normal 2 13 3" xfId="1128" xr:uid="{00000000-0005-0000-0000-00003C0C0000}"/>
    <cellStyle name="Normal 2 13 3 2" xfId="2833" xr:uid="{00000000-0005-0000-0000-00003D0C0000}"/>
    <cellStyle name="Normal 2 13 3 2 2" xfId="6229" xr:uid="{00000000-0005-0000-0000-00003E0C0000}"/>
    <cellStyle name="Normal 2 13 3 2 2 2" xfId="13004" xr:uid="{00000000-0005-0000-0000-00003F0C0000}"/>
    <cellStyle name="Normal 2 13 3 2 2 3" xfId="19773" xr:uid="{00000000-0005-0000-0000-0000400C0000}"/>
    <cellStyle name="Normal 2 13 3 2 2 4" xfId="26542" xr:uid="{00000000-0005-0000-0000-0000410C0000}"/>
    <cellStyle name="Normal 2 13 3 2 3" xfId="9620" xr:uid="{00000000-0005-0000-0000-0000420C0000}"/>
    <cellStyle name="Normal 2 13 3 2 4" xfId="16389" xr:uid="{00000000-0005-0000-0000-0000430C0000}"/>
    <cellStyle name="Normal 2 13 3 2 5" xfId="23158" xr:uid="{00000000-0005-0000-0000-0000440C0000}"/>
    <cellStyle name="Normal 2 13 3 3" xfId="4530" xr:uid="{00000000-0005-0000-0000-0000450C0000}"/>
    <cellStyle name="Normal 2 13 3 3 2" xfId="11311" xr:uid="{00000000-0005-0000-0000-0000460C0000}"/>
    <cellStyle name="Normal 2 13 3 3 3" xfId="18080" xr:uid="{00000000-0005-0000-0000-0000470C0000}"/>
    <cellStyle name="Normal 2 13 3 3 4" xfId="24849" xr:uid="{00000000-0005-0000-0000-0000480C0000}"/>
    <cellStyle name="Normal 2 13 3 4" xfId="7927" xr:uid="{00000000-0005-0000-0000-0000490C0000}"/>
    <cellStyle name="Normal 2 13 3 5" xfId="14696" xr:uid="{00000000-0005-0000-0000-00004A0C0000}"/>
    <cellStyle name="Normal 2 13 3 6" xfId="21465" xr:uid="{00000000-0005-0000-0000-00004B0C0000}"/>
    <cellStyle name="Normal 2 13 4" xfId="1557" xr:uid="{00000000-0005-0000-0000-00004C0C0000}"/>
    <cellStyle name="Normal 2 13 4 2" xfId="3259" xr:uid="{00000000-0005-0000-0000-00004D0C0000}"/>
    <cellStyle name="Normal 2 13 4 2 2" xfId="6655" xr:uid="{00000000-0005-0000-0000-00004E0C0000}"/>
    <cellStyle name="Normal 2 13 4 2 2 2" xfId="13427" xr:uid="{00000000-0005-0000-0000-00004F0C0000}"/>
    <cellStyle name="Normal 2 13 4 2 2 3" xfId="20196" xr:uid="{00000000-0005-0000-0000-0000500C0000}"/>
    <cellStyle name="Normal 2 13 4 2 2 4" xfId="26965" xr:uid="{00000000-0005-0000-0000-0000510C0000}"/>
    <cellStyle name="Normal 2 13 4 2 3" xfId="10043" xr:uid="{00000000-0005-0000-0000-0000520C0000}"/>
    <cellStyle name="Normal 2 13 4 2 4" xfId="16812" xr:uid="{00000000-0005-0000-0000-0000530C0000}"/>
    <cellStyle name="Normal 2 13 4 2 5" xfId="23581" xr:uid="{00000000-0005-0000-0000-0000540C0000}"/>
    <cellStyle name="Normal 2 13 4 3" xfId="4953" xr:uid="{00000000-0005-0000-0000-0000550C0000}"/>
    <cellStyle name="Normal 2 13 4 3 2" xfId="11734" xr:uid="{00000000-0005-0000-0000-0000560C0000}"/>
    <cellStyle name="Normal 2 13 4 3 3" xfId="18503" xr:uid="{00000000-0005-0000-0000-0000570C0000}"/>
    <cellStyle name="Normal 2 13 4 3 4" xfId="25272" xr:uid="{00000000-0005-0000-0000-0000580C0000}"/>
    <cellStyle name="Normal 2 13 4 4" xfId="8350" xr:uid="{00000000-0005-0000-0000-0000590C0000}"/>
    <cellStyle name="Normal 2 13 4 5" xfId="15119" xr:uid="{00000000-0005-0000-0000-00005A0C0000}"/>
    <cellStyle name="Normal 2 13 4 6" xfId="21888" xr:uid="{00000000-0005-0000-0000-00005B0C0000}"/>
    <cellStyle name="Normal 2 13 5" xfId="1982" xr:uid="{00000000-0005-0000-0000-00005C0C0000}"/>
    <cellStyle name="Normal 2 13 5 2" xfId="5378" xr:uid="{00000000-0005-0000-0000-00005D0C0000}"/>
    <cellStyle name="Normal 2 13 5 2 2" xfId="12158" xr:uid="{00000000-0005-0000-0000-00005E0C0000}"/>
    <cellStyle name="Normal 2 13 5 2 3" xfId="18927" xr:uid="{00000000-0005-0000-0000-00005F0C0000}"/>
    <cellStyle name="Normal 2 13 5 2 4" xfId="25696" xr:uid="{00000000-0005-0000-0000-0000600C0000}"/>
    <cellStyle name="Normal 2 13 5 3" xfId="8774" xr:uid="{00000000-0005-0000-0000-0000610C0000}"/>
    <cellStyle name="Normal 2 13 5 4" xfId="15543" xr:uid="{00000000-0005-0000-0000-0000620C0000}"/>
    <cellStyle name="Normal 2 13 5 5" xfId="22312" xr:uid="{00000000-0005-0000-0000-0000630C0000}"/>
    <cellStyle name="Normal 2 13 6" xfId="3684" xr:uid="{00000000-0005-0000-0000-0000640C0000}"/>
    <cellStyle name="Normal 2 13 6 2" xfId="10465" xr:uid="{00000000-0005-0000-0000-0000650C0000}"/>
    <cellStyle name="Normal 2 13 6 3" xfId="17234" xr:uid="{00000000-0005-0000-0000-0000660C0000}"/>
    <cellStyle name="Normal 2 13 6 4" xfId="24003" xr:uid="{00000000-0005-0000-0000-0000670C0000}"/>
    <cellStyle name="Normal 2 13 7" xfId="7081" xr:uid="{00000000-0005-0000-0000-0000680C0000}"/>
    <cellStyle name="Normal 2 13 8" xfId="13850" xr:uid="{00000000-0005-0000-0000-0000690C0000}"/>
    <cellStyle name="Normal 2 13 9" xfId="20619" xr:uid="{00000000-0005-0000-0000-00006A0C0000}"/>
    <cellStyle name="Normal 2 14" xfId="475" xr:uid="{00000000-0005-0000-0000-00006B0C0000}"/>
    <cellStyle name="Normal 2 14 2" xfId="2184" xr:uid="{00000000-0005-0000-0000-00006C0C0000}"/>
    <cellStyle name="Normal 2 14 2 2" xfId="5580" xr:uid="{00000000-0005-0000-0000-00006D0C0000}"/>
    <cellStyle name="Normal 2 14 2 2 2" xfId="12358" xr:uid="{00000000-0005-0000-0000-00006E0C0000}"/>
    <cellStyle name="Normal 2 14 2 2 3" xfId="19127" xr:uid="{00000000-0005-0000-0000-00006F0C0000}"/>
    <cellStyle name="Normal 2 14 2 2 4" xfId="25896" xr:uid="{00000000-0005-0000-0000-0000700C0000}"/>
    <cellStyle name="Normal 2 14 2 3" xfId="8974" xr:uid="{00000000-0005-0000-0000-0000710C0000}"/>
    <cellStyle name="Normal 2 14 2 4" xfId="15743" xr:uid="{00000000-0005-0000-0000-0000720C0000}"/>
    <cellStyle name="Normal 2 14 2 5" xfId="22512" xr:uid="{00000000-0005-0000-0000-0000730C0000}"/>
    <cellStyle name="Normal 2 14 3" xfId="3884" xr:uid="{00000000-0005-0000-0000-0000740C0000}"/>
    <cellStyle name="Normal 2 14 3 2" xfId="10665" xr:uid="{00000000-0005-0000-0000-0000750C0000}"/>
    <cellStyle name="Normal 2 14 3 3" xfId="17434" xr:uid="{00000000-0005-0000-0000-0000760C0000}"/>
    <cellStyle name="Normal 2 14 3 4" xfId="24203" xr:uid="{00000000-0005-0000-0000-0000770C0000}"/>
    <cellStyle name="Normal 2 14 4" xfId="7281" xr:uid="{00000000-0005-0000-0000-0000780C0000}"/>
    <cellStyle name="Normal 2 14 5" xfId="14050" xr:uid="{00000000-0005-0000-0000-0000790C0000}"/>
    <cellStyle name="Normal 2 14 6" xfId="20819" xr:uid="{00000000-0005-0000-0000-00007A0C0000}"/>
    <cellStyle name="Normal 2 15" xfId="905" xr:uid="{00000000-0005-0000-0000-00007B0C0000}"/>
    <cellStyle name="Normal 2 15 2" xfId="2610" xr:uid="{00000000-0005-0000-0000-00007C0C0000}"/>
    <cellStyle name="Normal 2 15 2 2" xfId="6006" xr:uid="{00000000-0005-0000-0000-00007D0C0000}"/>
    <cellStyle name="Normal 2 15 2 2 2" xfId="12781" xr:uid="{00000000-0005-0000-0000-00007E0C0000}"/>
    <cellStyle name="Normal 2 15 2 2 3" xfId="19550" xr:uid="{00000000-0005-0000-0000-00007F0C0000}"/>
    <cellStyle name="Normal 2 15 2 2 4" xfId="26319" xr:uid="{00000000-0005-0000-0000-0000800C0000}"/>
    <cellStyle name="Normal 2 15 2 3" xfId="9397" xr:uid="{00000000-0005-0000-0000-0000810C0000}"/>
    <cellStyle name="Normal 2 15 2 4" xfId="16166" xr:uid="{00000000-0005-0000-0000-0000820C0000}"/>
    <cellStyle name="Normal 2 15 2 5" xfId="22935" xr:uid="{00000000-0005-0000-0000-0000830C0000}"/>
    <cellStyle name="Normal 2 15 3" xfId="4307" xr:uid="{00000000-0005-0000-0000-0000840C0000}"/>
    <cellStyle name="Normal 2 15 3 2" xfId="11088" xr:uid="{00000000-0005-0000-0000-0000850C0000}"/>
    <cellStyle name="Normal 2 15 3 3" xfId="17857" xr:uid="{00000000-0005-0000-0000-0000860C0000}"/>
    <cellStyle name="Normal 2 15 3 4" xfId="24626" xr:uid="{00000000-0005-0000-0000-0000870C0000}"/>
    <cellStyle name="Normal 2 15 4" xfId="7704" xr:uid="{00000000-0005-0000-0000-0000880C0000}"/>
    <cellStyle name="Normal 2 15 5" xfId="14473" xr:uid="{00000000-0005-0000-0000-0000890C0000}"/>
    <cellStyle name="Normal 2 15 6" xfId="21242" xr:uid="{00000000-0005-0000-0000-00008A0C0000}"/>
    <cellStyle name="Normal 2 16" xfId="1334" xr:uid="{00000000-0005-0000-0000-00008B0C0000}"/>
    <cellStyle name="Normal 2 16 2" xfId="3036" xr:uid="{00000000-0005-0000-0000-00008C0C0000}"/>
    <cellStyle name="Normal 2 16 2 2" xfId="6432" xr:uid="{00000000-0005-0000-0000-00008D0C0000}"/>
    <cellStyle name="Normal 2 16 2 2 2" xfId="13204" xr:uid="{00000000-0005-0000-0000-00008E0C0000}"/>
    <cellStyle name="Normal 2 16 2 2 3" xfId="19973" xr:uid="{00000000-0005-0000-0000-00008F0C0000}"/>
    <cellStyle name="Normal 2 16 2 2 4" xfId="26742" xr:uid="{00000000-0005-0000-0000-0000900C0000}"/>
    <cellStyle name="Normal 2 16 2 3" xfId="9820" xr:uid="{00000000-0005-0000-0000-0000910C0000}"/>
    <cellStyle name="Normal 2 16 2 4" xfId="16589" xr:uid="{00000000-0005-0000-0000-0000920C0000}"/>
    <cellStyle name="Normal 2 16 2 5" xfId="23358" xr:uid="{00000000-0005-0000-0000-0000930C0000}"/>
    <cellStyle name="Normal 2 16 3" xfId="4730" xr:uid="{00000000-0005-0000-0000-0000940C0000}"/>
    <cellStyle name="Normal 2 16 3 2" xfId="11511" xr:uid="{00000000-0005-0000-0000-0000950C0000}"/>
    <cellStyle name="Normal 2 16 3 3" xfId="18280" xr:uid="{00000000-0005-0000-0000-0000960C0000}"/>
    <cellStyle name="Normal 2 16 3 4" xfId="25049" xr:uid="{00000000-0005-0000-0000-0000970C0000}"/>
    <cellStyle name="Normal 2 16 4" xfId="8127" xr:uid="{00000000-0005-0000-0000-0000980C0000}"/>
    <cellStyle name="Normal 2 16 5" xfId="14896" xr:uid="{00000000-0005-0000-0000-0000990C0000}"/>
    <cellStyle name="Normal 2 16 6" xfId="21665" xr:uid="{00000000-0005-0000-0000-00009A0C0000}"/>
    <cellStyle name="Normal 2 17" xfId="1759" xr:uid="{00000000-0005-0000-0000-00009B0C0000}"/>
    <cellStyle name="Normal 2 17 2" xfId="5155" xr:uid="{00000000-0005-0000-0000-00009C0C0000}"/>
    <cellStyle name="Normal 2 17 2 2" xfId="11935" xr:uid="{00000000-0005-0000-0000-00009D0C0000}"/>
    <cellStyle name="Normal 2 17 2 3" xfId="18704" xr:uid="{00000000-0005-0000-0000-00009E0C0000}"/>
    <cellStyle name="Normal 2 17 2 4" xfId="25473" xr:uid="{00000000-0005-0000-0000-00009F0C0000}"/>
    <cellStyle name="Normal 2 17 3" xfId="8551" xr:uid="{00000000-0005-0000-0000-0000A00C0000}"/>
    <cellStyle name="Normal 2 17 4" xfId="15320" xr:uid="{00000000-0005-0000-0000-0000A10C0000}"/>
    <cellStyle name="Normal 2 17 5" xfId="22089" xr:uid="{00000000-0005-0000-0000-0000A20C0000}"/>
    <cellStyle name="Normal 2 18" xfId="3461" xr:uid="{00000000-0005-0000-0000-0000A30C0000}"/>
    <cellStyle name="Normal 2 18 2" xfId="10242" xr:uid="{00000000-0005-0000-0000-0000A40C0000}"/>
    <cellStyle name="Normal 2 18 3" xfId="17011" xr:uid="{00000000-0005-0000-0000-0000A50C0000}"/>
    <cellStyle name="Normal 2 18 4" xfId="23780" xr:uid="{00000000-0005-0000-0000-0000A60C0000}"/>
    <cellStyle name="Normal 2 19" xfId="6857" xr:uid="{00000000-0005-0000-0000-0000A70C0000}"/>
    <cellStyle name="Normal 2 2" xfId="8" xr:uid="{00000000-0005-0000-0000-0000A80C0000}"/>
    <cellStyle name="Normal 2 20" xfId="13627" xr:uid="{00000000-0005-0000-0000-0000A90C0000}"/>
    <cellStyle name="Normal 2 21" xfId="20396" xr:uid="{00000000-0005-0000-0000-0000AA0C0000}"/>
    <cellStyle name="Normal 2 3" xfId="4" xr:uid="{00000000-0005-0000-0000-0000AB0C0000}"/>
    <cellStyle name="Normal 2 4" xfId="9" xr:uid="{00000000-0005-0000-0000-0000AC0C0000}"/>
    <cellStyle name="Normal 2 4 10" xfId="477" xr:uid="{00000000-0005-0000-0000-0000AD0C0000}"/>
    <cellStyle name="Normal 2 4 10 2" xfId="2186" xr:uid="{00000000-0005-0000-0000-0000AE0C0000}"/>
    <cellStyle name="Normal 2 4 10 2 2" xfId="5582" xr:uid="{00000000-0005-0000-0000-0000AF0C0000}"/>
    <cellStyle name="Normal 2 4 10 2 2 2" xfId="12360" xr:uid="{00000000-0005-0000-0000-0000B00C0000}"/>
    <cellStyle name="Normal 2 4 10 2 2 3" xfId="19129" xr:uid="{00000000-0005-0000-0000-0000B10C0000}"/>
    <cellStyle name="Normal 2 4 10 2 2 4" xfId="25898" xr:uid="{00000000-0005-0000-0000-0000B20C0000}"/>
    <cellStyle name="Normal 2 4 10 2 3" xfId="8976" xr:uid="{00000000-0005-0000-0000-0000B30C0000}"/>
    <cellStyle name="Normal 2 4 10 2 4" xfId="15745" xr:uid="{00000000-0005-0000-0000-0000B40C0000}"/>
    <cellStyle name="Normal 2 4 10 2 5" xfId="22514" xr:uid="{00000000-0005-0000-0000-0000B50C0000}"/>
    <cellStyle name="Normal 2 4 10 3" xfId="3886" xr:uid="{00000000-0005-0000-0000-0000B60C0000}"/>
    <cellStyle name="Normal 2 4 10 3 2" xfId="10667" xr:uid="{00000000-0005-0000-0000-0000B70C0000}"/>
    <cellStyle name="Normal 2 4 10 3 3" xfId="17436" xr:uid="{00000000-0005-0000-0000-0000B80C0000}"/>
    <cellStyle name="Normal 2 4 10 3 4" xfId="24205" xr:uid="{00000000-0005-0000-0000-0000B90C0000}"/>
    <cellStyle name="Normal 2 4 10 4" xfId="7283" xr:uid="{00000000-0005-0000-0000-0000BA0C0000}"/>
    <cellStyle name="Normal 2 4 10 5" xfId="14052" xr:uid="{00000000-0005-0000-0000-0000BB0C0000}"/>
    <cellStyle name="Normal 2 4 10 6" xfId="20821" xr:uid="{00000000-0005-0000-0000-0000BC0C0000}"/>
    <cellStyle name="Normal 2 4 11" xfId="907" xr:uid="{00000000-0005-0000-0000-0000BD0C0000}"/>
    <cellStyle name="Normal 2 4 11 2" xfId="2612" xr:uid="{00000000-0005-0000-0000-0000BE0C0000}"/>
    <cellStyle name="Normal 2 4 11 2 2" xfId="6008" xr:uid="{00000000-0005-0000-0000-0000BF0C0000}"/>
    <cellStyle name="Normal 2 4 11 2 2 2" xfId="12783" xr:uid="{00000000-0005-0000-0000-0000C00C0000}"/>
    <cellStyle name="Normal 2 4 11 2 2 3" xfId="19552" xr:uid="{00000000-0005-0000-0000-0000C10C0000}"/>
    <cellStyle name="Normal 2 4 11 2 2 4" xfId="26321" xr:uid="{00000000-0005-0000-0000-0000C20C0000}"/>
    <cellStyle name="Normal 2 4 11 2 3" xfId="9399" xr:uid="{00000000-0005-0000-0000-0000C30C0000}"/>
    <cellStyle name="Normal 2 4 11 2 4" xfId="16168" xr:uid="{00000000-0005-0000-0000-0000C40C0000}"/>
    <cellStyle name="Normal 2 4 11 2 5" xfId="22937" xr:uid="{00000000-0005-0000-0000-0000C50C0000}"/>
    <cellStyle name="Normal 2 4 11 3" xfId="4309" xr:uid="{00000000-0005-0000-0000-0000C60C0000}"/>
    <cellStyle name="Normal 2 4 11 3 2" xfId="11090" xr:uid="{00000000-0005-0000-0000-0000C70C0000}"/>
    <cellStyle name="Normal 2 4 11 3 3" xfId="17859" xr:uid="{00000000-0005-0000-0000-0000C80C0000}"/>
    <cellStyle name="Normal 2 4 11 3 4" xfId="24628" xr:uid="{00000000-0005-0000-0000-0000C90C0000}"/>
    <cellStyle name="Normal 2 4 11 4" xfId="7706" xr:uid="{00000000-0005-0000-0000-0000CA0C0000}"/>
    <cellStyle name="Normal 2 4 11 5" xfId="14475" xr:uid="{00000000-0005-0000-0000-0000CB0C0000}"/>
    <cellStyle name="Normal 2 4 11 6" xfId="21244" xr:uid="{00000000-0005-0000-0000-0000CC0C0000}"/>
    <cellStyle name="Normal 2 4 12" xfId="1336" xr:uid="{00000000-0005-0000-0000-0000CD0C0000}"/>
    <cellStyle name="Normal 2 4 12 2" xfId="3038" xr:uid="{00000000-0005-0000-0000-0000CE0C0000}"/>
    <cellStyle name="Normal 2 4 12 2 2" xfId="6434" xr:uid="{00000000-0005-0000-0000-0000CF0C0000}"/>
    <cellStyle name="Normal 2 4 12 2 2 2" xfId="13206" xr:uid="{00000000-0005-0000-0000-0000D00C0000}"/>
    <cellStyle name="Normal 2 4 12 2 2 3" xfId="19975" xr:uid="{00000000-0005-0000-0000-0000D10C0000}"/>
    <cellStyle name="Normal 2 4 12 2 2 4" xfId="26744" xr:uid="{00000000-0005-0000-0000-0000D20C0000}"/>
    <cellStyle name="Normal 2 4 12 2 3" xfId="9822" xr:uid="{00000000-0005-0000-0000-0000D30C0000}"/>
    <cellStyle name="Normal 2 4 12 2 4" xfId="16591" xr:uid="{00000000-0005-0000-0000-0000D40C0000}"/>
    <cellStyle name="Normal 2 4 12 2 5" xfId="23360" xr:uid="{00000000-0005-0000-0000-0000D50C0000}"/>
    <cellStyle name="Normal 2 4 12 3" xfId="4732" xr:uid="{00000000-0005-0000-0000-0000D60C0000}"/>
    <cellStyle name="Normal 2 4 12 3 2" xfId="11513" xr:uid="{00000000-0005-0000-0000-0000D70C0000}"/>
    <cellStyle name="Normal 2 4 12 3 3" xfId="18282" xr:uid="{00000000-0005-0000-0000-0000D80C0000}"/>
    <cellStyle name="Normal 2 4 12 3 4" xfId="25051" xr:uid="{00000000-0005-0000-0000-0000D90C0000}"/>
    <cellStyle name="Normal 2 4 12 4" xfId="8129" xr:uid="{00000000-0005-0000-0000-0000DA0C0000}"/>
    <cellStyle name="Normal 2 4 12 5" xfId="14898" xr:uid="{00000000-0005-0000-0000-0000DB0C0000}"/>
    <cellStyle name="Normal 2 4 12 6" xfId="21667" xr:uid="{00000000-0005-0000-0000-0000DC0C0000}"/>
    <cellStyle name="Normal 2 4 13" xfId="1761" xr:uid="{00000000-0005-0000-0000-0000DD0C0000}"/>
    <cellStyle name="Normal 2 4 13 2" xfId="5157" xr:uid="{00000000-0005-0000-0000-0000DE0C0000}"/>
    <cellStyle name="Normal 2 4 13 2 2" xfId="11937" xr:uid="{00000000-0005-0000-0000-0000DF0C0000}"/>
    <cellStyle name="Normal 2 4 13 2 3" xfId="18706" xr:uid="{00000000-0005-0000-0000-0000E00C0000}"/>
    <cellStyle name="Normal 2 4 13 2 4" xfId="25475" xr:uid="{00000000-0005-0000-0000-0000E10C0000}"/>
    <cellStyle name="Normal 2 4 13 3" xfId="8553" xr:uid="{00000000-0005-0000-0000-0000E20C0000}"/>
    <cellStyle name="Normal 2 4 13 4" xfId="15322" xr:uid="{00000000-0005-0000-0000-0000E30C0000}"/>
    <cellStyle name="Normal 2 4 13 5" xfId="22091" xr:uid="{00000000-0005-0000-0000-0000E40C0000}"/>
    <cellStyle name="Normal 2 4 14" xfId="3463" xr:uid="{00000000-0005-0000-0000-0000E50C0000}"/>
    <cellStyle name="Normal 2 4 14 2" xfId="10244" xr:uid="{00000000-0005-0000-0000-0000E60C0000}"/>
    <cellStyle name="Normal 2 4 14 3" xfId="17013" xr:uid="{00000000-0005-0000-0000-0000E70C0000}"/>
    <cellStyle name="Normal 2 4 14 4" xfId="23782" xr:uid="{00000000-0005-0000-0000-0000E80C0000}"/>
    <cellStyle name="Normal 2 4 15" xfId="6859" xr:uid="{00000000-0005-0000-0000-0000E90C0000}"/>
    <cellStyle name="Normal 2 4 16" xfId="13629" xr:uid="{00000000-0005-0000-0000-0000EA0C0000}"/>
    <cellStyle name="Normal 2 4 17" xfId="20398" xr:uid="{00000000-0005-0000-0000-0000EB0C0000}"/>
    <cellStyle name="Normal 2 4 2" xfId="16" xr:uid="{00000000-0005-0000-0000-0000EC0C0000}"/>
    <cellStyle name="Normal 2 4 2 10" xfId="912" xr:uid="{00000000-0005-0000-0000-0000ED0C0000}"/>
    <cellStyle name="Normal 2 4 2 10 2" xfId="2617" xr:uid="{00000000-0005-0000-0000-0000EE0C0000}"/>
    <cellStyle name="Normal 2 4 2 10 2 2" xfId="6013" xr:uid="{00000000-0005-0000-0000-0000EF0C0000}"/>
    <cellStyle name="Normal 2 4 2 10 2 2 2" xfId="12788" xr:uid="{00000000-0005-0000-0000-0000F00C0000}"/>
    <cellStyle name="Normal 2 4 2 10 2 2 3" xfId="19557" xr:uid="{00000000-0005-0000-0000-0000F10C0000}"/>
    <cellStyle name="Normal 2 4 2 10 2 2 4" xfId="26326" xr:uid="{00000000-0005-0000-0000-0000F20C0000}"/>
    <cellStyle name="Normal 2 4 2 10 2 3" xfId="9404" xr:uid="{00000000-0005-0000-0000-0000F30C0000}"/>
    <cellStyle name="Normal 2 4 2 10 2 4" xfId="16173" xr:uid="{00000000-0005-0000-0000-0000F40C0000}"/>
    <cellStyle name="Normal 2 4 2 10 2 5" xfId="22942" xr:uid="{00000000-0005-0000-0000-0000F50C0000}"/>
    <cellStyle name="Normal 2 4 2 10 3" xfId="4314" xr:uid="{00000000-0005-0000-0000-0000F60C0000}"/>
    <cellStyle name="Normal 2 4 2 10 3 2" xfId="11095" xr:uid="{00000000-0005-0000-0000-0000F70C0000}"/>
    <cellStyle name="Normal 2 4 2 10 3 3" xfId="17864" xr:uid="{00000000-0005-0000-0000-0000F80C0000}"/>
    <cellStyle name="Normal 2 4 2 10 3 4" xfId="24633" xr:uid="{00000000-0005-0000-0000-0000F90C0000}"/>
    <cellStyle name="Normal 2 4 2 10 4" xfId="7711" xr:uid="{00000000-0005-0000-0000-0000FA0C0000}"/>
    <cellStyle name="Normal 2 4 2 10 5" xfId="14480" xr:uid="{00000000-0005-0000-0000-0000FB0C0000}"/>
    <cellStyle name="Normal 2 4 2 10 6" xfId="21249" xr:uid="{00000000-0005-0000-0000-0000FC0C0000}"/>
    <cellStyle name="Normal 2 4 2 11" xfId="1341" xr:uid="{00000000-0005-0000-0000-0000FD0C0000}"/>
    <cellStyle name="Normal 2 4 2 11 2" xfId="3043" xr:uid="{00000000-0005-0000-0000-0000FE0C0000}"/>
    <cellStyle name="Normal 2 4 2 11 2 2" xfId="6439" xr:uid="{00000000-0005-0000-0000-0000FF0C0000}"/>
    <cellStyle name="Normal 2 4 2 11 2 2 2" xfId="13211" xr:uid="{00000000-0005-0000-0000-0000000D0000}"/>
    <cellStyle name="Normal 2 4 2 11 2 2 3" xfId="19980" xr:uid="{00000000-0005-0000-0000-0000010D0000}"/>
    <cellStyle name="Normal 2 4 2 11 2 2 4" xfId="26749" xr:uid="{00000000-0005-0000-0000-0000020D0000}"/>
    <cellStyle name="Normal 2 4 2 11 2 3" xfId="9827" xr:uid="{00000000-0005-0000-0000-0000030D0000}"/>
    <cellStyle name="Normal 2 4 2 11 2 4" xfId="16596" xr:uid="{00000000-0005-0000-0000-0000040D0000}"/>
    <cellStyle name="Normal 2 4 2 11 2 5" xfId="23365" xr:uid="{00000000-0005-0000-0000-0000050D0000}"/>
    <cellStyle name="Normal 2 4 2 11 3" xfId="4737" xr:uid="{00000000-0005-0000-0000-0000060D0000}"/>
    <cellStyle name="Normal 2 4 2 11 3 2" xfId="11518" xr:uid="{00000000-0005-0000-0000-0000070D0000}"/>
    <cellStyle name="Normal 2 4 2 11 3 3" xfId="18287" xr:uid="{00000000-0005-0000-0000-0000080D0000}"/>
    <cellStyle name="Normal 2 4 2 11 3 4" xfId="25056" xr:uid="{00000000-0005-0000-0000-0000090D0000}"/>
    <cellStyle name="Normal 2 4 2 11 4" xfId="8134" xr:uid="{00000000-0005-0000-0000-00000A0D0000}"/>
    <cellStyle name="Normal 2 4 2 11 5" xfId="14903" xr:uid="{00000000-0005-0000-0000-00000B0D0000}"/>
    <cellStyle name="Normal 2 4 2 11 6" xfId="21672" xr:uid="{00000000-0005-0000-0000-00000C0D0000}"/>
    <cellStyle name="Normal 2 4 2 12" xfId="1766" xr:uid="{00000000-0005-0000-0000-00000D0D0000}"/>
    <cellStyle name="Normal 2 4 2 12 2" xfId="5162" xr:uid="{00000000-0005-0000-0000-00000E0D0000}"/>
    <cellStyle name="Normal 2 4 2 12 2 2" xfId="11942" xr:uid="{00000000-0005-0000-0000-00000F0D0000}"/>
    <cellStyle name="Normal 2 4 2 12 2 3" xfId="18711" xr:uid="{00000000-0005-0000-0000-0000100D0000}"/>
    <cellStyle name="Normal 2 4 2 12 2 4" xfId="25480" xr:uid="{00000000-0005-0000-0000-0000110D0000}"/>
    <cellStyle name="Normal 2 4 2 12 3" xfId="8558" xr:uid="{00000000-0005-0000-0000-0000120D0000}"/>
    <cellStyle name="Normal 2 4 2 12 4" xfId="15327" xr:uid="{00000000-0005-0000-0000-0000130D0000}"/>
    <cellStyle name="Normal 2 4 2 12 5" xfId="22096" xr:uid="{00000000-0005-0000-0000-0000140D0000}"/>
    <cellStyle name="Normal 2 4 2 13" xfId="3468" xr:uid="{00000000-0005-0000-0000-0000150D0000}"/>
    <cellStyle name="Normal 2 4 2 13 2" xfId="10249" xr:uid="{00000000-0005-0000-0000-0000160D0000}"/>
    <cellStyle name="Normal 2 4 2 13 3" xfId="17018" xr:uid="{00000000-0005-0000-0000-0000170D0000}"/>
    <cellStyle name="Normal 2 4 2 13 4" xfId="23787" xr:uid="{00000000-0005-0000-0000-0000180D0000}"/>
    <cellStyle name="Normal 2 4 2 14" xfId="6864" xr:uid="{00000000-0005-0000-0000-0000190D0000}"/>
    <cellStyle name="Normal 2 4 2 15" xfId="13634" xr:uid="{00000000-0005-0000-0000-00001A0D0000}"/>
    <cellStyle name="Normal 2 4 2 16" xfId="20403" xr:uid="{00000000-0005-0000-0000-00001B0D0000}"/>
    <cellStyle name="Normal 2 4 2 2" xfId="27" xr:uid="{00000000-0005-0000-0000-00001C0D0000}"/>
    <cellStyle name="Normal 2 4 2 2 10" xfId="1351" xr:uid="{00000000-0005-0000-0000-00001D0D0000}"/>
    <cellStyle name="Normal 2 4 2 2 10 2" xfId="3053" xr:uid="{00000000-0005-0000-0000-00001E0D0000}"/>
    <cellStyle name="Normal 2 4 2 2 10 2 2" xfId="6449" xr:uid="{00000000-0005-0000-0000-00001F0D0000}"/>
    <cellStyle name="Normal 2 4 2 2 10 2 2 2" xfId="13221" xr:uid="{00000000-0005-0000-0000-0000200D0000}"/>
    <cellStyle name="Normal 2 4 2 2 10 2 2 3" xfId="19990" xr:uid="{00000000-0005-0000-0000-0000210D0000}"/>
    <cellStyle name="Normal 2 4 2 2 10 2 2 4" xfId="26759" xr:uid="{00000000-0005-0000-0000-0000220D0000}"/>
    <cellStyle name="Normal 2 4 2 2 10 2 3" xfId="9837" xr:uid="{00000000-0005-0000-0000-0000230D0000}"/>
    <cellStyle name="Normal 2 4 2 2 10 2 4" xfId="16606" xr:uid="{00000000-0005-0000-0000-0000240D0000}"/>
    <cellStyle name="Normal 2 4 2 2 10 2 5" xfId="23375" xr:uid="{00000000-0005-0000-0000-0000250D0000}"/>
    <cellStyle name="Normal 2 4 2 2 10 3" xfId="4747" xr:uid="{00000000-0005-0000-0000-0000260D0000}"/>
    <cellStyle name="Normal 2 4 2 2 10 3 2" xfId="11528" xr:uid="{00000000-0005-0000-0000-0000270D0000}"/>
    <cellStyle name="Normal 2 4 2 2 10 3 3" xfId="18297" xr:uid="{00000000-0005-0000-0000-0000280D0000}"/>
    <cellStyle name="Normal 2 4 2 2 10 3 4" xfId="25066" xr:uid="{00000000-0005-0000-0000-0000290D0000}"/>
    <cellStyle name="Normal 2 4 2 2 10 4" xfId="8144" xr:uid="{00000000-0005-0000-0000-00002A0D0000}"/>
    <cellStyle name="Normal 2 4 2 2 10 5" xfId="14913" xr:uid="{00000000-0005-0000-0000-00002B0D0000}"/>
    <cellStyle name="Normal 2 4 2 2 10 6" xfId="21682" xr:uid="{00000000-0005-0000-0000-00002C0D0000}"/>
    <cellStyle name="Normal 2 4 2 2 11" xfId="1776" xr:uid="{00000000-0005-0000-0000-00002D0D0000}"/>
    <cellStyle name="Normal 2 4 2 2 11 2" xfId="5172" xr:uid="{00000000-0005-0000-0000-00002E0D0000}"/>
    <cellStyle name="Normal 2 4 2 2 11 2 2" xfId="11952" xr:uid="{00000000-0005-0000-0000-00002F0D0000}"/>
    <cellStyle name="Normal 2 4 2 2 11 2 3" xfId="18721" xr:uid="{00000000-0005-0000-0000-0000300D0000}"/>
    <cellStyle name="Normal 2 4 2 2 11 2 4" xfId="25490" xr:uid="{00000000-0005-0000-0000-0000310D0000}"/>
    <cellStyle name="Normal 2 4 2 2 11 3" xfId="8568" xr:uid="{00000000-0005-0000-0000-0000320D0000}"/>
    <cellStyle name="Normal 2 4 2 2 11 4" xfId="15337" xr:uid="{00000000-0005-0000-0000-0000330D0000}"/>
    <cellStyle name="Normal 2 4 2 2 11 5" xfId="22106" xr:uid="{00000000-0005-0000-0000-0000340D0000}"/>
    <cellStyle name="Normal 2 4 2 2 12" xfId="3478" xr:uid="{00000000-0005-0000-0000-0000350D0000}"/>
    <cellStyle name="Normal 2 4 2 2 12 2" xfId="10259" xr:uid="{00000000-0005-0000-0000-0000360D0000}"/>
    <cellStyle name="Normal 2 4 2 2 12 3" xfId="17028" xr:uid="{00000000-0005-0000-0000-0000370D0000}"/>
    <cellStyle name="Normal 2 4 2 2 12 4" xfId="23797" xr:uid="{00000000-0005-0000-0000-0000380D0000}"/>
    <cellStyle name="Normal 2 4 2 2 13" xfId="6874" xr:uid="{00000000-0005-0000-0000-0000390D0000}"/>
    <cellStyle name="Normal 2 4 2 2 14" xfId="13644" xr:uid="{00000000-0005-0000-0000-00003A0D0000}"/>
    <cellStyle name="Normal 2 4 2 2 15" xfId="20413" xr:uid="{00000000-0005-0000-0000-00003B0D0000}"/>
    <cellStyle name="Normal 2 4 2 2 2" xfId="49" xr:uid="{00000000-0005-0000-0000-00003C0D0000}"/>
    <cellStyle name="Normal 2 4 2 2 2 10" xfId="13664" xr:uid="{00000000-0005-0000-0000-00003D0D0000}"/>
    <cellStyle name="Normal 2 4 2 2 2 11" xfId="20433" xr:uid="{00000000-0005-0000-0000-00003E0D0000}"/>
    <cellStyle name="Normal 2 4 2 2 2 2" xfId="164" xr:uid="{00000000-0005-0000-0000-00003F0D0000}"/>
    <cellStyle name="Normal 2 4 2 2 2 2 10" xfId="20533" xr:uid="{00000000-0005-0000-0000-0000400D0000}"/>
    <cellStyle name="Normal 2 4 2 2 2 2 2" xfId="412" xr:uid="{00000000-0005-0000-0000-0000410D0000}"/>
    <cellStyle name="Normal 2 4 2 2 2 2 2 2" xfId="839" xr:uid="{00000000-0005-0000-0000-0000420D0000}"/>
    <cellStyle name="Normal 2 4 2 2 2 2 2 2 2" xfId="2544" xr:uid="{00000000-0005-0000-0000-0000430D0000}"/>
    <cellStyle name="Normal 2 4 2 2 2 2 2 2 2 2" xfId="5940" xr:uid="{00000000-0005-0000-0000-0000440D0000}"/>
    <cellStyle name="Normal 2 4 2 2 2 2 2 2 2 2 2" xfId="12718" xr:uid="{00000000-0005-0000-0000-0000450D0000}"/>
    <cellStyle name="Normal 2 4 2 2 2 2 2 2 2 2 3" xfId="19487" xr:uid="{00000000-0005-0000-0000-0000460D0000}"/>
    <cellStyle name="Normal 2 4 2 2 2 2 2 2 2 2 4" xfId="26256" xr:uid="{00000000-0005-0000-0000-0000470D0000}"/>
    <cellStyle name="Normal 2 4 2 2 2 2 2 2 2 3" xfId="9334" xr:uid="{00000000-0005-0000-0000-0000480D0000}"/>
    <cellStyle name="Normal 2 4 2 2 2 2 2 2 2 4" xfId="16103" xr:uid="{00000000-0005-0000-0000-0000490D0000}"/>
    <cellStyle name="Normal 2 4 2 2 2 2 2 2 2 5" xfId="22872" xr:uid="{00000000-0005-0000-0000-00004A0D0000}"/>
    <cellStyle name="Normal 2 4 2 2 2 2 2 2 3" xfId="4244" xr:uid="{00000000-0005-0000-0000-00004B0D0000}"/>
    <cellStyle name="Normal 2 4 2 2 2 2 2 2 3 2" xfId="11025" xr:uid="{00000000-0005-0000-0000-00004C0D0000}"/>
    <cellStyle name="Normal 2 4 2 2 2 2 2 2 3 3" xfId="17794" xr:uid="{00000000-0005-0000-0000-00004D0D0000}"/>
    <cellStyle name="Normal 2 4 2 2 2 2 2 2 3 4" xfId="24563" xr:uid="{00000000-0005-0000-0000-00004E0D0000}"/>
    <cellStyle name="Normal 2 4 2 2 2 2 2 2 4" xfId="7641" xr:uid="{00000000-0005-0000-0000-00004F0D0000}"/>
    <cellStyle name="Normal 2 4 2 2 2 2 2 2 5" xfId="14410" xr:uid="{00000000-0005-0000-0000-0000500D0000}"/>
    <cellStyle name="Normal 2 4 2 2 2 2 2 2 6" xfId="21179" xr:uid="{00000000-0005-0000-0000-0000510D0000}"/>
    <cellStyle name="Normal 2 4 2 2 2 2 2 3" xfId="1265" xr:uid="{00000000-0005-0000-0000-0000520D0000}"/>
    <cellStyle name="Normal 2 4 2 2 2 2 2 3 2" xfId="2970" xr:uid="{00000000-0005-0000-0000-0000530D0000}"/>
    <cellStyle name="Normal 2 4 2 2 2 2 2 3 2 2" xfId="6366" xr:uid="{00000000-0005-0000-0000-0000540D0000}"/>
    <cellStyle name="Normal 2 4 2 2 2 2 2 3 2 2 2" xfId="13141" xr:uid="{00000000-0005-0000-0000-0000550D0000}"/>
    <cellStyle name="Normal 2 4 2 2 2 2 2 3 2 2 3" xfId="19910" xr:uid="{00000000-0005-0000-0000-0000560D0000}"/>
    <cellStyle name="Normal 2 4 2 2 2 2 2 3 2 2 4" xfId="26679" xr:uid="{00000000-0005-0000-0000-0000570D0000}"/>
    <cellStyle name="Normal 2 4 2 2 2 2 2 3 2 3" xfId="9757" xr:uid="{00000000-0005-0000-0000-0000580D0000}"/>
    <cellStyle name="Normal 2 4 2 2 2 2 2 3 2 4" xfId="16526" xr:uid="{00000000-0005-0000-0000-0000590D0000}"/>
    <cellStyle name="Normal 2 4 2 2 2 2 2 3 2 5" xfId="23295" xr:uid="{00000000-0005-0000-0000-00005A0D0000}"/>
    <cellStyle name="Normal 2 4 2 2 2 2 2 3 3" xfId="4667" xr:uid="{00000000-0005-0000-0000-00005B0D0000}"/>
    <cellStyle name="Normal 2 4 2 2 2 2 2 3 3 2" xfId="11448" xr:uid="{00000000-0005-0000-0000-00005C0D0000}"/>
    <cellStyle name="Normal 2 4 2 2 2 2 2 3 3 3" xfId="18217" xr:uid="{00000000-0005-0000-0000-00005D0D0000}"/>
    <cellStyle name="Normal 2 4 2 2 2 2 2 3 3 4" xfId="24986" xr:uid="{00000000-0005-0000-0000-00005E0D0000}"/>
    <cellStyle name="Normal 2 4 2 2 2 2 2 3 4" xfId="8064" xr:uid="{00000000-0005-0000-0000-00005F0D0000}"/>
    <cellStyle name="Normal 2 4 2 2 2 2 2 3 5" xfId="14833" xr:uid="{00000000-0005-0000-0000-0000600D0000}"/>
    <cellStyle name="Normal 2 4 2 2 2 2 2 3 6" xfId="21602" xr:uid="{00000000-0005-0000-0000-0000610D0000}"/>
    <cellStyle name="Normal 2 4 2 2 2 2 2 4" xfId="1694" xr:uid="{00000000-0005-0000-0000-0000620D0000}"/>
    <cellStyle name="Normal 2 4 2 2 2 2 2 4 2" xfId="3396" xr:uid="{00000000-0005-0000-0000-0000630D0000}"/>
    <cellStyle name="Normal 2 4 2 2 2 2 2 4 2 2" xfId="6792" xr:uid="{00000000-0005-0000-0000-0000640D0000}"/>
    <cellStyle name="Normal 2 4 2 2 2 2 2 4 2 2 2" xfId="13564" xr:uid="{00000000-0005-0000-0000-0000650D0000}"/>
    <cellStyle name="Normal 2 4 2 2 2 2 2 4 2 2 3" xfId="20333" xr:uid="{00000000-0005-0000-0000-0000660D0000}"/>
    <cellStyle name="Normal 2 4 2 2 2 2 2 4 2 2 4" xfId="27102" xr:uid="{00000000-0005-0000-0000-0000670D0000}"/>
    <cellStyle name="Normal 2 4 2 2 2 2 2 4 2 3" xfId="10180" xr:uid="{00000000-0005-0000-0000-0000680D0000}"/>
    <cellStyle name="Normal 2 4 2 2 2 2 2 4 2 4" xfId="16949" xr:uid="{00000000-0005-0000-0000-0000690D0000}"/>
    <cellStyle name="Normal 2 4 2 2 2 2 2 4 2 5" xfId="23718" xr:uid="{00000000-0005-0000-0000-00006A0D0000}"/>
    <cellStyle name="Normal 2 4 2 2 2 2 2 4 3" xfId="5090" xr:uid="{00000000-0005-0000-0000-00006B0D0000}"/>
    <cellStyle name="Normal 2 4 2 2 2 2 2 4 3 2" xfId="11871" xr:uid="{00000000-0005-0000-0000-00006C0D0000}"/>
    <cellStyle name="Normal 2 4 2 2 2 2 2 4 3 3" xfId="18640" xr:uid="{00000000-0005-0000-0000-00006D0D0000}"/>
    <cellStyle name="Normal 2 4 2 2 2 2 2 4 3 4" xfId="25409" xr:uid="{00000000-0005-0000-0000-00006E0D0000}"/>
    <cellStyle name="Normal 2 4 2 2 2 2 2 4 4" xfId="8487" xr:uid="{00000000-0005-0000-0000-00006F0D0000}"/>
    <cellStyle name="Normal 2 4 2 2 2 2 2 4 5" xfId="15256" xr:uid="{00000000-0005-0000-0000-0000700D0000}"/>
    <cellStyle name="Normal 2 4 2 2 2 2 2 4 6" xfId="22025" xr:uid="{00000000-0005-0000-0000-0000710D0000}"/>
    <cellStyle name="Normal 2 4 2 2 2 2 2 5" xfId="2121" xr:uid="{00000000-0005-0000-0000-0000720D0000}"/>
    <cellStyle name="Normal 2 4 2 2 2 2 2 5 2" xfId="5517" xr:uid="{00000000-0005-0000-0000-0000730D0000}"/>
    <cellStyle name="Normal 2 4 2 2 2 2 2 5 2 2" xfId="12295" xr:uid="{00000000-0005-0000-0000-0000740D0000}"/>
    <cellStyle name="Normal 2 4 2 2 2 2 2 5 2 3" xfId="19064" xr:uid="{00000000-0005-0000-0000-0000750D0000}"/>
    <cellStyle name="Normal 2 4 2 2 2 2 2 5 2 4" xfId="25833" xr:uid="{00000000-0005-0000-0000-0000760D0000}"/>
    <cellStyle name="Normal 2 4 2 2 2 2 2 5 3" xfId="8911" xr:uid="{00000000-0005-0000-0000-0000770D0000}"/>
    <cellStyle name="Normal 2 4 2 2 2 2 2 5 4" xfId="15680" xr:uid="{00000000-0005-0000-0000-0000780D0000}"/>
    <cellStyle name="Normal 2 4 2 2 2 2 2 5 5" xfId="22449" xr:uid="{00000000-0005-0000-0000-0000790D0000}"/>
    <cellStyle name="Normal 2 4 2 2 2 2 2 6" xfId="3821" xr:uid="{00000000-0005-0000-0000-00007A0D0000}"/>
    <cellStyle name="Normal 2 4 2 2 2 2 2 6 2" xfId="10602" xr:uid="{00000000-0005-0000-0000-00007B0D0000}"/>
    <cellStyle name="Normal 2 4 2 2 2 2 2 6 3" xfId="17371" xr:uid="{00000000-0005-0000-0000-00007C0D0000}"/>
    <cellStyle name="Normal 2 4 2 2 2 2 2 6 4" xfId="24140" xr:uid="{00000000-0005-0000-0000-00007D0D0000}"/>
    <cellStyle name="Normal 2 4 2 2 2 2 2 7" xfId="7218" xr:uid="{00000000-0005-0000-0000-00007E0D0000}"/>
    <cellStyle name="Normal 2 4 2 2 2 2 2 8" xfId="13987" xr:uid="{00000000-0005-0000-0000-00007F0D0000}"/>
    <cellStyle name="Normal 2 4 2 2 2 2 2 9" xfId="20756" xr:uid="{00000000-0005-0000-0000-0000800D0000}"/>
    <cellStyle name="Normal 2 4 2 2 2 2 3" xfId="614" xr:uid="{00000000-0005-0000-0000-0000810D0000}"/>
    <cellStyle name="Normal 2 4 2 2 2 2 3 2" xfId="2321" xr:uid="{00000000-0005-0000-0000-0000820D0000}"/>
    <cellStyle name="Normal 2 4 2 2 2 2 3 2 2" xfId="5717" xr:uid="{00000000-0005-0000-0000-0000830D0000}"/>
    <cellStyle name="Normal 2 4 2 2 2 2 3 2 2 2" xfId="12495" xr:uid="{00000000-0005-0000-0000-0000840D0000}"/>
    <cellStyle name="Normal 2 4 2 2 2 2 3 2 2 3" xfId="19264" xr:uid="{00000000-0005-0000-0000-0000850D0000}"/>
    <cellStyle name="Normal 2 4 2 2 2 2 3 2 2 4" xfId="26033" xr:uid="{00000000-0005-0000-0000-0000860D0000}"/>
    <cellStyle name="Normal 2 4 2 2 2 2 3 2 3" xfId="9111" xr:uid="{00000000-0005-0000-0000-0000870D0000}"/>
    <cellStyle name="Normal 2 4 2 2 2 2 3 2 4" xfId="15880" xr:uid="{00000000-0005-0000-0000-0000880D0000}"/>
    <cellStyle name="Normal 2 4 2 2 2 2 3 2 5" xfId="22649" xr:uid="{00000000-0005-0000-0000-0000890D0000}"/>
    <cellStyle name="Normal 2 4 2 2 2 2 3 3" xfId="4021" xr:uid="{00000000-0005-0000-0000-00008A0D0000}"/>
    <cellStyle name="Normal 2 4 2 2 2 2 3 3 2" xfId="10802" xr:uid="{00000000-0005-0000-0000-00008B0D0000}"/>
    <cellStyle name="Normal 2 4 2 2 2 2 3 3 3" xfId="17571" xr:uid="{00000000-0005-0000-0000-00008C0D0000}"/>
    <cellStyle name="Normal 2 4 2 2 2 2 3 3 4" xfId="24340" xr:uid="{00000000-0005-0000-0000-00008D0D0000}"/>
    <cellStyle name="Normal 2 4 2 2 2 2 3 4" xfId="7418" xr:uid="{00000000-0005-0000-0000-00008E0D0000}"/>
    <cellStyle name="Normal 2 4 2 2 2 2 3 5" xfId="14187" xr:uid="{00000000-0005-0000-0000-00008F0D0000}"/>
    <cellStyle name="Normal 2 4 2 2 2 2 3 6" xfId="20956" xr:uid="{00000000-0005-0000-0000-0000900D0000}"/>
    <cellStyle name="Normal 2 4 2 2 2 2 4" xfId="1042" xr:uid="{00000000-0005-0000-0000-0000910D0000}"/>
    <cellStyle name="Normal 2 4 2 2 2 2 4 2" xfId="2747" xr:uid="{00000000-0005-0000-0000-0000920D0000}"/>
    <cellStyle name="Normal 2 4 2 2 2 2 4 2 2" xfId="6143" xr:uid="{00000000-0005-0000-0000-0000930D0000}"/>
    <cellStyle name="Normal 2 4 2 2 2 2 4 2 2 2" xfId="12918" xr:uid="{00000000-0005-0000-0000-0000940D0000}"/>
    <cellStyle name="Normal 2 4 2 2 2 2 4 2 2 3" xfId="19687" xr:uid="{00000000-0005-0000-0000-0000950D0000}"/>
    <cellStyle name="Normal 2 4 2 2 2 2 4 2 2 4" xfId="26456" xr:uid="{00000000-0005-0000-0000-0000960D0000}"/>
    <cellStyle name="Normal 2 4 2 2 2 2 4 2 3" xfId="9534" xr:uid="{00000000-0005-0000-0000-0000970D0000}"/>
    <cellStyle name="Normal 2 4 2 2 2 2 4 2 4" xfId="16303" xr:uid="{00000000-0005-0000-0000-0000980D0000}"/>
    <cellStyle name="Normal 2 4 2 2 2 2 4 2 5" xfId="23072" xr:uid="{00000000-0005-0000-0000-0000990D0000}"/>
    <cellStyle name="Normal 2 4 2 2 2 2 4 3" xfId="4444" xr:uid="{00000000-0005-0000-0000-00009A0D0000}"/>
    <cellStyle name="Normal 2 4 2 2 2 2 4 3 2" xfId="11225" xr:uid="{00000000-0005-0000-0000-00009B0D0000}"/>
    <cellStyle name="Normal 2 4 2 2 2 2 4 3 3" xfId="17994" xr:uid="{00000000-0005-0000-0000-00009C0D0000}"/>
    <cellStyle name="Normal 2 4 2 2 2 2 4 3 4" xfId="24763" xr:uid="{00000000-0005-0000-0000-00009D0D0000}"/>
    <cellStyle name="Normal 2 4 2 2 2 2 4 4" xfId="7841" xr:uid="{00000000-0005-0000-0000-00009E0D0000}"/>
    <cellStyle name="Normal 2 4 2 2 2 2 4 5" xfId="14610" xr:uid="{00000000-0005-0000-0000-00009F0D0000}"/>
    <cellStyle name="Normal 2 4 2 2 2 2 4 6" xfId="21379" xr:uid="{00000000-0005-0000-0000-0000A00D0000}"/>
    <cellStyle name="Normal 2 4 2 2 2 2 5" xfId="1471" xr:uid="{00000000-0005-0000-0000-0000A10D0000}"/>
    <cellStyle name="Normal 2 4 2 2 2 2 5 2" xfId="3173" xr:uid="{00000000-0005-0000-0000-0000A20D0000}"/>
    <cellStyle name="Normal 2 4 2 2 2 2 5 2 2" xfId="6569" xr:uid="{00000000-0005-0000-0000-0000A30D0000}"/>
    <cellStyle name="Normal 2 4 2 2 2 2 5 2 2 2" xfId="13341" xr:uid="{00000000-0005-0000-0000-0000A40D0000}"/>
    <cellStyle name="Normal 2 4 2 2 2 2 5 2 2 3" xfId="20110" xr:uid="{00000000-0005-0000-0000-0000A50D0000}"/>
    <cellStyle name="Normal 2 4 2 2 2 2 5 2 2 4" xfId="26879" xr:uid="{00000000-0005-0000-0000-0000A60D0000}"/>
    <cellStyle name="Normal 2 4 2 2 2 2 5 2 3" xfId="9957" xr:uid="{00000000-0005-0000-0000-0000A70D0000}"/>
    <cellStyle name="Normal 2 4 2 2 2 2 5 2 4" xfId="16726" xr:uid="{00000000-0005-0000-0000-0000A80D0000}"/>
    <cellStyle name="Normal 2 4 2 2 2 2 5 2 5" xfId="23495" xr:uid="{00000000-0005-0000-0000-0000A90D0000}"/>
    <cellStyle name="Normal 2 4 2 2 2 2 5 3" xfId="4867" xr:uid="{00000000-0005-0000-0000-0000AA0D0000}"/>
    <cellStyle name="Normal 2 4 2 2 2 2 5 3 2" xfId="11648" xr:uid="{00000000-0005-0000-0000-0000AB0D0000}"/>
    <cellStyle name="Normal 2 4 2 2 2 2 5 3 3" xfId="18417" xr:uid="{00000000-0005-0000-0000-0000AC0D0000}"/>
    <cellStyle name="Normal 2 4 2 2 2 2 5 3 4" xfId="25186" xr:uid="{00000000-0005-0000-0000-0000AD0D0000}"/>
    <cellStyle name="Normal 2 4 2 2 2 2 5 4" xfId="8264" xr:uid="{00000000-0005-0000-0000-0000AE0D0000}"/>
    <cellStyle name="Normal 2 4 2 2 2 2 5 5" xfId="15033" xr:uid="{00000000-0005-0000-0000-0000AF0D0000}"/>
    <cellStyle name="Normal 2 4 2 2 2 2 5 6" xfId="21802" xr:uid="{00000000-0005-0000-0000-0000B00D0000}"/>
    <cellStyle name="Normal 2 4 2 2 2 2 6" xfId="1896" xr:uid="{00000000-0005-0000-0000-0000B10D0000}"/>
    <cellStyle name="Normal 2 4 2 2 2 2 6 2" xfId="5292" xr:uid="{00000000-0005-0000-0000-0000B20D0000}"/>
    <cellStyle name="Normal 2 4 2 2 2 2 6 2 2" xfId="12072" xr:uid="{00000000-0005-0000-0000-0000B30D0000}"/>
    <cellStyle name="Normal 2 4 2 2 2 2 6 2 3" xfId="18841" xr:uid="{00000000-0005-0000-0000-0000B40D0000}"/>
    <cellStyle name="Normal 2 4 2 2 2 2 6 2 4" xfId="25610" xr:uid="{00000000-0005-0000-0000-0000B50D0000}"/>
    <cellStyle name="Normal 2 4 2 2 2 2 6 3" xfId="8688" xr:uid="{00000000-0005-0000-0000-0000B60D0000}"/>
    <cellStyle name="Normal 2 4 2 2 2 2 6 4" xfId="15457" xr:uid="{00000000-0005-0000-0000-0000B70D0000}"/>
    <cellStyle name="Normal 2 4 2 2 2 2 6 5" xfId="22226" xr:uid="{00000000-0005-0000-0000-0000B80D0000}"/>
    <cellStyle name="Normal 2 4 2 2 2 2 7" xfId="3598" xr:uid="{00000000-0005-0000-0000-0000B90D0000}"/>
    <cellStyle name="Normal 2 4 2 2 2 2 7 2" xfId="10379" xr:uid="{00000000-0005-0000-0000-0000BA0D0000}"/>
    <cellStyle name="Normal 2 4 2 2 2 2 7 3" xfId="17148" xr:uid="{00000000-0005-0000-0000-0000BB0D0000}"/>
    <cellStyle name="Normal 2 4 2 2 2 2 7 4" xfId="23917" xr:uid="{00000000-0005-0000-0000-0000BC0D0000}"/>
    <cellStyle name="Normal 2 4 2 2 2 2 8" xfId="6994" xr:uid="{00000000-0005-0000-0000-0000BD0D0000}"/>
    <cellStyle name="Normal 2 4 2 2 2 2 9" xfId="13764" xr:uid="{00000000-0005-0000-0000-0000BE0D0000}"/>
    <cellStyle name="Normal 2 4 2 2 2 3" xfId="310" xr:uid="{00000000-0005-0000-0000-0000BF0D0000}"/>
    <cellStyle name="Normal 2 4 2 2 2 3 2" xfId="737" xr:uid="{00000000-0005-0000-0000-0000C00D0000}"/>
    <cellStyle name="Normal 2 4 2 2 2 3 2 2" xfId="2444" xr:uid="{00000000-0005-0000-0000-0000C10D0000}"/>
    <cellStyle name="Normal 2 4 2 2 2 3 2 2 2" xfId="5840" xr:uid="{00000000-0005-0000-0000-0000C20D0000}"/>
    <cellStyle name="Normal 2 4 2 2 2 3 2 2 2 2" xfId="12618" xr:uid="{00000000-0005-0000-0000-0000C30D0000}"/>
    <cellStyle name="Normal 2 4 2 2 2 3 2 2 2 3" xfId="19387" xr:uid="{00000000-0005-0000-0000-0000C40D0000}"/>
    <cellStyle name="Normal 2 4 2 2 2 3 2 2 2 4" xfId="26156" xr:uid="{00000000-0005-0000-0000-0000C50D0000}"/>
    <cellStyle name="Normal 2 4 2 2 2 3 2 2 3" xfId="9234" xr:uid="{00000000-0005-0000-0000-0000C60D0000}"/>
    <cellStyle name="Normal 2 4 2 2 2 3 2 2 4" xfId="16003" xr:uid="{00000000-0005-0000-0000-0000C70D0000}"/>
    <cellStyle name="Normal 2 4 2 2 2 3 2 2 5" xfId="22772" xr:uid="{00000000-0005-0000-0000-0000C80D0000}"/>
    <cellStyle name="Normal 2 4 2 2 2 3 2 3" xfId="4144" xr:uid="{00000000-0005-0000-0000-0000C90D0000}"/>
    <cellStyle name="Normal 2 4 2 2 2 3 2 3 2" xfId="10925" xr:uid="{00000000-0005-0000-0000-0000CA0D0000}"/>
    <cellStyle name="Normal 2 4 2 2 2 3 2 3 3" xfId="17694" xr:uid="{00000000-0005-0000-0000-0000CB0D0000}"/>
    <cellStyle name="Normal 2 4 2 2 2 3 2 3 4" xfId="24463" xr:uid="{00000000-0005-0000-0000-0000CC0D0000}"/>
    <cellStyle name="Normal 2 4 2 2 2 3 2 4" xfId="7541" xr:uid="{00000000-0005-0000-0000-0000CD0D0000}"/>
    <cellStyle name="Normal 2 4 2 2 2 3 2 5" xfId="14310" xr:uid="{00000000-0005-0000-0000-0000CE0D0000}"/>
    <cellStyle name="Normal 2 4 2 2 2 3 2 6" xfId="21079" xr:uid="{00000000-0005-0000-0000-0000CF0D0000}"/>
    <cellStyle name="Normal 2 4 2 2 2 3 3" xfId="1165" xr:uid="{00000000-0005-0000-0000-0000D00D0000}"/>
    <cellStyle name="Normal 2 4 2 2 2 3 3 2" xfId="2870" xr:uid="{00000000-0005-0000-0000-0000D10D0000}"/>
    <cellStyle name="Normal 2 4 2 2 2 3 3 2 2" xfId="6266" xr:uid="{00000000-0005-0000-0000-0000D20D0000}"/>
    <cellStyle name="Normal 2 4 2 2 2 3 3 2 2 2" xfId="13041" xr:uid="{00000000-0005-0000-0000-0000D30D0000}"/>
    <cellStyle name="Normal 2 4 2 2 2 3 3 2 2 3" xfId="19810" xr:uid="{00000000-0005-0000-0000-0000D40D0000}"/>
    <cellStyle name="Normal 2 4 2 2 2 3 3 2 2 4" xfId="26579" xr:uid="{00000000-0005-0000-0000-0000D50D0000}"/>
    <cellStyle name="Normal 2 4 2 2 2 3 3 2 3" xfId="9657" xr:uid="{00000000-0005-0000-0000-0000D60D0000}"/>
    <cellStyle name="Normal 2 4 2 2 2 3 3 2 4" xfId="16426" xr:uid="{00000000-0005-0000-0000-0000D70D0000}"/>
    <cellStyle name="Normal 2 4 2 2 2 3 3 2 5" xfId="23195" xr:uid="{00000000-0005-0000-0000-0000D80D0000}"/>
    <cellStyle name="Normal 2 4 2 2 2 3 3 3" xfId="4567" xr:uid="{00000000-0005-0000-0000-0000D90D0000}"/>
    <cellStyle name="Normal 2 4 2 2 2 3 3 3 2" xfId="11348" xr:uid="{00000000-0005-0000-0000-0000DA0D0000}"/>
    <cellStyle name="Normal 2 4 2 2 2 3 3 3 3" xfId="18117" xr:uid="{00000000-0005-0000-0000-0000DB0D0000}"/>
    <cellStyle name="Normal 2 4 2 2 2 3 3 3 4" xfId="24886" xr:uid="{00000000-0005-0000-0000-0000DC0D0000}"/>
    <cellStyle name="Normal 2 4 2 2 2 3 3 4" xfId="7964" xr:uid="{00000000-0005-0000-0000-0000DD0D0000}"/>
    <cellStyle name="Normal 2 4 2 2 2 3 3 5" xfId="14733" xr:uid="{00000000-0005-0000-0000-0000DE0D0000}"/>
    <cellStyle name="Normal 2 4 2 2 2 3 3 6" xfId="21502" xr:uid="{00000000-0005-0000-0000-0000DF0D0000}"/>
    <cellStyle name="Normal 2 4 2 2 2 3 4" xfId="1594" xr:uid="{00000000-0005-0000-0000-0000E00D0000}"/>
    <cellStyle name="Normal 2 4 2 2 2 3 4 2" xfId="3296" xr:uid="{00000000-0005-0000-0000-0000E10D0000}"/>
    <cellStyle name="Normal 2 4 2 2 2 3 4 2 2" xfId="6692" xr:uid="{00000000-0005-0000-0000-0000E20D0000}"/>
    <cellStyle name="Normal 2 4 2 2 2 3 4 2 2 2" xfId="13464" xr:uid="{00000000-0005-0000-0000-0000E30D0000}"/>
    <cellStyle name="Normal 2 4 2 2 2 3 4 2 2 3" xfId="20233" xr:uid="{00000000-0005-0000-0000-0000E40D0000}"/>
    <cellStyle name="Normal 2 4 2 2 2 3 4 2 2 4" xfId="27002" xr:uid="{00000000-0005-0000-0000-0000E50D0000}"/>
    <cellStyle name="Normal 2 4 2 2 2 3 4 2 3" xfId="10080" xr:uid="{00000000-0005-0000-0000-0000E60D0000}"/>
    <cellStyle name="Normal 2 4 2 2 2 3 4 2 4" xfId="16849" xr:uid="{00000000-0005-0000-0000-0000E70D0000}"/>
    <cellStyle name="Normal 2 4 2 2 2 3 4 2 5" xfId="23618" xr:uid="{00000000-0005-0000-0000-0000E80D0000}"/>
    <cellStyle name="Normal 2 4 2 2 2 3 4 3" xfId="4990" xr:uid="{00000000-0005-0000-0000-0000E90D0000}"/>
    <cellStyle name="Normal 2 4 2 2 2 3 4 3 2" xfId="11771" xr:uid="{00000000-0005-0000-0000-0000EA0D0000}"/>
    <cellStyle name="Normal 2 4 2 2 2 3 4 3 3" xfId="18540" xr:uid="{00000000-0005-0000-0000-0000EB0D0000}"/>
    <cellStyle name="Normal 2 4 2 2 2 3 4 3 4" xfId="25309" xr:uid="{00000000-0005-0000-0000-0000EC0D0000}"/>
    <cellStyle name="Normal 2 4 2 2 2 3 4 4" xfId="8387" xr:uid="{00000000-0005-0000-0000-0000ED0D0000}"/>
    <cellStyle name="Normal 2 4 2 2 2 3 4 5" xfId="15156" xr:uid="{00000000-0005-0000-0000-0000EE0D0000}"/>
    <cellStyle name="Normal 2 4 2 2 2 3 4 6" xfId="21925" xr:uid="{00000000-0005-0000-0000-0000EF0D0000}"/>
    <cellStyle name="Normal 2 4 2 2 2 3 5" xfId="2019" xr:uid="{00000000-0005-0000-0000-0000F00D0000}"/>
    <cellStyle name="Normal 2 4 2 2 2 3 5 2" xfId="5415" xr:uid="{00000000-0005-0000-0000-0000F10D0000}"/>
    <cellStyle name="Normal 2 4 2 2 2 3 5 2 2" xfId="12195" xr:uid="{00000000-0005-0000-0000-0000F20D0000}"/>
    <cellStyle name="Normal 2 4 2 2 2 3 5 2 3" xfId="18964" xr:uid="{00000000-0005-0000-0000-0000F30D0000}"/>
    <cellStyle name="Normal 2 4 2 2 2 3 5 2 4" xfId="25733" xr:uid="{00000000-0005-0000-0000-0000F40D0000}"/>
    <cellStyle name="Normal 2 4 2 2 2 3 5 3" xfId="8811" xr:uid="{00000000-0005-0000-0000-0000F50D0000}"/>
    <cellStyle name="Normal 2 4 2 2 2 3 5 4" xfId="15580" xr:uid="{00000000-0005-0000-0000-0000F60D0000}"/>
    <cellStyle name="Normal 2 4 2 2 2 3 5 5" xfId="22349" xr:uid="{00000000-0005-0000-0000-0000F70D0000}"/>
    <cellStyle name="Normal 2 4 2 2 2 3 6" xfId="3721" xr:uid="{00000000-0005-0000-0000-0000F80D0000}"/>
    <cellStyle name="Normal 2 4 2 2 2 3 6 2" xfId="10502" xr:uid="{00000000-0005-0000-0000-0000F90D0000}"/>
    <cellStyle name="Normal 2 4 2 2 2 3 6 3" xfId="17271" xr:uid="{00000000-0005-0000-0000-0000FA0D0000}"/>
    <cellStyle name="Normal 2 4 2 2 2 3 6 4" xfId="24040" xr:uid="{00000000-0005-0000-0000-0000FB0D0000}"/>
    <cellStyle name="Normal 2 4 2 2 2 3 7" xfId="7118" xr:uid="{00000000-0005-0000-0000-0000FC0D0000}"/>
    <cellStyle name="Normal 2 4 2 2 2 3 8" xfId="13887" xr:uid="{00000000-0005-0000-0000-0000FD0D0000}"/>
    <cellStyle name="Normal 2 4 2 2 2 3 9" xfId="20656" xr:uid="{00000000-0005-0000-0000-0000FE0D0000}"/>
    <cellStyle name="Normal 2 4 2 2 2 4" xfId="512" xr:uid="{00000000-0005-0000-0000-0000FF0D0000}"/>
    <cellStyle name="Normal 2 4 2 2 2 4 2" xfId="2221" xr:uid="{00000000-0005-0000-0000-0000000E0000}"/>
    <cellStyle name="Normal 2 4 2 2 2 4 2 2" xfId="5617" xr:uid="{00000000-0005-0000-0000-0000010E0000}"/>
    <cellStyle name="Normal 2 4 2 2 2 4 2 2 2" xfId="12395" xr:uid="{00000000-0005-0000-0000-0000020E0000}"/>
    <cellStyle name="Normal 2 4 2 2 2 4 2 2 3" xfId="19164" xr:uid="{00000000-0005-0000-0000-0000030E0000}"/>
    <cellStyle name="Normal 2 4 2 2 2 4 2 2 4" xfId="25933" xr:uid="{00000000-0005-0000-0000-0000040E0000}"/>
    <cellStyle name="Normal 2 4 2 2 2 4 2 3" xfId="9011" xr:uid="{00000000-0005-0000-0000-0000050E0000}"/>
    <cellStyle name="Normal 2 4 2 2 2 4 2 4" xfId="15780" xr:uid="{00000000-0005-0000-0000-0000060E0000}"/>
    <cellStyle name="Normal 2 4 2 2 2 4 2 5" xfId="22549" xr:uid="{00000000-0005-0000-0000-0000070E0000}"/>
    <cellStyle name="Normal 2 4 2 2 2 4 3" xfId="3921" xr:uid="{00000000-0005-0000-0000-0000080E0000}"/>
    <cellStyle name="Normal 2 4 2 2 2 4 3 2" xfId="10702" xr:uid="{00000000-0005-0000-0000-0000090E0000}"/>
    <cellStyle name="Normal 2 4 2 2 2 4 3 3" xfId="17471" xr:uid="{00000000-0005-0000-0000-00000A0E0000}"/>
    <cellStyle name="Normal 2 4 2 2 2 4 3 4" xfId="24240" xr:uid="{00000000-0005-0000-0000-00000B0E0000}"/>
    <cellStyle name="Normal 2 4 2 2 2 4 4" xfId="7318" xr:uid="{00000000-0005-0000-0000-00000C0E0000}"/>
    <cellStyle name="Normal 2 4 2 2 2 4 5" xfId="14087" xr:uid="{00000000-0005-0000-0000-00000D0E0000}"/>
    <cellStyle name="Normal 2 4 2 2 2 4 6" xfId="20856" xr:uid="{00000000-0005-0000-0000-00000E0E0000}"/>
    <cellStyle name="Normal 2 4 2 2 2 5" xfId="942" xr:uid="{00000000-0005-0000-0000-00000F0E0000}"/>
    <cellStyle name="Normal 2 4 2 2 2 5 2" xfId="2647" xr:uid="{00000000-0005-0000-0000-0000100E0000}"/>
    <cellStyle name="Normal 2 4 2 2 2 5 2 2" xfId="6043" xr:uid="{00000000-0005-0000-0000-0000110E0000}"/>
    <cellStyle name="Normal 2 4 2 2 2 5 2 2 2" xfId="12818" xr:uid="{00000000-0005-0000-0000-0000120E0000}"/>
    <cellStyle name="Normal 2 4 2 2 2 5 2 2 3" xfId="19587" xr:uid="{00000000-0005-0000-0000-0000130E0000}"/>
    <cellStyle name="Normal 2 4 2 2 2 5 2 2 4" xfId="26356" xr:uid="{00000000-0005-0000-0000-0000140E0000}"/>
    <cellStyle name="Normal 2 4 2 2 2 5 2 3" xfId="9434" xr:uid="{00000000-0005-0000-0000-0000150E0000}"/>
    <cellStyle name="Normal 2 4 2 2 2 5 2 4" xfId="16203" xr:uid="{00000000-0005-0000-0000-0000160E0000}"/>
    <cellStyle name="Normal 2 4 2 2 2 5 2 5" xfId="22972" xr:uid="{00000000-0005-0000-0000-0000170E0000}"/>
    <cellStyle name="Normal 2 4 2 2 2 5 3" xfId="4344" xr:uid="{00000000-0005-0000-0000-0000180E0000}"/>
    <cellStyle name="Normal 2 4 2 2 2 5 3 2" xfId="11125" xr:uid="{00000000-0005-0000-0000-0000190E0000}"/>
    <cellStyle name="Normal 2 4 2 2 2 5 3 3" xfId="17894" xr:uid="{00000000-0005-0000-0000-00001A0E0000}"/>
    <cellStyle name="Normal 2 4 2 2 2 5 3 4" xfId="24663" xr:uid="{00000000-0005-0000-0000-00001B0E0000}"/>
    <cellStyle name="Normal 2 4 2 2 2 5 4" xfId="7741" xr:uid="{00000000-0005-0000-0000-00001C0E0000}"/>
    <cellStyle name="Normal 2 4 2 2 2 5 5" xfId="14510" xr:uid="{00000000-0005-0000-0000-00001D0E0000}"/>
    <cellStyle name="Normal 2 4 2 2 2 5 6" xfId="21279" xr:uid="{00000000-0005-0000-0000-00001E0E0000}"/>
    <cellStyle name="Normal 2 4 2 2 2 6" xfId="1371" xr:uid="{00000000-0005-0000-0000-00001F0E0000}"/>
    <cellStyle name="Normal 2 4 2 2 2 6 2" xfId="3073" xr:uid="{00000000-0005-0000-0000-0000200E0000}"/>
    <cellStyle name="Normal 2 4 2 2 2 6 2 2" xfId="6469" xr:uid="{00000000-0005-0000-0000-0000210E0000}"/>
    <cellStyle name="Normal 2 4 2 2 2 6 2 2 2" xfId="13241" xr:uid="{00000000-0005-0000-0000-0000220E0000}"/>
    <cellStyle name="Normal 2 4 2 2 2 6 2 2 3" xfId="20010" xr:uid="{00000000-0005-0000-0000-0000230E0000}"/>
    <cellStyle name="Normal 2 4 2 2 2 6 2 2 4" xfId="26779" xr:uid="{00000000-0005-0000-0000-0000240E0000}"/>
    <cellStyle name="Normal 2 4 2 2 2 6 2 3" xfId="9857" xr:uid="{00000000-0005-0000-0000-0000250E0000}"/>
    <cellStyle name="Normal 2 4 2 2 2 6 2 4" xfId="16626" xr:uid="{00000000-0005-0000-0000-0000260E0000}"/>
    <cellStyle name="Normal 2 4 2 2 2 6 2 5" xfId="23395" xr:uid="{00000000-0005-0000-0000-0000270E0000}"/>
    <cellStyle name="Normal 2 4 2 2 2 6 3" xfId="4767" xr:uid="{00000000-0005-0000-0000-0000280E0000}"/>
    <cellStyle name="Normal 2 4 2 2 2 6 3 2" xfId="11548" xr:uid="{00000000-0005-0000-0000-0000290E0000}"/>
    <cellStyle name="Normal 2 4 2 2 2 6 3 3" xfId="18317" xr:uid="{00000000-0005-0000-0000-00002A0E0000}"/>
    <cellStyle name="Normal 2 4 2 2 2 6 3 4" xfId="25086" xr:uid="{00000000-0005-0000-0000-00002B0E0000}"/>
    <cellStyle name="Normal 2 4 2 2 2 6 4" xfId="8164" xr:uid="{00000000-0005-0000-0000-00002C0E0000}"/>
    <cellStyle name="Normal 2 4 2 2 2 6 5" xfId="14933" xr:uid="{00000000-0005-0000-0000-00002D0E0000}"/>
    <cellStyle name="Normal 2 4 2 2 2 6 6" xfId="21702" xr:uid="{00000000-0005-0000-0000-00002E0E0000}"/>
    <cellStyle name="Normal 2 4 2 2 2 7" xfId="1796" xr:uid="{00000000-0005-0000-0000-00002F0E0000}"/>
    <cellStyle name="Normal 2 4 2 2 2 7 2" xfId="5192" xr:uid="{00000000-0005-0000-0000-0000300E0000}"/>
    <cellStyle name="Normal 2 4 2 2 2 7 2 2" xfId="11972" xr:uid="{00000000-0005-0000-0000-0000310E0000}"/>
    <cellStyle name="Normal 2 4 2 2 2 7 2 3" xfId="18741" xr:uid="{00000000-0005-0000-0000-0000320E0000}"/>
    <cellStyle name="Normal 2 4 2 2 2 7 2 4" xfId="25510" xr:uid="{00000000-0005-0000-0000-0000330E0000}"/>
    <cellStyle name="Normal 2 4 2 2 2 7 3" xfId="8588" xr:uid="{00000000-0005-0000-0000-0000340E0000}"/>
    <cellStyle name="Normal 2 4 2 2 2 7 4" xfId="15357" xr:uid="{00000000-0005-0000-0000-0000350E0000}"/>
    <cellStyle name="Normal 2 4 2 2 2 7 5" xfId="22126" xr:uid="{00000000-0005-0000-0000-0000360E0000}"/>
    <cellStyle name="Normal 2 4 2 2 2 8" xfId="3498" xr:uid="{00000000-0005-0000-0000-0000370E0000}"/>
    <cellStyle name="Normal 2 4 2 2 2 8 2" xfId="10279" xr:uid="{00000000-0005-0000-0000-0000380E0000}"/>
    <cellStyle name="Normal 2 4 2 2 2 8 3" xfId="17048" xr:uid="{00000000-0005-0000-0000-0000390E0000}"/>
    <cellStyle name="Normal 2 4 2 2 2 8 4" xfId="23817" xr:uid="{00000000-0005-0000-0000-00003A0E0000}"/>
    <cellStyle name="Normal 2 4 2 2 2 9" xfId="6894" xr:uid="{00000000-0005-0000-0000-00003B0E0000}"/>
    <cellStyle name="Normal 2 4 2 2 3" xfId="71" xr:uid="{00000000-0005-0000-0000-00003C0E0000}"/>
    <cellStyle name="Normal 2 4 2 2 3 10" xfId="13684" xr:uid="{00000000-0005-0000-0000-00003D0E0000}"/>
    <cellStyle name="Normal 2 4 2 2 3 11" xfId="20453" xr:uid="{00000000-0005-0000-0000-00003E0E0000}"/>
    <cellStyle name="Normal 2 4 2 2 3 2" xfId="184" xr:uid="{00000000-0005-0000-0000-00003F0E0000}"/>
    <cellStyle name="Normal 2 4 2 2 3 2 10" xfId="20553" xr:uid="{00000000-0005-0000-0000-0000400E0000}"/>
    <cellStyle name="Normal 2 4 2 2 3 2 2" xfId="432" xr:uid="{00000000-0005-0000-0000-0000410E0000}"/>
    <cellStyle name="Normal 2 4 2 2 3 2 2 2" xfId="859" xr:uid="{00000000-0005-0000-0000-0000420E0000}"/>
    <cellStyle name="Normal 2 4 2 2 3 2 2 2 2" xfId="2564" xr:uid="{00000000-0005-0000-0000-0000430E0000}"/>
    <cellStyle name="Normal 2 4 2 2 3 2 2 2 2 2" xfId="5960" xr:uid="{00000000-0005-0000-0000-0000440E0000}"/>
    <cellStyle name="Normal 2 4 2 2 3 2 2 2 2 2 2" xfId="12738" xr:uid="{00000000-0005-0000-0000-0000450E0000}"/>
    <cellStyle name="Normal 2 4 2 2 3 2 2 2 2 2 3" xfId="19507" xr:uid="{00000000-0005-0000-0000-0000460E0000}"/>
    <cellStyle name="Normal 2 4 2 2 3 2 2 2 2 2 4" xfId="26276" xr:uid="{00000000-0005-0000-0000-0000470E0000}"/>
    <cellStyle name="Normal 2 4 2 2 3 2 2 2 2 3" xfId="9354" xr:uid="{00000000-0005-0000-0000-0000480E0000}"/>
    <cellStyle name="Normal 2 4 2 2 3 2 2 2 2 4" xfId="16123" xr:uid="{00000000-0005-0000-0000-0000490E0000}"/>
    <cellStyle name="Normal 2 4 2 2 3 2 2 2 2 5" xfId="22892" xr:uid="{00000000-0005-0000-0000-00004A0E0000}"/>
    <cellStyle name="Normal 2 4 2 2 3 2 2 2 3" xfId="4264" xr:uid="{00000000-0005-0000-0000-00004B0E0000}"/>
    <cellStyle name="Normal 2 4 2 2 3 2 2 2 3 2" xfId="11045" xr:uid="{00000000-0005-0000-0000-00004C0E0000}"/>
    <cellStyle name="Normal 2 4 2 2 3 2 2 2 3 3" xfId="17814" xr:uid="{00000000-0005-0000-0000-00004D0E0000}"/>
    <cellStyle name="Normal 2 4 2 2 3 2 2 2 3 4" xfId="24583" xr:uid="{00000000-0005-0000-0000-00004E0E0000}"/>
    <cellStyle name="Normal 2 4 2 2 3 2 2 2 4" xfId="7661" xr:uid="{00000000-0005-0000-0000-00004F0E0000}"/>
    <cellStyle name="Normal 2 4 2 2 3 2 2 2 5" xfId="14430" xr:uid="{00000000-0005-0000-0000-0000500E0000}"/>
    <cellStyle name="Normal 2 4 2 2 3 2 2 2 6" xfId="21199" xr:uid="{00000000-0005-0000-0000-0000510E0000}"/>
    <cellStyle name="Normal 2 4 2 2 3 2 2 3" xfId="1285" xr:uid="{00000000-0005-0000-0000-0000520E0000}"/>
    <cellStyle name="Normal 2 4 2 2 3 2 2 3 2" xfId="2990" xr:uid="{00000000-0005-0000-0000-0000530E0000}"/>
    <cellStyle name="Normal 2 4 2 2 3 2 2 3 2 2" xfId="6386" xr:uid="{00000000-0005-0000-0000-0000540E0000}"/>
    <cellStyle name="Normal 2 4 2 2 3 2 2 3 2 2 2" xfId="13161" xr:uid="{00000000-0005-0000-0000-0000550E0000}"/>
    <cellStyle name="Normal 2 4 2 2 3 2 2 3 2 2 3" xfId="19930" xr:uid="{00000000-0005-0000-0000-0000560E0000}"/>
    <cellStyle name="Normal 2 4 2 2 3 2 2 3 2 2 4" xfId="26699" xr:uid="{00000000-0005-0000-0000-0000570E0000}"/>
    <cellStyle name="Normal 2 4 2 2 3 2 2 3 2 3" xfId="9777" xr:uid="{00000000-0005-0000-0000-0000580E0000}"/>
    <cellStyle name="Normal 2 4 2 2 3 2 2 3 2 4" xfId="16546" xr:uid="{00000000-0005-0000-0000-0000590E0000}"/>
    <cellStyle name="Normal 2 4 2 2 3 2 2 3 2 5" xfId="23315" xr:uid="{00000000-0005-0000-0000-00005A0E0000}"/>
    <cellStyle name="Normal 2 4 2 2 3 2 2 3 3" xfId="4687" xr:uid="{00000000-0005-0000-0000-00005B0E0000}"/>
    <cellStyle name="Normal 2 4 2 2 3 2 2 3 3 2" xfId="11468" xr:uid="{00000000-0005-0000-0000-00005C0E0000}"/>
    <cellStyle name="Normal 2 4 2 2 3 2 2 3 3 3" xfId="18237" xr:uid="{00000000-0005-0000-0000-00005D0E0000}"/>
    <cellStyle name="Normal 2 4 2 2 3 2 2 3 3 4" xfId="25006" xr:uid="{00000000-0005-0000-0000-00005E0E0000}"/>
    <cellStyle name="Normal 2 4 2 2 3 2 2 3 4" xfId="8084" xr:uid="{00000000-0005-0000-0000-00005F0E0000}"/>
    <cellStyle name="Normal 2 4 2 2 3 2 2 3 5" xfId="14853" xr:uid="{00000000-0005-0000-0000-0000600E0000}"/>
    <cellStyle name="Normal 2 4 2 2 3 2 2 3 6" xfId="21622" xr:uid="{00000000-0005-0000-0000-0000610E0000}"/>
    <cellStyle name="Normal 2 4 2 2 3 2 2 4" xfId="1714" xr:uid="{00000000-0005-0000-0000-0000620E0000}"/>
    <cellStyle name="Normal 2 4 2 2 3 2 2 4 2" xfId="3416" xr:uid="{00000000-0005-0000-0000-0000630E0000}"/>
    <cellStyle name="Normal 2 4 2 2 3 2 2 4 2 2" xfId="6812" xr:uid="{00000000-0005-0000-0000-0000640E0000}"/>
    <cellStyle name="Normal 2 4 2 2 3 2 2 4 2 2 2" xfId="13584" xr:uid="{00000000-0005-0000-0000-0000650E0000}"/>
    <cellStyle name="Normal 2 4 2 2 3 2 2 4 2 2 3" xfId="20353" xr:uid="{00000000-0005-0000-0000-0000660E0000}"/>
    <cellStyle name="Normal 2 4 2 2 3 2 2 4 2 2 4" xfId="27122" xr:uid="{00000000-0005-0000-0000-0000670E0000}"/>
    <cellStyle name="Normal 2 4 2 2 3 2 2 4 2 3" xfId="10200" xr:uid="{00000000-0005-0000-0000-0000680E0000}"/>
    <cellStyle name="Normal 2 4 2 2 3 2 2 4 2 4" xfId="16969" xr:uid="{00000000-0005-0000-0000-0000690E0000}"/>
    <cellStyle name="Normal 2 4 2 2 3 2 2 4 2 5" xfId="23738" xr:uid="{00000000-0005-0000-0000-00006A0E0000}"/>
    <cellStyle name="Normal 2 4 2 2 3 2 2 4 3" xfId="5110" xr:uid="{00000000-0005-0000-0000-00006B0E0000}"/>
    <cellStyle name="Normal 2 4 2 2 3 2 2 4 3 2" xfId="11891" xr:uid="{00000000-0005-0000-0000-00006C0E0000}"/>
    <cellStyle name="Normal 2 4 2 2 3 2 2 4 3 3" xfId="18660" xr:uid="{00000000-0005-0000-0000-00006D0E0000}"/>
    <cellStyle name="Normal 2 4 2 2 3 2 2 4 3 4" xfId="25429" xr:uid="{00000000-0005-0000-0000-00006E0E0000}"/>
    <cellStyle name="Normal 2 4 2 2 3 2 2 4 4" xfId="8507" xr:uid="{00000000-0005-0000-0000-00006F0E0000}"/>
    <cellStyle name="Normal 2 4 2 2 3 2 2 4 5" xfId="15276" xr:uid="{00000000-0005-0000-0000-0000700E0000}"/>
    <cellStyle name="Normal 2 4 2 2 3 2 2 4 6" xfId="22045" xr:uid="{00000000-0005-0000-0000-0000710E0000}"/>
    <cellStyle name="Normal 2 4 2 2 3 2 2 5" xfId="2141" xr:uid="{00000000-0005-0000-0000-0000720E0000}"/>
    <cellStyle name="Normal 2 4 2 2 3 2 2 5 2" xfId="5537" xr:uid="{00000000-0005-0000-0000-0000730E0000}"/>
    <cellStyle name="Normal 2 4 2 2 3 2 2 5 2 2" xfId="12315" xr:uid="{00000000-0005-0000-0000-0000740E0000}"/>
    <cellStyle name="Normal 2 4 2 2 3 2 2 5 2 3" xfId="19084" xr:uid="{00000000-0005-0000-0000-0000750E0000}"/>
    <cellStyle name="Normal 2 4 2 2 3 2 2 5 2 4" xfId="25853" xr:uid="{00000000-0005-0000-0000-0000760E0000}"/>
    <cellStyle name="Normal 2 4 2 2 3 2 2 5 3" xfId="8931" xr:uid="{00000000-0005-0000-0000-0000770E0000}"/>
    <cellStyle name="Normal 2 4 2 2 3 2 2 5 4" xfId="15700" xr:uid="{00000000-0005-0000-0000-0000780E0000}"/>
    <cellStyle name="Normal 2 4 2 2 3 2 2 5 5" xfId="22469" xr:uid="{00000000-0005-0000-0000-0000790E0000}"/>
    <cellStyle name="Normal 2 4 2 2 3 2 2 6" xfId="3841" xr:uid="{00000000-0005-0000-0000-00007A0E0000}"/>
    <cellStyle name="Normal 2 4 2 2 3 2 2 6 2" xfId="10622" xr:uid="{00000000-0005-0000-0000-00007B0E0000}"/>
    <cellStyle name="Normal 2 4 2 2 3 2 2 6 3" xfId="17391" xr:uid="{00000000-0005-0000-0000-00007C0E0000}"/>
    <cellStyle name="Normal 2 4 2 2 3 2 2 6 4" xfId="24160" xr:uid="{00000000-0005-0000-0000-00007D0E0000}"/>
    <cellStyle name="Normal 2 4 2 2 3 2 2 7" xfId="7238" xr:uid="{00000000-0005-0000-0000-00007E0E0000}"/>
    <cellStyle name="Normal 2 4 2 2 3 2 2 8" xfId="14007" xr:uid="{00000000-0005-0000-0000-00007F0E0000}"/>
    <cellStyle name="Normal 2 4 2 2 3 2 2 9" xfId="20776" xr:uid="{00000000-0005-0000-0000-0000800E0000}"/>
    <cellStyle name="Normal 2 4 2 2 3 2 3" xfId="634" xr:uid="{00000000-0005-0000-0000-0000810E0000}"/>
    <cellStyle name="Normal 2 4 2 2 3 2 3 2" xfId="2341" xr:uid="{00000000-0005-0000-0000-0000820E0000}"/>
    <cellStyle name="Normal 2 4 2 2 3 2 3 2 2" xfId="5737" xr:uid="{00000000-0005-0000-0000-0000830E0000}"/>
    <cellStyle name="Normal 2 4 2 2 3 2 3 2 2 2" xfId="12515" xr:uid="{00000000-0005-0000-0000-0000840E0000}"/>
    <cellStyle name="Normal 2 4 2 2 3 2 3 2 2 3" xfId="19284" xr:uid="{00000000-0005-0000-0000-0000850E0000}"/>
    <cellStyle name="Normal 2 4 2 2 3 2 3 2 2 4" xfId="26053" xr:uid="{00000000-0005-0000-0000-0000860E0000}"/>
    <cellStyle name="Normal 2 4 2 2 3 2 3 2 3" xfId="9131" xr:uid="{00000000-0005-0000-0000-0000870E0000}"/>
    <cellStyle name="Normal 2 4 2 2 3 2 3 2 4" xfId="15900" xr:uid="{00000000-0005-0000-0000-0000880E0000}"/>
    <cellStyle name="Normal 2 4 2 2 3 2 3 2 5" xfId="22669" xr:uid="{00000000-0005-0000-0000-0000890E0000}"/>
    <cellStyle name="Normal 2 4 2 2 3 2 3 3" xfId="4041" xr:uid="{00000000-0005-0000-0000-00008A0E0000}"/>
    <cellStyle name="Normal 2 4 2 2 3 2 3 3 2" xfId="10822" xr:uid="{00000000-0005-0000-0000-00008B0E0000}"/>
    <cellStyle name="Normal 2 4 2 2 3 2 3 3 3" xfId="17591" xr:uid="{00000000-0005-0000-0000-00008C0E0000}"/>
    <cellStyle name="Normal 2 4 2 2 3 2 3 3 4" xfId="24360" xr:uid="{00000000-0005-0000-0000-00008D0E0000}"/>
    <cellStyle name="Normal 2 4 2 2 3 2 3 4" xfId="7438" xr:uid="{00000000-0005-0000-0000-00008E0E0000}"/>
    <cellStyle name="Normal 2 4 2 2 3 2 3 5" xfId="14207" xr:uid="{00000000-0005-0000-0000-00008F0E0000}"/>
    <cellStyle name="Normal 2 4 2 2 3 2 3 6" xfId="20976" xr:uid="{00000000-0005-0000-0000-0000900E0000}"/>
    <cellStyle name="Normal 2 4 2 2 3 2 4" xfId="1062" xr:uid="{00000000-0005-0000-0000-0000910E0000}"/>
    <cellStyle name="Normal 2 4 2 2 3 2 4 2" xfId="2767" xr:uid="{00000000-0005-0000-0000-0000920E0000}"/>
    <cellStyle name="Normal 2 4 2 2 3 2 4 2 2" xfId="6163" xr:uid="{00000000-0005-0000-0000-0000930E0000}"/>
    <cellStyle name="Normal 2 4 2 2 3 2 4 2 2 2" xfId="12938" xr:uid="{00000000-0005-0000-0000-0000940E0000}"/>
    <cellStyle name="Normal 2 4 2 2 3 2 4 2 2 3" xfId="19707" xr:uid="{00000000-0005-0000-0000-0000950E0000}"/>
    <cellStyle name="Normal 2 4 2 2 3 2 4 2 2 4" xfId="26476" xr:uid="{00000000-0005-0000-0000-0000960E0000}"/>
    <cellStyle name="Normal 2 4 2 2 3 2 4 2 3" xfId="9554" xr:uid="{00000000-0005-0000-0000-0000970E0000}"/>
    <cellStyle name="Normal 2 4 2 2 3 2 4 2 4" xfId="16323" xr:uid="{00000000-0005-0000-0000-0000980E0000}"/>
    <cellStyle name="Normal 2 4 2 2 3 2 4 2 5" xfId="23092" xr:uid="{00000000-0005-0000-0000-0000990E0000}"/>
    <cellStyle name="Normal 2 4 2 2 3 2 4 3" xfId="4464" xr:uid="{00000000-0005-0000-0000-00009A0E0000}"/>
    <cellStyle name="Normal 2 4 2 2 3 2 4 3 2" xfId="11245" xr:uid="{00000000-0005-0000-0000-00009B0E0000}"/>
    <cellStyle name="Normal 2 4 2 2 3 2 4 3 3" xfId="18014" xr:uid="{00000000-0005-0000-0000-00009C0E0000}"/>
    <cellStyle name="Normal 2 4 2 2 3 2 4 3 4" xfId="24783" xr:uid="{00000000-0005-0000-0000-00009D0E0000}"/>
    <cellStyle name="Normal 2 4 2 2 3 2 4 4" xfId="7861" xr:uid="{00000000-0005-0000-0000-00009E0E0000}"/>
    <cellStyle name="Normal 2 4 2 2 3 2 4 5" xfId="14630" xr:uid="{00000000-0005-0000-0000-00009F0E0000}"/>
    <cellStyle name="Normal 2 4 2 2 3 2 4 6" xfId="21399" xr:uid="{00000000-0005-0000-0000-0000A00E0000}"/>
    <cellStyle name="Normal 2 4 2 2 3 2 5" xfId="1491" xr:uid="{00000000-0005-0000-0000-0000A10E0000}"/>
    <cellStyle name="Normal 2 4 2 2 3 2 5 2" xfId="3193" xr:uid="{00000000-0005-0000-0000-0000A20E0000}"/>
    <cellStyle name="Normal 2 4 2 2 3 2 5 2 2" xfId="6589" xr:uid="{00000000-0005-0000-0000-0000A30E0000}"/>
    <cellStyle name="Normal 2 4 2 2 3 2 5 2 2 2" xfId="13361" xr:uid="{00000000-0005-0000-0000-0000A40E0000}"/>
    <cellStyle name="Normal 2 4 2 2 3 2 5 2 2 3" xfId="20130" xr:uid="{00000000-0005-0000-0000-0000A50E0000}"/>
    <cellStyle name="Normal 2 4 2 2 3 2 5 2 2 4" xfId="26899" xr:uid="{00000000-0005-0000-0000-0000A60E0000}"/>
    <cellStyle name="Normal 2 4 2 2 3 2 5 2 3" xfId="9977" xr:uid="{00000000-0005-0000-0000-0000A70E0000}"/>
    <cellStyle name="Normal 2 4 2 2 3 2 5 2 4" xfId="16746" xr:uid="{00000000-0005-0000-0000-0000A80E0000}"/>
    <cellStyle name="Normal 2 4 2 2 3 2 5 2 5" xfId="23515" xr:uid="{00000000-0005-0000-0000-0000A90E0000}"/>
    <cellStyle name="Normal 2 4 2 2 3 2 5 3" xfId="4887" xr:uid="{00000000-0005-0000-0000-0000AA0E0000}"/>
    <cellStyle name="Normal 2 4 2 2 3 2 5 3 2" xfId="11668" xr:uid="{00000000-0005-0000-0000-0000AB0E0000}"/>
    <cellStyle name="Normal 2 4 2 2 3 2 5 3 3" xfId="18437" xr:uid="{00000000-0005-0000-0000-0000AC0E0000}"/>
    <cellStyle name="Normal 2 4 2 2 3 2 5 3 4" xfId="25206" xr:uid="{00000000-0005-0000-0000-0000AD0E0000}"/>
    <cellStyle name="Normal 2 4 2 2 3 2 5 4" xfId="8284" xr:uid="{00000000-0005-0000-0000-0000AE0E0000}"/>
    <cellStyle name="Normal 2 4 2 2 3 2 5 5" xfId="15053" xr:uid="{00000000-0005-0000-0000-0000AF0E0000}"/>
    <cellStyle name="Normal 2 4 2 2 3 2 5 6" xfId="21822" xr:uid="{00000000-0005-0000-0000-0000B00E0000}"/>
    <cellStyle name="Normal 2 4 2 2 3 2 6" xfId="1916" xr:uid="{00000000-0005-0000-0000-0000B10E0000}"/>
    <cellStyle name="Normal 2 4 2 2 3 2 6 2" xfId="5312" xr:uid="{00000000-0005-0000-0000-0000B20E0000}"/>
    <cellStyle name="Normal 2 4 2 2 3 2 6 2 2" xfId="12092" xr:uid="{00000000-0005-0000-0000-0000B30E0000}"/>
    <cellStyle name="Normal 2 4 2 2 3 2 6 2 3" xfId="18861" xr:uid="{00000000-0005-0000-0000-0000B40E0000}"/>
    <cellStyle name="Normal 2 4 2 2 3 2 6 2 4" xfId="25630" xr:uid="{00000000-0005-0000-0000-0000B50E0000}"/>
    <cellStyle name="Normal 2 4 2 2 3 2 6 3" xfId="8708" xr:uid="{00000000-0005-0000-0000-0000B60E0000}"/>
    <cellStyle name="Normal 2 4 2 2 3 2 6 4" xfId="15477" xr:uid="{00000000-0005-0000-0000-0000B70E0000}"/>
    <cellStyle name="Normal 2 4 2 2 3 2 6 5" xfId="22246" xr:uid="{00000000-0005-0000-0000-0000B80E0000}"/>
    <cellStyle name="Normal 2 4 2 2 3 2 7" xfId="3618" xr:uid="{00000000-0005-0000-0000-0000B90E0000}"/>
    <cellStyle name="Normal 2 4 2 2 3 2 7 2" xfId="10399" xr:uid="{00000000-0005-0000-0000-0000BA0E0000}"/>
    <cellStyle name="Normal 2 4 2 2 3 2 7 3" xfId="17168" xr:uid="{00000000-0005-0000-0000-0000BB0E0000}"/>
    <cellStyle name="Normal 2 4 2 2 3 2 7 4" xfId="23937" xr:uid="{00000000-0005-0000-0000-0000BC0E0000}"/>
    <cellStyle name="Normal 2 4 2 2 3 2 8" xfId="7014" xr:uid="{00000000-0005-0000-0000-0000BD0E0000}"/>
    <cellStyle name="Normal 2 4 2 2 3 2 9" xfId="13784" xr:uid="{00000000-0005-0000-0000-0000BE0E0000}"/>
    <cellStyle name="Normal 2 4 2 2 3 3" xfId="330" xr:uid="{00000000-0005-0000-0000-0000BF0E0000}"/>
    <cellStyle name="Normal 2 4 2 2 3 3 2" xfId="757" xr:uid="{00000000-0005-0000-0000-0000C00E0000}"/>
    <cellStyle name="Normal 2 4 2 2 3 3 2 2" xfId="2464" xr:uid="{00000000-0005-0000-0000-0000C10E0000}"/>
    <cellStyle name="Normal 2 4 2 2 3 3 2 2 2" xfId="5860" xr:uid="{00000000-0005-0000-0000-0000C20E0000}"/>
    <cellStyle name="Normal 2 4 2 2 3 3 2 2 2 2" xfId="12638" xr:uid="{00000000-0005-0000-0000-0000C30E0000}"/>
    <cellStyle name="Normal 2 4 2 2 3 3 2 2 2 3" xfId="19407" xr:uid="{00000000-0005-0000-0000-0000C40E0000}"/>
    <cellStyle name="Normal 2 4 2 2 3 3 2 2 2 4" xfId="26176" xr:uid="{00000000-0005-0000-0000-0000C50E0000}"/>
    <cellStyle name="Normal 2 4 2 2 3 3 2 2 3" xfId="9254" xr:uid="{00000000-0005-0000-0000-0000C60E0000}"/>
    <cellStyle name="Normal 2 4 2 2 3 3 2 2 4" xfId="16023" xr:uid="{00000000-0005-0000-0000-0000C70E0000}"/>
    <cellStyle name="Normal 2 4 2 2 3 3 2 2 5" xfId="22792" xr:uid="{00000000-0005-0000-0000-0000C80E0000}"/>
    <cellStyle name="Normal 2 4 2 2 3 3 2 3" xfId="4164" xr:uid="{00000000-0005-0000-0000-0000C90E0000}"/>
    <cellStyle name="Normal 2 4 2 2 3 3 2 3 2" xfId="10945" xr:uid="{00000000-0005-0000-0000-0000CA0E0000}"/>
    <cellStyle name="Normal 2 4 2 2 3 3 2 3 3" xfId="17714" xr:uid="{00000000-0005-0000-0000-0000CB0E0000}"/>
    <cellStyle name="Normal 2 4 2 2 3 3 2 3 4" xfId="24483" xr:uid="{00000000-0005-0000-0000-0000CC0E0000}"/>
    <cellStyle name="Normal 2 4 2 2 3 3 2 4" xfId="7561" xr:uid="{00000000-0005-0000-0000-0000CD0E0000}"/>
    <cellStyle name="Normal 2 4 2 2 3 3 2 5" xfId="14330" xr:uid="{00000000-0005-0000-0000-0000CE0E0000}"/>
    <cellStyle name="Normal 2 4 2 2 3 3 2 6" xfId="21099" xr:uid="{00000000-0005-0000-0000-0000CF0E0000}"/>
    <cellStyle name="Normal 2 4 2 2 3 3 3" xfId="1185" xr:uid="{00000000-0005-0000-0000-0000D00E0000}"/>
    <cellStyle name="Normal 2 4 2 2 3 3 3 2" xfId="2890" xr:uid="{00000000-0005-0000-0000-0000D10E0000}"/>
    <cellStyle name="Normal 2 4 2 2 3 3 3 2 2" xfId="6286" xr:uid="{00000000-0005-0000-0000-0000D20E0000}"/>
    <cellStyle name="Normal 2 4 2 2 3 3 3 2 2 2" xfId="13061" xr:uid="{00000000-0005-0000-0000-0000D30E0000}"/>
    <cellStyle name="Normal 2 4 2 2 3 3 3 2 2 3" xfId="19830" xr:uid="{00000000-0005-0000-0000-0000D40E0000}"/>
    <cellStyle name="Normal 2 4 2 2 3 3 3 2 2 4" xfId="26599" xr:uid="{00000000-0005-0000-0000-0000D50E0000}"/>
    <cellStyle name="Normal 2 4 2 2 3 3 3 2 3" xfId="9677" xr:uid="{00000000-0005-0000-0000-0000D60E0000}"/>
    <cellStyle name="Normal 2 4 2 2 3 3 3 2 4" xfId="16446" xr:uid="{00000000-0005-0000-0000-0000D70E0000}"/>
    <cellStyle name="Normal 2 4 2 2 3 3 3 2 5" xfId="23215" xr:uid="{00000000-0005-0000-0000-0000D80E0000}"/>
    <cellStyle name="Normal 2 4 2 2 3 3 3 3" xfId="4587" xr:uid="{00000000-0005-0000-0000-0000D90E0000}"/>
    <cellStyle name="Normal 2 4 2 2 3 3 3 3 2" xfId="11368" xr:uid="{00000000-0005-0000-0000-0000DA0E0000}"/>
    <cellStyle name="Normal 2 4 2 2 3 3 3 3 3" xfId="18137" xr:uid="{00000000-0005-0000-0000-0000DB0E0000}"/>
    <cellStyle name="Normal 2 4 2 2 3 3 3 3 4" xfId="24906" xr:uid="{00000000-0005-0000-0000-0000DC0E0000}"/>
    <cellStyle name="Normal 2 4 2 2 3 3 3 4" xfId="7984" xr:uid="{00000000-0005-0000-0000-0000DD0E0000}"/>
    <cellStyle name="Normal 2 4 2 2 3 3 3 5" xfId="14753" xr:uid="{00000000-0005-0000-0000-0000DE0E0000}"/>
    <cellStyle name="Normal 2 4 2 2 3 3 3 6" xfId="21522" xr:uid="{00000000-0005-0000-0000-0000DF0E0000}"/>
    <cellStyle name="Normal 2 4 2 2 3 3 4" xfId="1614" xr:uid="{00000000-0005-0000-0000-0000E00E0000}"/>
    <cellStyle name="Normal 2 4 2 2 3 3 4 2" xfId="3316" xr:uid="{00000000-0005-0000-0000-0000E10E0000}"/>
    <cellStyle name="Normal 2 4 2 2 3 3 4 2 2" xfId="6712" xr:uid="{00000000-0005-0000-0000-0000E20E0000}"/>
    <cellStyle name="Normal 2 4 2 2 3 3 4 2 2 2" xfId="13484" xr:uid="{00000000-0005-0000-0000-0000E30E0000}"/>
    <cellStyle name="Normal 2 4 2 2 3 3 4 2 2 3" xfId="20253" xr:uid="{00000000-0005-0000-0000-0000E40E0000}"/>
    <cellStyle name="Normal 2 4 2 2 3 3 4 2 2 4" xfId="27022" xr:uid="{00000000-0005-0000-0000-0000E50E0000}"/>
    <cellStyle name="Normal 2 4 2 2 3 3 4 2 3" xfId="10100" xr:uid="{00000000-0005-0000-0000-0000E60E0000}"/>
    <cellStyle name="Normal 2 4 2 2 3 3 4 2 4" xfId="16869" xr:uid="{00000000-0005-0000-0000-0000E70E0000}"/>
    <cellStyle name="Normal 2 4 2 2 3 3 4 2 5" xfId="23638" xr:uid="{00000000-0005-0000-0000-0000E80E0000}"/>
    <cellStyle name="Normal 2 4 2 2 3 3 4 3" xfId="5010" xr:uid="{00000000-0005-0000-0000-0000E90E0000}"/>
    <cellStyle name="Normal 2 4 2 2 3 3 4 3 2" xfId="11791" xr:uid="{00000000-0005-0000-0000-0000EA0E0000}"/>
    <cellStyle name="Normal 2 4 2 2 3 3 4 3 3" xfId="18560" xr:uid="{00000000-0005-0000-0000-0000EB0E0000}"/>
    <cellStyle name="Normal 2 4 2 2 3 3 4 3 4" xfId="25329" xr:uid="{00000000-0005-0000-0000-0000EC0E0000}"/>
    <cellStyle name="Normal 2 4 2 2 3 3 4 4" xfId="8407" xr:uid="{00000000-0005-0000-0000-0000ED0E0000}"/>
    <cellStyle name="Normal 2 4 2 2 3 3 4 5" xfId="15176" xr:uid="{00000000-0005-0000-0000-0000EE0E0000}"/>
    <cellStyle name="Normal 2 4 2 2 3 3 4 6" xfId="21945" xr:uid="{00000000-0005-0000-0000-0000EF0E0000}"/>
    <cellStyle name="Normal 2 4 2 2 3 3 5" xfId="2039" xr:uid="{00000000-0005-0000-0000-0000F00E0000}"/>
    <cellStyle name="Normal 2 4 2 2 3 3 5 2" xfId="5435" xr:uid="{00000000-0005-0000-0000-0000F10E0000}"/>
    <cellStyle name="Normal 2 4 2 2 3 3 5 2 2" xfId="12215" xr:uid="{00000000-0005-0000-0000-0000F20E0000}"/>
    <cellStyle name="Normal 2 4 2 2 3 3 5 2 3" xfId="18984" xr:uid="{00000000-0005-0000-0000-0000F30E0000}"/>
    <cellStyle name="Normal 2 4 2 2 3 3 5 2 4" xfId="25753" xr:uid="{00000000-0005-0000-0000-0000F40E0000}"/>
    <cellStyle name="Normal 2 4 2 2 3 3 5 3" xfId="8831" xr:uid="{00000000-0005-0000-0000-0000F50E0000}"/>
    <cellStyle name="Normal 2 4 2 2 3 3 5 4" xfId="15600" xr:uid="{00000000-0005-0000-0000-0000F60E0000}"/>
    <cellStyle name="Normal 2 4 2 2 3 3 5 5" xfId="22369" xr:uid="{00000000-0005-0000-0000-0000F70E0000}"/>
    <cellStyle name="Normal 2 4 2 2 3 3 6" xfId="3741" xr:uid="{00000000-0005-0000-0000-0000F80E0000}"/>
    <cellStyle name="Normal 2 4 2 2 3 3 6 2" xfId="10522" xr:uid="{00000000-0005-0000-0000-0000F90E0000}"/>
    <cellStyle name="Normal 2 4 2 2 3 3 6 3" xfId="17291" xr:uid="{00000000-0005-0000-0000-0000FA0E0000}"/>
    <cellStyle name="Normal 2 4 2 2 3 3 6 4" xfId="24060" xr:uid="{00000000-0005-0000-0000-0000FB0E0000}"/>
    <cellStyle name="Normal 2 4 2 2 3 3 7" xfId="7138" xr:uid="{00000000-0005-0000-0000-0000FC0E0000}"/>
    <cellStyle name="Normal 2 4 2 2 3 3 8" xfId="13907" xr:uid="{00000000-0005-0000-0000-0000FD0E0000}"/>
    <cellStyle name="Normal 2 4 2 2 3 3 9" xfId="20676" xr:uid="{00000000-0005-0000-0000-0000FE0E0000}"/>
    <cellStyle name="Normal 2 4 2 2 3 4" xfId="532" xr:uid="{00000000-0005-0000-0000-0000FF0E0000}"/>
    <cellStyle name="Normal 2 4 2 2 3 4 2" xfId="2241" xr:uid="{00000000-0005-0000-0000-0000000F0000}"/>
    <cellStyle name="Normal 2 4 2 2 3 4 2 2" xfId="5637" xr:uid="{00000000-0005-0000-0000-0000010F0000}"/>
    <cellStyle name="Normal 2 4 2 2 3 4 2 2 2" xfId="12415" xr:uid="{00000000-0005-0000-0000-0000020F0000}"/>
    <cellStyle name="Normal 2 4 2 2 3 4 2 2 3" xfId="19184" xr:uid="{00000000-0005-0000-0000-0000030F0000}"/>
    <cellStyle name="Normal 2 4 2 2 3 4 2 2 4" xfId="25953" xr:uid="{00000000-0005-0000-0000-0000040F0000}"/>
    <cellStyle name="Normal 2 4 2 2 3 4 2 3" xfId="9031" xr:uid="{00000000-0005-0000-0000-0000050F0000}"/>
    <cellStyle name="Normal 2 4 2 2 3 4 2 4" xfId="15800" xr:uid="{00000000-0005-0000-0000-0000060F0000}"/>
    <cellStyle name="Normal 2 4 2 2 3 4 2 5" xfId="22569" xr:uid="{00000000-0005-0000-0000-0000070F0000}"/>
    <cellStyle name="Normal 2 4 2 2 3 4 3" xfId="3941" xr:uid="{00000000-0005-0000-0000-0000080F0000}"/>
    <cellStyle name="Normal 2 4 2 2 3 4 3 2" xfId="10722" xr:uid="{00000000-0005-0000-0000-0000090F0000}"/>
    <cellStyle name="Normal 2 4 2 2 3 4 3 3" xfId="17491" xr:uid="{00000000-0005-0000-0000-00000A0F0000}"/>
    <cellStyle name="Normal 2 4 2 2 3 4 3 4" xfId="24260" xr:uid="{00000000-0005-0000-0000-00000B0F0000}"/>
    <cellStyle name="Normal 2 4 2 2 3 4 4" xfId="7338" xr:uid="{00000000-0005-0000-0000-00000C0F0000}"/>
    <cellStyle name="Normal 2 4 2 2 3 4 5" xfId="14107" xr:uid="{00000000-0005-0000-0000-00000D0F0000}"/>
    <cellStyle name="Normal 2 4 2 2 3 4 6" xfId="20876" xr:uid="{00000000-0005-0000-0000-00000E0F0000}"/>
    <cellStyle name="Normal 2 4 2 2 3 5" xfId="962" xr:uid="{00000000-0005-0000-0000-00000F0F0000}"/>
    <cellStyle name="Normal 2 4 2 2 3 5 2" xfId="2667" xr:uid="{00000000-0005-0000-0000-0000100F0000}"/>
    <cellStyle name="Normal 2 4 2 2 3 5 2 2" xfId="6063" xr:uid="{00000000-0005-0000-0000-0000110F0000}"/>
    <cellStyle name="Normal 2 4 2 2 3 5 2 2 2" xfId="12838" xr:uid="{00000000-0005-0000-0000-0000120F0000}"/>
    <cellStyle name="Normal 2 4 2 2 3 5 2 2 3" xfId="19607" xr:uid="{00000000-0005-0000-0000-0000130F0000}"/>
    <cellStyle name="Normal 2 4 2 2 3 5 2 2 4" xfId="26376" xr:uid="{00000000-0005-0000-0000-0000140F0000}"/>
    <cellStyle name="Normal 2 4 2 2 3 5 2 3" xfId="9454" xr:uid="{00000000-0005-0000-0000-0000150F0000}"/>
    <cellStyle name="Normal 2 4 2 2 3 5 2 4" xfId="16223" xr:uid="{00000000-0005-0000-0000-0000160F0000}"/>
    <cellStyle name="Normal 2 4 2 2 3 5 2 5" xfId="22992" xr:uid="{00000000-0005-0000-0000-0000170F0000}"/>
    <cellStyle name="Normal 2 4 2 2 3 5 3" xfId="4364" xr:uid="{00000000-0005-0000-0000-0000180F0000}"/>
    <cellStyle name="Normal 2 4 2 2 3 5 3 2" xfId="11145" xr:uid="{00000000-0005-0000-0000-0000190F0000}"/>
    <cellStyle name="Normal 2 4 2 2 3 5 3 3" xfId="17914" xr:uid="{00000000-0005-0000-0000-00001A0F0000}"/>
    <cellStyle name="Normal 2 4 2 2 3 5 3 4" xfId="24683" xr:uid="{00000000-0005-0000-0000-00001B0F0000}"/>
    <cellStyle name="Normal 2 4 2 2 3 5 4" xfId="7761" xr:uid="{00000000-0005-0000-0000-00001C0F0000}"/>
    <cellStyle name="Normal 2 4 2 2 3 5 5" xfId="14530" xr:uid="{00000000-0005-0000-0000-00001D0F0000}"/>
    <cellStyle name="Normal 2 4 2 2 3 5 6" xfId="21299" xr:uid="{00000000-0005-0000-0000-00001E0F0000}"/>
    <cellStyle name="Normal 2 4 2 2 3 6" xfId="1391" xr:uid="{00000000-0005-0000-0000-00001F0F0000}"/>
    <cellStyle name="Normal 2 4 2 2 3 6 2" xfId="3093" xr:uid="{00000000-0005-0000-0000-0000200F0000}"/>
    <cellStyle name="Normal 2 4 2 2 3 6 2 2" xfId="6489" xr:uid="{00000000-0005-0000-0000-0000210F0000}"/>
    <cellStyle name="Normal 2 4 2 2 3 6 2 2 2" xfId="13261" xr:uid="{00000000-0005-0000-0000-0000220F0000}"/>
    <cellStyle name="Normal 2 4 2 2 3 6 2 2 3" xfId="20030" xr:uid="{00000000-0005-0000-0000-0000230F0000}"/>
    <cellStyle name="Normal 2 4 2 2 3 6 2 2 4" xfId="26799" xr:uid="{00000000-0005-0000-0000-0000240F0000}"/>
    <cellStyle name="Normal 2 4 2 2 3 6 2 3" xfId="9877" xr:uid="{00000000-0005-0000-0000-0000250F0000}"/>
    <cellStyle name="Normal 2 4 2 2 3 6 2 4" xfId="16646" xr:uid="{00000000-0005-0000-0000-0000260F0000}"/>
    <cellStyle name="Normal 2 4 2 2 3 6 2 5" xfId="23415" xr:uid="{00000000-0005-0000-0000-0000270F0000}"/>
    <cellStyle name="Normal 2 4 2 2 3 6 3" xfId="4787" xr:uid="{00000000-0005-0000-0000-0000280F0000}"/>
    <cellStyle name="Normal 2 4 2 2 3 6 3 2" xfId="11568" xr:uid="{00000000-0005-0000-0000-0000290F0000}"/>
    <cellStyle name="Normal 2 4 2 2 3 6 3 3" xfId="18337" xr:uid="{00000000-0005-0000-0000-00002A0F0000}"/>
    <cellStyle name="Normal 2 4 2 2 3 6 3 4" xfId="25106" xr:uid="{00000000-0005-0000-0000-00002B0F0000}"/>
    <cellStyle name="Normal 2 4 2 2 3 6 4" xfId="8184" xr:uid="{00000000-0005-0000-0000-00002C0F0000}"/>
    <cellStyle name="Normal 2 4 2 2 3 6 5" xfId="14953" xr:uid="{00000000-0005-0000-0000-00002D0F0000}"/>
    <cellStyle name="Normal 2 4 2 2 3 6 6" xfId="21722" xr:uid="{00000000-0005-0000-0000-00002E0F0000}"/>
    <cellStyle name="Normal 2 4 2 2 3 7" xfId="1816" xr:uid="{00000000-0005-0000-0000-00002F0F0000}"/>
    <cellStyle name="Normal 2 4 2 2 3 7 2" xfId="5212" xr:uid="{00000000-0005-0000-0000-0000300F0000}"/>
    <cellStyle name="Normal 2 4 2 2 3 7 2 2" xfId="11992" xr:uid="{00000000-0005-0000-0000-0000310F0000}"/>
    <cellStyle name="Normal 2 4 2 2 3 7 2 3" xfId="18761" xr:uid="{00000000-0005-0000-0000-0000320F0000}"/>
    <cellStyle name="Normal 2 4 2 2 3 7 2 4" xfId="25530" xr:uid="{00000000-0005-0000-0000-0000330F0000}"/>
    <cellStyle name="Normal 2 4 2 2 3 7 3" xfId="8608" xr:uid="{00000000-0005-0000-0000-0000340F0000}"/>
    <cellStyle name="Normal 2 4 2 2 3 7 4" xfId="15377" xr:uid="{00000000-0005-0000-0000-0000350F0000}"/>
    <cellStyle name="Normal 2 4 2 2 3 7 5" xfId="22146" xr:uid="{00000000-0005-0000-0000-0000360F0000}"/>
    <cellStyle name="Normal 2 4 2 2 3 8" xfId="3518" xr:uid="{00000000-0005-0000-0000-0000370F0000}"/>
    <cellStyle name="Normal 2 4 2 2 3 8 2" xfId="10299" xr:uid="{00000000-0005-0000-0000-0000380F0000}"/>
    <cellStyle name="Normal 2 4 2 2 3 8 3" xfId="17068" xr:uid="{00000000-0005-0000-0000-0000390F0000}"/>
    <cellStyle name="Normal 2 4 2 2 3 8 4" xfId="23837" xr:uid="{00000000-0005-0000-0000-00003A0F0000}"/>
    <cellStyle name="Normal 2 4 2 2 3 9" xfId="6914" xr:uid="{00000000-0005-0000-0000-00003B0F0000}"/>
    <cellStyle name="Normal 2 4 2 2 4" xfId="101" xr:uid="{00000000-0005-0000-0000-00003C0F0000}"/>
    <cellStyle name="Normal 2 4 2 2 4 10" xfId="13704" xr:uid="{00000000-0005-0000-0000-00003D0F0000}"/>
    <cellStyle name="Normal 2 4 2 2 4 11" xfId="20473" xr:uid="{00000000-0005-0000-0000-00003E0F0000}"/>
    <cellStyle name="Normal 2 4 2 2 4 2" xfId="204" xr:uid="{00000000-0005-0000-0000-00003F0F0000}"/>
    <cellStyle name="Normal 2 4 2 2 4 2 10" xfId="20573" xr:uid="{00000000-0005-0000-0000-0000400F0000}"/>
    <cellStyle name="Normal 2 4 2 2 4 2 2" xfId="452" xr:uid="{00000000-0005-0000-0000-0000410F0000}"/>
    <cellStyle name="Normal 2 4 2 2 4 2 2 2" xfId="879" xr:uid="{00000000-0005-0000-0000-0000420F0000}"/>
    <cellStyle name="Normal 2 4 2 2 4 2 2 2 2" xfId="2584" xr:uid="{00000000-0005-0000-0000-0000430F0000}"/>
    <cellStyle name="Normal 2 4 2 2 4 2 2 2 2 2" xfId="5980" xr:uid="{00000000-0005-0000-0000-0000440F0000}"/>
    <cellStyle name="Normal 2 4 2 2 4 2 2 2 2 2 2" xfId="12758" xr:uid="{00000000-0005-0000-0000-0000450F0000}"/>
    <cellStyle name="Normal 2 4 2 2 4 2 2 2 2 2 3" xfId="19527" xr:uid="{00000000-0005-0000-0000-0000460F0000}"/>
    <cellStyle name="Normal 2 4 2 2 4 2 2 2 2 2 4" xfId="26296" xr:uid="{00000000-0005-0000-0000-0000470F0000}"/>
    <cellStyle name="Normal 2 4 2 2 4 2 2 2 2 3" xfId="9374" xr:uid="{00000000-0005-0000-0000-0000480F0000}"/>
    <cellStyle name="Normal 2 4 2 2 4 2 2 2 2 4" xfId="16143" xr:uid="{00000000-0005-0000-0000-0000490F0000}"/>
    <cellStyle name="Normal 2 4 2 2 4 2 2 2 2 5" xfId="22912" xr:uid="{00000000-0005-0000-0000-00004A0F0000}"/>
    <cellStyle name="Normal 2 4 2 2 4 2 2 2 3" xfId="4284" xr:uid="{00000000-0005-0000-0000-00004B0F0000}"/>
    <cellStyle name="Normal 2 4 2 2 4 2 2 2 3 2" xfId="11065" xr:uid="{00000000-0005-0000-0000-00004C0F0000}"/>
    <cellStyle name="Normal 2 4 2 2 4 2 2 2 3 3" xfId="17834" xr:uid="{00000000-0005-0000-0000-00004D0F0000}"/>
    <cellStyle name="Normal 2 4 2 2 4 2 2 2 3 4" xfId="24603" xr:uid="{00000000-0005-0000-0000-00004E0F0000}"/>
    <cellStyle name="Normal 2 4 2 2 4 2 2 2 4" xfId="7681" xr:uid="{00000000-0005-0000-0000-00004F0F0000}"/>
    <cellStyle name="Normal 2 4 2 2 4 2 2 2 5" xfId="14450" xr:uid="{00000000-0005-0000-0000-0000500F0000}"/>
    <cellStyle name="Normal 2 4 2 2 4 2 2 2 6" xfId="21219" xr:uid="{00000000-0005-0000-0000-0000510F0000}"/>
    <cellStyle name="Normal 2 4 2 2 4 2 2 3" xfId="1305" xr:uid="{00000000-0005-0000-0000-0000520F0000}"/>
    <cellStyle name="Normal 2 4 2 2 4 2 2 3 2" xfId="3010" xr:uid="{00000000-0005-0000-0000-0000530F0000}"/>
    <cellStyle name="Normal 2 4 2 2 4 2 2 3 2 2" xfId="6406" xr:uid="{00000000-0005-0000-0000-0000540F0000}"/>
    <cellStyle name="Normal 2 4 2 2 4 2 2 3 2 2 2" xfId="13181" xr:uid="{00000000-0005-0000-0000-0000550F0000}"/>
    <cellStyle name="Normal 2 4 2 2 4 2 2 3 2 2 3" xfId="19950" xr:uid="{00000000-0005-0000-0000-0000560F0000}"/>
    <cellStyle name="Normal 2 4 2 2 4 2 2 3 2 2 4" xfId="26719" xr:uid="{00000000-0005-0000-0000-0000570F0000}"/>
    <cellStyle name="Normal 2 4 2 2 4 2 2 3 2 3" xfId="9797" xr:uid="{00000000-0005-0000-0000-0000580F0000}"/>
    <cellStyle name="Normal 2 4 2 2 4 2 2 3 2 4" xfId="16566" xr:uid="{00000000-0005-0000-0000-0000590F0000}"/>
    <cellStyle name="Normal 2 4 2 2 4 2 2 3 2 5" xfId="23335" xr:uid="{00000000-0005-0000-0000-00005A0F0000}"/>
    <cellStyle name="Normal 2 4 2 2 4 2 2 3 3" xfId="4707" xr:uid="{00000000-0005-0000-0000-00005B0F0000}"/>
    <cellStyle name="Normal 2 4 2 2 4 2 2 3 3 2" xfId="11488" xr:uid="{00000000-0005-0000-0000-00005C0F0000}"/>
    <cellStyle name="Normal 2 4 2 2 4 2 2 3 3 3" xfId="18257" xr:uid="{00000000-0005-0000-0000-00005D0F0000}"/>
    <cellStyle name="Normal 2 4 2 2 4 2 2 3 3 4" xfId="25026" xr:uid="{00000000-0005-0000-0000-00005E0F0000}"/>
    <cellStyle name="Normal 2 4 2 2 4 2 2 3 4" xfId="8104" xr:uid="{00000000-0005-0000-0000-00005F0F0000}"/>
    <cellStyle name="Normal 2 4 2 2 4 2 2 3 5" xfId="14873" xr:uid="{00000000-0005-0000-0000-0000600F0000}"/>
    <cellStyle name="Normal 2 4 2 2 4 2 2 3 6" xfId="21642" xr:uid="{00000000-0005-0000-0000-0000610F0000}"/>
    <cellStyle name="Normal 2 4 2 2 4 2 2 4" xfId="1734" xr:uid="{00000000-0005-0000-0000-0000620F0000}"/>
    <cellStyle name="Normal 2 4 2 2 4 2 2 4 2" xfId="3436" xr:uid="{00000000-0005-0000-0000-0000630F0000}"/>
    <cellStyle name="Normal 2 4 2 2 4 2 2 4 2 2" xfId="6832" xr:uid="{00000000-0005-0000-0000-0000640F0000}"/>
    <cellStyle name="Normal 2 4 2 2 4 2 2 4 2 2 2" xfId="13604" xr:uid="{00000000-0005-0000-0000-0000650F0000}"/>
    <cellStyle name="Normal 2 4 2 2 4 2 2 4 2 2 3" xfId="20373" xr:uid="{00000000-0005-0000-0000-0000660F0000}"/>
    <cellStyle name="Normal 2 4 2 2 4 2 2 4 2 2 4" xfId="27142" xr:uid="{00000000-0005-0000-0000-0000670F0000}"/>
    <cellStyle name="Normal 2 4 2 2 4 2 2 4 2 3" xfId="10220" xr:uid="{00000000-0005-0000-0000-0000680F0000}"/>
    <cellStyle name="Normal 2 4 2 2 4 2 2 4 2 4" xfId="16989" xr:uid="{00000000-0005-0000-0000-0000690F0000}"/>
    <cellStyle name="Normal 2 4 2 2 4 2 2 4 2 5" xfId="23758" xr:uid="{00000000-0005-0000-0000-00006A0F0000}"/>
    <cellStyle name="Normal 2 4 2 2 4 2 2 4 3" xfId="5130" xr:uid="{00000000-0005-0000-0000-00006B0F0000}"/>
    <cellStyle name="Normal 2 4 2 2 4 2 2 4 3 2" xfId="11911" xr:uid="{00000000-0005-0000-0000-00006C0F0000}"/>
    <cellStyle name="Normal 2 4 2 2 4 2 2 4 3 3" xfId="18680" xr:uid="{00000000-0005-0000-0000-00006D0F0000}"/>
    <cellStyle name="Normal 2 4 2 2 4 2 2 4 3 4" xfId="25449" xr:uid="{00000000-0005-0000-0000-00006E0F0000}"/>
    <cellStyle name="Normal 2 4 2 2 4 2 2 4 4" xfId="8527" xr:uid="{00000000-0005-0000-0000-00006F0F0000}"/>
    <cellStyle name="Normal 2 4 2 2 4 2 2 4 5" xfId="15296" xr:uid="{00000000-0005-0000-0000-0000700F0000}"/>
    <cellStyle name="Normal 2 4 2 2 4 2 2 4 6" xfId="22065" xr:uid="{00000000-0005-0000-0000-0000710F0000}"/>
    <cellStyle name="Normal 2 4 2 2 4 2 2 5" xfId="2161" xr:uid="{00000000-0005-0000-0000-0000720F0000}"/>
    <cellStyle name="Normal 2 4 2 2 4 2 2 5 2" xfId="5557" xr:uid="{00000000-0005-0000-0000-0000730F0000}"/>
    <cellStyle name="Normal 2 4 2 2 4 2 2 5 2 2" xfId="12335" xr:uid="{00000000-0005-0000-0000-0000740F0000}"/>
    <cellStyle name="Normal 2 4 2 2 4 2 2 5 2 3" xfId="19104" xr:uid="{00000000-0005-0000-0000-0000750F0000}"/>
    <cellStyle name="Normal 2 4 2 2 4 2 2 5 2 4" xfId="25873" xr:uid="{00000000-0005-0000-0000-0000760F0000}"/>
    <cellStyle name="Normal 2 4 2 2 4 2 2 5 3" xfId="8951" xr:uid="{00000000-0005-0000-0000-0000770F0000}"/>
    <cellStyle name="Normal 2 4 2 2 4 2 2 5 4" xfId="15720" xr:uid="{00000000-0005-0000-0000-0000780F0000}"/>
    <cellStyle name="Normal 2 4 2 2 4 2 2 5 5" xfId="22489" xr:uid="{00000000-0005-0000-0000-0000790F0000}"/>
    <cellStyle name="Normal 2 4 2 2 4 2 2 6" xfId="3861" xr:uid="{00000000-0005-0000-0000-00007A0F0000}"/>
    <cellStyle name="Normal 2 4 2 2 4 2 2 6 2" xfId="10642" xr:uid="{00000000-0005-0000-0000-00007B0F0000}"/>
    <cellStyle name="Normal 2 4 2 2 4 2 2 6 3" xfId="17411" xr:uid="{00000000-0005-0000-0000-00007C0F0000}"/>
    <cellStyle name="Normal 2 4 2 2 4 2 2 6 4" xfId="24180" xr:uid="{00000000-0005-0000-0000-00007D0F0000}"/>
    <cellStyle name="Normal 2 4 2 2 4 2 2 7" xfId="7258" xr:uid="{00000000-0005-0000-0000-00007E0F0000}"/>
    <cellStyle name="Normal 2 4 2 2 4 2 2 8" xfId="14027" xr:uid="{00000000-0005-0000-0000-00007F0F0000}"/>
    <cellStyle name="Normal 2 4 2 2 4 2 2 9" xfId="20796" xr:uid="{00000000-0005-0000-0000-0000800F0000}"/>
    <cellStyle name="Normal 2 4 2 2 4 2 3" xfId="654" xr:uid="{00000000-0005-0000-0000-0000810F0000}"/>
    <cellStyle name="Normal 2 4 2 2 4 2 3 2" xfId="2361" xr:uid="{00000000-0005-0000-0000-0000820F0000}"/>
    <cellStyle name="Normal 2 4 2 2 4 2 3 2 2" xfId="5757" xr:uid="{00000000-0005-0000-0000-0000830F0000}"/>
    <cellStyle name="Normal 2 4 2 2 4 2 3 2 2 2" xfId="12535" xr:uid="{00000000-0005-0000-0000-0000840F0000}"/>
    <cellStyle name="Normal 2 4 2 2 4 2 3 2 2 3" xfId="19304" xr:uid="{00000000-0005-0000-0000-0000850F0000}"/>
    <cellStyle name="Normal 2 4 2 2 4 2 3 2 2 4" xfId="26073" xr:uid="{00000000-0005-0000-0000-0000860F0000}"/>
    <cellStyle name="Normal 2 4 2 2 4 2 3 2 3" xfId="9151" xr:uid="{00000000-0005-0000-0000-0000870F0000}"/>
    <cellStyle name="Normal 2 4 2 2 4 2 3 2 4" xfId="15920" xr:uid="{00000000-0005-0000-0000-0000880F0000}"/>
    <cellStyle name="Normal 2 4 2 2 4 2 3 2 5" xfId="22689" xr:uid="{00000000-0005-0000-0000-0000890F0000}"/>
    <cellStyle name="Normal 2 4 2 2 4 2 3 3" xfId="4061" xr:uid="{00000000-0005-0000-0000-00008A0F0000}"/>
    <cellStyle name="Normal 2 4 2 2 4 2 3 3 2" xfId="10842" xr:uid="{00000000-0005-0000-0000-00008B0F0000}"/>
    <cellStyle name="Normal 2 4 2 2 4 2 3 3 3" xfId="17611" xr:uid="{00000000-0005-0000-0000-00008C0F0000}"/>
    <cellStyle name="Normal 2 4 2 2 4 2 3 3 4" xfId="24380" xr:uid="{00000000-0005-0000-0000-00008D0F0000}"/>
    <cellStyle name="Normal 2 4 2 2 4 2 3 4" xfId="7458" xr:uid="{00000000-0005-0000-0000-00008E0F0000}"/>
    <cellStyle name="Normal 2 4 2 2 4 2 3 5" xfId="14227" xr:uid="{00000000-0005-0000-0000-00008F0F0000}"/>
    <cellStyle name="Normal 2 4 2 2 4 2 3 6" xfId="20996" xr:uid="{00000000-0005-0000-0000-0000900F0000}"/>
    <cellStyle name="Normal 2 4 2 2 4 2 4" xfId="1082" xr:uid="{00000000-0005-0000-0000-0000910F0000}"/>
    <cellStyle name="Normal 2 4 2 2 4 2 4 2" xfId="2787" xr:uid="{00000000-0005-0000-0000-0000920F0000}"/>
    <cellStyle name="Normal 2 4 2 2 4 2 4 2 2" xfId="6183" xr:uid="{00000000-0005-0000-0000-0000930F0000}"/>
    <cellStyle name="Normal 2 4 2 2 4 2 4 2 2 2" xfId="12958" xr:uid="{00000000-0005-0000-0000-0000940F0000}"/>
    <cellStyle name="Normal 2 4 2 2 4 2 4 2 2 3" xfId="19727" xr:uid="{00000000-0005-0000-0000-0000950F0000}"/>
    <cellStyle name="Normal 2 4 2 2 4 2 4 2 2 4" xfId="26496" xr:uid="{00000000-0005-0000-0000-0000960F0000}"/>
    <cellStyle name="Normal 2 4 2 2 4 2 4 2 3" xfId="9574" xr:uid="{00000000-0005-0000-0000-0000970F0000}"/>
    <cellStyle name="Normal 2 4 2 2 4 2 4 2 4" xfId="16343" xr:uid="{00000000-0005-0000-0000-0000980F0000}"/>
    <cellStyle name="Normal 2 4 2 2 4 2 4 2 5" xfId="23112" xr:uid="{00000000-0005-0000-0000-0000990F0000}"/>
    <cellStyle name="Normal 2 4 2 2 4 2 4 3" xfId="4484" xr:uid="{00000000-0005-0000-0000-00009A0F0000}"/>
    <cellStyle name="Normal 2 4 2 2 4 2 4 3 2" xfId="11265" xr:uid="{00000000-0005-0000-0000-00009B0F0000}"/>
    <cellStyle name="Normal 2 4 2 2 4 2 4 3 3" xfId="18034" xr:uid="{00000000-0005-0000-0000-00009C0F0000}"/>
    <cellStyle name="Normal 2 4 2 2 4 2 4 3 4" xfId="24803" xr:uid="{00000000-0005-0000-0000-00009D0F0000}"/>
    <cellStyle name="Normal 2 4 2 2 4 2 4 4" xfId="7881" xr:uid="{00000000-0005-0000-0000-00009E0F0000}"/>
    <cellStyle name="Normal 2 4 2 2 4 2 4 5" xfId="14650" xr:uid="{00000000-0005-0000-0000-00009F0F0000}"/>
    <cellStyle name="Normal 2 4 2 2 4 2 4 6" xfId="21419" xr:uid="{00000000-0005-0000-0000-0000A00F0000}"/>
    <cellStyle name="Normal 2 4 2 2 4 2 5" xfId="1511" xr:uid="{00000000-0005-0000-0000-0000A10F0000}"/>
    <cellStyle name="Normal 2 4 2 2 4 2 5 2" xfId="3213" xr:uid="{00000000-0005-0000-0000-0000A20F0000}"/>
    <cellStyle name="Normal 2 4 2 2 4 2 5 2 2" xfId="6609" xr:uid="{00000000-0005-0000-0000-0000A30F0000}"/>
    <cellStyle name="Normal 2 4 2 2 4 2 5 2 2 2" xfId="13381" xr:uid="{00000000-0005-0000-0000-0000A40F0000}"/>
    <cellStyle name="Normal 2 4 2 2 4 2 5 2 2 3" xfId="20150" xr:uid="{00000000-0005-0000-0000-0000A50F0000}"/>
    <cellStyle name="Normal 2 4 2 2 4 2 5 2 2 4" xfId="26919" xr:uid="{00000000-0005-0000-0000-0000A60F0000}"/>
    <cellStyle name="Normal 2 4 2 2 4 2 5 2 3" xfId="9997" xr:uid="{00000000-0005-0000-0000-0000A70F0000}"/>
    <cellStyle name="Normal 2 4 2 2 4 2 5 2 4" xfId="16766" xr:uid="{00000000-0005-0000-0000-0000A80F0000}"/>
    <cellStyle name="Normal 2 4 2 2 4 2 5 2 5" xfId="23535" xr:uid="{00000000-0005-0000-0000-0000A90F0000}"/>
    <cellStyle name="Normal 2 4 2 2 4 2 5 3" xfId="4907" xr:uid="{00000000-0005-0000-0000-0000AA0F0000}"/>
    <cellStyle name="Normal 2 4 2 2 4 2 5 3 2" xfId="11688" xr:uid="{00000000-0005-0000-0000-0000AB0F0000}"/>
    <cellStyle name="Normal 2 4 2 2 4 2 5 3 3" xfId="18457" xr:uid="{00000000-0005-0000-0000-0000AC0F0000}"/>
    <cellStyle name="Normal 2 4 2 2 4 2 5 3 4" xfId="25226" xr:uid="{00000000-0005-0000-0000-0000AD0F0000}"/>
    <cellStyle name="Normal 2 4 2 2 4 2 5 4" xfId="8304" xr:uid="{00000000-0005-0000-0000-0000AE0F0000}"/>
    <cellStyle name="Normal 2 4 2 2 4 2 5 5" xfId="15073" xr:uid="{00000000-0005-0000-0000-0000AF0F0000}"/>
    <cellStyle name="Normal 2 4 2 2 4 2 5 6" xfId="21842" xr:uid="{00000000-0005-0000-0000-0000B00F0000}"/>
    <cellStyle name="Normal 2 4 2 2 4 2 6" xfId="1936" xr:uid="{00000000-0005-0000-0000-0000B10F0000}"/>
    <cellStyle name="Normal 2 4 2 2 4 2 6 2" xfId="5332" xr:uid="{00000000-0005-0000-0000-0000B20F0000}"/>
    <cellStyle name="Normal 2 4 2 2 4 2 6 2 2" xfId="12112" xr:uid="{00000000-0005-0000-0000-0000B30F0000}"/>
    <cellStyle name="Normal 2 4 2 2 4 2 6 2 3" xfId="18881" xr:uid="{00000000-0005-0000-0000-0000B40F0000}"/>
    <cellStyle name="Normal 2 4 2 2 4 2 6 2 4" xfId="25650" xr:uid="{00000000-0005-0000-0000-0000B50F0000}"/>
    <cellStyle name="Normal 2 4 2 2 4 2 6 3" xfId="8728" xr:uid="{00000000-0005-0000-0000-0000B60F0000}"/>
    <cellStyle name="Normal 2 4 2 2 4 2 6 4" xfId="15497" xr:uid="{00000000-0005-0000-0000-0000B70F0000}"/>
    <cellStyle name="Normal 2 4 2 2 4 2 6 5" xfId="22266" xr:uid="{00000000-0005-0000-0000-0000B80F0000}"/>
    <cellStyle name="Normal 2 4 2 2 4 2 7" xfId="3638" xr:uid="{00000000-0005-0000-0000-0000B90F0000}"/>
    <cellStyle name="Normal 2 4 2 2 4 2 7 2" xfId="10419" xr:uid="{00000000-0005-0000-0000-0000BA0F0000}"/>
    <cellStyle name="Normal 2 4 2 2 4 2 7 3" xfId="17188" xr:uid="{00000000-0005-0000-0000-0000BB0F0000}"/>
    <cellStyle name="Normal 2 4 2 2 4 2 7 4" xfId="23957" xr:uid="{00000000-0005-0000-0000-0000BC0F0000}"/>
    <cellStyle name="Normal 2 4 2 2 4 2 8" xfId="7034" xr:uid="{00000000-0005-0000-0000-0000BD0F0000}"/>
    <cellStyle name="Normal 2 4 2 2 4 2 9" xfId="13804" xr:uid="{00000000-0005-0000-0000-0000BE0F0000}"/>
    <cellStyle name="Normal 2 4 2 2 4 3" xfId="350" xr:uid="{00000000-0005-0000-0000-0000BF0F0000}"/>
    <cellStyle name="Normal 2 4 2 2 4 3 2" xfId="777" xr:uid="{00000000-0005-0000-0000-0000C00F0000}"/>
    <cellStyle name="Normal 2 4 2 2 4 3 2 2" xfId="2484" xr:uid="{00000000-0005-0000-0000-0000C10F0000}"/>
    <cellStyle name="Normal 2 4 2 2 4 3 2 2 2" xfId="5880" xr:uid="{00000000-0005-0000-0000-0000C20F0000}"/>
    <cellStyle name="Normal 2 4 2 2 4 3 2 2 2 2" xfId="12658" xr:uid="{00000000-0005-0000-0000-0000C30F0000}"/>
    <cellStyle name="Normal 2 4 2 2 4 3 2 2 2 3" xfId="19427" xr:uid="{00000000-0005-0000-0000-0000C40F0000}"/>
    <cellStyle name="Normal 2 4 2 2 4 3 2 2 2 4" xfId="26196" xr:uid="{00000000-0005-0000-0000-0000C50F0000}"/>
    <cellStyle name="Normal 2 4 2 2 4 3 2 2 3" xfId="9274" xr:uid="{00000000-0005-0000-0000-0000C60F0000}"/>
    <cellStyle name="Normal 2 4 2 2 4 3 2 2 4" xfId="16043" xr:uid="{00000000-0005-0000-0000-0000C70F0000}"/>
    <cellStyle name="Normal 2 4 2 2 4 3 2 2 5" xfId="22812" xr:uid="{00000000-0005-0000-0000-0000C80F0000}"/>
    <cellStyle name="Normal 2 4 2 2 4 3 2 3" xfId="4184" xr:uid="{00000000-0005-0000-0000-0000C90F0000}"/>
    <cellStyle name="Normal 2 4 2 2 4 3 2 3 2" xfId="10965" xr:uid="{00000000-0005-0000-0000-0000CA0F0000}"/>
    <cellStyle name="Normal 2 4 2 2 4 3 2 3 3" xfId="17734" xr:uid="{00000000-0005-0000-0000-0000CB0F0000}"/>
    <cellStyle name="Normal 2 4 2 2 4 3 2 3 4" xfId="24503" xr:uid="{00000000-0005-0000-0000-0000CC0F0000}"/>
    <cellStyle name="Normal 2 4 2 2 4 3 2 4" xfId="7581" xr:uid="{00000000-0005-0000-0000-0000CD0F0000}"/>
    <cellStyle name="Normal 2 4 2 2 4 3 2 5" xfId="14350" xr:uid="{00000000-0005-0000-0000-0000CE0F0000}"/>
    <cellStyle name="Normal 2 4 2 2 4 3 2 6" xfId="21119" xr:uid="{00000000-0005-0000-0000-0000CF0F0000}"/>
    <cellStyle name="Normal 2 4 2 2 4 3 3" xfId="1205" xr:uid="{00000000-0005-0000-0000-0000D00F0000}"/>
    <cellStyle name="Normal 2 4 2 2 4 3 3 2" xfId="2910" xr:uid="{00000000-0005-0000-0000-0000D10F0000}"/>
    <cellStyle name="Normal 2 4 2 2 4 3 3 2 2" xfId="6306" xr:uid="{00000000-0005-0000-0000-0000D20F0000}"/>
    <cellStyle name="Normal 2 4 2 2 4 3 3 2 2 2" xfId="13081" xr:uid="{00000000-0005-0000-0000-0000D30F0000}"/>
    <cellStyle name="Normal 2 4 2 2 4 3 3 2 2 3" xfId="19850" xr:uid="{00000000-0005-0000-0000-0000D40F0000}"/>
    <cellStyle name="Normal 2 4 2 2 4 3 3 2 2 4" xfId="26619" xr:uid="{00000000-0005-0000-0000-0000D50F0000}"/>
    <cellStyle name="Normal 2 4 2 2 4 3 3 2 3" xfId="9697" xr:uid="{00000000-0005-0000-0000-0000D60F0000}"/>
    <cellStyle name="Normal 2 4 2 2 4 3 3 2 4" xfId="16466" xr:uid="{00000000-0005-0000-0000-0000D70F0000}"/>
    <cellStyle name="Normal 2 4 2 2 4 3 3 2 5" xfId="23235" xr:uid="{00000000-0005-0000-0000-0000D80F0000}"/>
    <cellStyle name="Normal 2 4 2 2 4 3 3 3" xfId="4607" xr:uid="{00000000-0005-0000-0000-0000D90F0000}"/>
    <cellStyle name="Normal 2 4 2 2 4 3 3 3 2" xfId="11388" xr:uid="{00000000-0005-0000-0000-0000DA0F0000}"/>
    <cellStyle name="Normal 2 4 2 2 4 3 3 3 3" xfId="18157" xr:uid="{00000000-0005-0000-0000-0000DB0F0000}"/>
    <cellStyle name="Normal 2 4 2 2 4 3 3 3 4" xfId="24926" xr:uid="{00000000-0005-0000-0000-0000DC0F0000}"/>
    <cellStyle name="Normal 2 4 2 2 4 3 3 4" xfId="8004" xr:uid="{00000000-0005-0000-0000-0000DD0F0000}"/>
    <cellStyle name="Normal 2 4 2 2 4 3 3 5" xfId="14773" xr:uid="{00000000-0005-0000-0000-0000DE0F0000}"/>
    <cellStyle name="Normal 2 4 2 2 4 3 3 6" xfId="21542" xr:uid="{00000000-0005-0000-0000-0000DF0F0000}"/>
    <cellStyle name="Normal 2 4 2 2 4 3 4" xfId="1634" xr:uid="{00000000-0005-0000-0000-0000E00F0000}"/>
    <cellStyle name="Normal 2 4 2 2 4 3 4 2" xfId="3336" xr:uid="{00000000-0005-0000-0000-0000E10F0000}"/>
    <cellStyle name="Normal 2 4 2 2 4 3 4 2 2" xfId="6732" xr:uid="{00000000-0005-0000-0000-0000E20F0000}"/>
    <cellStyle name="Normal 2 4 2 2 4 3 4 2 2 2" xfId="13504" xr:uid="{00000000-0005-0000-0000-0000E30F0000}"/>
    <cellStyle name="Normal 2 4 2 2 4 3 4 2 2 3" xfId="20273" xr:uid="{00000000-0005-0000-0000-0000E40F0000}"/>
    <cellStyle name="Normal 2 4 2 2 4 3 4 2 2 4" xfId="27042" xr:uid="{00000000-0005-0000-0000-0000E50F0000}"/>
    <cellStyle name="Normal 2 4 2 2 4 3 4 2 3" xfId="10120" xr:uid="{00000000-0005-0000-0000-0000E60F0000}"/>
    <cellStyle name="Normal 2 4 2 2 4 3 4 2 4" xfId="16889" xr:uid="{00000000-0005-0000-0000-0000E70F0000}"/>
    <cellStyle name="Normal 2 4 2 2 4 3 4 2 5" xfId="23658" xr:uid="{00000000-0005-0000-0000-0000E80F0000}"/>
    <cellStyle name="Normal 2 4 2 2 4 3 4 3" xfId="5030" xr:uid="{00000000-0005-0000-0000-0000E90F0000}"/>
    <cellStyle name="Normal 2 4 2 2 4 3 4 3 2" xfId="11811" xr:uid="{00000000-0005-0000-0000-0000EA0F0000}"/>
    <cellStyle name="Normal 2 4 2 2 4 3 4 3 3" xfId="18580" xr:uid="{00000000-0005-0000-0000-0000EB0F0000}"/>
    <cellStyle name="Normal 2 4 2 2 4 3 4 3 4" xfId="25349" xr:uid="{00000000-0005-0000-0000-0000EC0F0000}"/>
    <cellStyle name="Normal 2 4 2 2 4 3 4 4" xfId="8427" xr:uid="{00000000-0005-0000-0000-0000ED0F0000}"/>
    <cellStyle name="Normal 2 4 2 2 4 3 4 5" xfId="15196" xr:uid="{00000000-0005-0000-0000-0000EE0F0000}"/>
    <cellStyle name="Normal 2 4 2 2 4 3 4 6" xfId="21965" xr:uid="{00000000-0005-0000-0000-0000EF0F0000}"/>
    <cellStyle name="Normal 2 4 2 2 4 3 5" xfId="2059" xr:uid="{00000000-0005-0000-0000-0000F00F0000}"/>
    <cellStyle name="Normal 2 4 2 2 4 3 5 2" xfId="5455" xr:uid="{00000000-0005-0000-0000-0000F10F0000}"/>
    <cellStyle name="Normal 2 4 2 2 4 3 5 2 2" xfId="12235" xr:uid="{00000000-0005-0000-0000-0000F20F0000}"/>
    <cellStyle name="Normal 2 4 2 2 4 3 5 2 3" xfId="19004" xr:uid="{00000000-0005-0000-0000-0000F30F0000}"/>
    <cellStyle name="Normal 2 4 2 2 4 3 5 2 4" xfId="25773" xr:uid="{00000000-0005-0000-0000-0000F40F0000}"/>
    <cellStyle name="Normal 2 4 2 2 4 3 5 3" xfId="8851" xr:uid="{00000000-0005-0000-0000-0000F50F0000}"/>
    <cellStyle name="Normal 2 4 2 2 4 3 5 4" xfId="15620" xr:uid="{00000000-0005-0000-0000-0000F60F0000}"/>
    <cellStyle name="Normal 2 4 2 2 4 3 5 5" xfId="22389" xr:uid="{00000000-0005-0000-0000-0000F70F0000}"/>
    <cellStyle name="Normal 2 4 2 2 4 3 6" xfId="3761" xr:uid="{00000000-0005-0000-0000-0000F80F0000}"/>
    <cellStyle name="Normal 2 4 2 2 4 3 6 2" xfId="10542" xr:uid="{00000000-0005-0000-0000-0000F90F0000}"/>
    <cellStyle name="Normal 2 4 2 2 4 3 6 3" xfId="17311" xr:uid="{00000000-0005-0000-0000-0000FA0F0000}"/>
    <cellStyle name="Normal 2 4 2 2 4 3 6 4" xfId="24080" xr:uid="{00000000-0005-0000-0000-0000FB0F0000}"/>
    <cellStyle name="Normal 2 4 2 2 4 3 7" xfId="7158" xr:uid="{00000000-0005-0000-0000-0000FC0F0000}"/>
    <cellStyle name="Normal 2 4 2 2 4 3 8" xfId="13927" xr:uid="{00000000-0005-0000-0000-0000FD0F0000}"/>
    <cellStyle name="Normal 2 4 2 2 4 3 9" xfId="20696" xr:uid="{00000000-0005-0000-0000-0000FE0F0000}"/>
    <cellStyle name="Normal 2 4 2 2 4 4" xfId="552" xr:uid="{00000000-0005-0000-0000-0000FF0F0000}"/>
    <cellStyle name="Normal 2 4 2 2 4 4 2" xfId="2261" xr:uid="{00000000-0005-0000-0000-000000100000}"/>
    <cellStyle name="Normal 2 4 2 2 4 4 2 2" xfId="5657" xr:uid="{00000000-0005-0000-0000-000001100000}"/>
    <cellStyle name="Normal 2 4 2 2 4 4 2 2 2" xfId="12435" xr:uid="{00000000-0005-0000-0000-000002100000}"/>
    <cellStyle name="Normal 2 4 2 2 4 4 2 2 3" xfId="19204" xr:uid="{00000000-0005-0000-0000-000003100000}"/>
    <cellStyle name="Normal 2 4 2 2 4 4 2 2 4" xfId="25973" xr:uid="{00000000-0005-0000-0000-000004100000}"/>
    <cellStyle name="Normal 2 4 2 2 4 4 2 3" xfId="9051" xr:uid="{00000000-0005-0000-0000-000005100000}"/>
    <cellStyle name="Normal 2 4 2 2 4 4 2 4" xfId="15820" xr:uid="{00000000-0005-0000-0000-000006100000}"/>
    <cellStyle name="Normal 2 4 2 2 4 4 2 5" xfId="22589" xr:uid="{00000000-0005-0000-0000-000007100000}"/>
    <cellStyle name="Normal 2 4 2 2 4 4 3" xfId="3961" xr:uid="{00000000-0005-0000-0000-000008100000}"/>
    <cellStyle name="Normal 2 4 2 2 4 4 3 2" xfId="10742" xr:uid="{00000000-0005-0000-0000-000009100000}"/>
    <cellStyle name="Normal 2 4 2 2 4 4 3 3" xfId="17511" xr:uid="{00000000-0005-0000-0000-00000A100000}"/>
    <cellStyle name="Normal 2 4 2 2 4 4 3 4" xfId="24280" xr:uid="{00000000-0005-0000-0000-00000B100000}"/>
    <cellStyle name="Normal 2 4 2 2 4 4 4" xfId="7358" xr:uid="{00000000-0005-0000-0000-00000C100000}"/>
    <cellStyle name="Normal 2 4 2 2 4 4 5" xfId="14127" xr:uid="{00000000-0005-0000-0000-00000D100000}"/>
    <cellStyle name="Normal 2 4 2 2 4 4 6" xfId="20896" xr:uid="{00000000-0005-0000-0000-00000E100000}"/>
    <cellStyle name="Normal 2 4 2 2 4 5" xfId="982" xr:uid="{00000000-0005-0000-0000-00000F100000}"/>
    <cellStyle name="Normal 2 4 2 2 4 5 2" xfId="2687" xr:uid="{00000000-0005-0000-0000-000010100000}"/>
    <cellStyle name="Normal 2 4 2 2 4 5 2 2" xfId="6083" xr:uid="{00000000-0005-0000-0000-000011100000}"/>
    <cellStyle name="Normal 2 4 2 2 4 5 2 2 2" xfId="12858" xr:uid="{00000000-0005-0000-0000-000012100000}"/>
    <cellStyle name="Normal 2 4 2 2 4 5 2 2 3" xfId="19627" xr:uid="{00000000-0005-0000-0000-000013100000}"/>
    <cellStyle name="Normal 2 4 2 2 4 5 2 2 4" xfId="26396" xr:uid="{00000000-0005-0000-0000-000014100000}"/>
    <cellStyle name="Normal 2 4 2 2 4 5 2 3" xfId="9474" xr:uid="{00000000-0005-0000-0000-000015100000}"/>
    <cellStyle name="Normal 2 4 2 2 4 5 2 4" xfId="16243" xr:uid="{00000000-0005-0000-0000-000016100000}"/>
    <cellStyle name="Normal 2 4 2 2 4 5 2 5" xfId="23012" xr:uid="{00000000-0005-0000-0000-000017100000}"/>
    <cellStyle name="Normal 2 4 2 2 4 5 3" xfId="4384" xr:uid="{00000000-0005-0000-0000-000018100000}"/>
    <cellStyle name="Normal 2 4 2 2 4 5 3 2" xfId="11165" xr:uid="{00000000-0005-0000-0000-000019100000}"/>
    <cellStyle name="Normal 2 4 2 2 4 5 3 3" xfId="17934" xr:uid="{00000000-0005-0000-0000-00001A100000}"/>
    <cellStyle name="Normal 2 4 2 2 4 5 3 4" xfId="24703" xr:uid="{00000000-0005-0000-0000-00001B100000}"/>
    <cellStyle name="Normal 2 4 2 2 4 5 4" xfId="7781" xr:uid="{00000000-0005-0000-0000-00001C100000}"/>
    <cellStyle name="Normal 2 4 2 2 4 5 5" xfId="14550" xr:uid="{00000000-0005-0000-0000-00001D100000}"/>
    <cellStyle name="Normal 2 4 2 2 4 5 6" xfId="21319" xr:uid="{00000000-0005-0000-0000-00001E100000}"/>
    <cellStyle name="Normal 2 4 2 2 4 6" xfId="1411" xr:uid="{00000000-0005-0000-0000-00001F100000}"/>
    <cellStyle name="Normal 2 4 2 2 4 6 2" xfId="3113" xr:uid="{00000000-0005-0000-0000-000020100000}"/>
    <cellStyle name="Normal 2 4 2 2 4 6 2 2" xfId="6509" xr:uid="{00000000-0005-0000-0000-000021100000}"/>
    <cellStyle name="Normal 2 4 2 2 4 6 2 2 2" xfId="13281" xr:uid="{00000000-0005-0000-0000-000022100000}"/>
    <cellStyle name="Normal 2 4 2 2 4 6 2 2 3" xfId="20050" xr:uid="{00000000-0005-0000-0000-000023100000}"/>
    <cellStyle name="Normal 2 4 2 2 4 6 2 2 4" xfId="26819" xr:uid="{00000000-0005-0000-0000-000024100000}"/>
    <cellStyle name="Normal 2 4 2 2 4 6 2 3" xfId="9897" xr:uid="{00000000-0005-0000-0000-000025100000}"/>
    <cellStyle name="Normal 2 4 2 2 4 6 2 4" xfId="16666" xr:uid="{00000000-0005-0000-0000-000026100000}"/>
    <cellStyle name="Normal 2 4 2 2 4 6 2 5" xfId="23435" xr:uid="{00000000-0005-0000-0000-000027100000}"/>
    <cellStyle name="Normal 2 4 2 2 4 6 3" xfId="4807" xr:uid="{00000000-0005-0000-0000-000028100000}"/>
    <cellStyle name="Normal 2 4 2 2 4 6 3 2" xfId="11588" xr:uid="{00000000-0005-0000-0000-000029100000}"/>
    <cellStyle name="Normal 2 4 2 2 4 6 3 3" xfId="18357" xr:uid="{00000000-0005-0000-0000-00002A100000}"/>
    <cellStyle name="Normal 2 4 2 2 4 6 3 4" xfId="25126" xr:uid="{00000000-0005-0000-0000-00002B100000}"/>
    <cellStyle name="Normal 2 4 2 2 4 6 4" xfId="8204" xr:uid="{00000000-0005-0000-0000-00002C100000}"/>
    <cellStyle name="Normal 2 4 2 2 4 6 5" xfId="14973" xr:uid="{00000000-0005-0000-0000-00002D100000}"/>
    <cellStyle name="Normal 2 4 2 2 4 6 6" xfId="21742" xr:uid="{00000000-0005-0000-0000-00002E100000}"/>
    <cellStyle name="Normal 2 4 2 2 4 7" xfId="1836" xr:uid="{00000000-0005-0000-0000-00002F100000}"/>
    <cellStyle name="Normal 2 4 2 2 4 7 2" xfId="5232" xr:uid="{00000000-0005-0000-0000-000030100000}"/>
    <cellStyle name="Normal 2 4 2 2 4 7 2 2" xfId="12012" xr:uid="{00000000-0005-0000-0000-000031100000}"/>
    <cellStyle name="Normal 2 4 2 2 4 7 2 3" xfId="18781" xr:uid="{00000000-0005-0000-0000-000032100000}"/>
    <cellStyle name="Normal 2 4 2 2 4 7 2 4" xfId="25550" xr:uid="{00000000-0005-0000-0000-000033100000}"/>
    <cellStyle name="Normal 2 4 2 2 4 7 3" xfId="8628" xr:uid="{00000000-0005-0000-0000-000034100000}"/>
    <cellStyle name="Normal 2 4 2 2 4 7 4" xfId="15397" xr:uid="{00000000-0005-0000-0000-000035100000}"/>
    <cellStyle name="Normal 2 4 2 2 4 7 5" xfId="22166" xr:uid="{00000000-0005-0000-0000-000036100000}"/>
    <cellStyle name="Normal 2 4 2 2 4 8" xfId="3538" xr:uid="{00000000-0005-0000-0000-000037100000}"/>
    <cellStyle name="Normal 2 4 2 2 4 8 2" xfId="10319" xr:uid="{00000000-0005-0000-0000-000038100000}"/>
    <cellStyle name="Normal 2 4 2 2 4 8 3" xfId="17088" xr:uid="{00000000-0005-0000-0000-000039100000}"/>
    <cellStyle name="Normal 2 4 2 2 4 8 4" xfId="23857" xr:uid="{00000000-0005-0000-0000-00003A100000}"/>
    <cellStyle name="Normal 2 4 2 2 4 9" xfId="6934" xr:uid="{00000000-0005-0000-0000-00003B100000}"/>
    <cellStyle name="Normal 2 4 2 2 5" xfId="121" xr:uid="{00000000-0005-0000-0000-00003C100000}"/>
    <cellStyle name="Normal 2 4 2 2 5 10" xfId="13724" xr:uid="{00000000-0005-0000-0000-00003D100000}"/>
    <cellStyle name="Normal 2 4 2 2 5 11" xfId="20493" xr:uid="{00000000-0005-0000-0000-00003E100000}"/>
    <cellStyle name="Normal 2 4 2 2 5 2" xfId="224" xr:uid="{00000000-0005-0000-0000-00003F100000}"/>
    <cellStyle name="Normal 2 4 2 2 5 2 10" xfId="20593" xr:uid="{00000000-0005-0000-0000-000040100000}"/>
    <cellStyle name="Normal 2 4 2 2 5 2 2" xfId="472" xr:uid="{00000000-0005-0000-0000-000041100000}"/>
    <cellStyle name="Normal 2 4 2 2 5 2 2 2" xfId="899" xr:uid="{00000000-0005-0000-0000-000042100000}"/>
    <cellStyle name="Normal 2 4 2 2 5 2 2 2 2" xfId="2604" xr:uid="{00000000-0005-0000-0000-000043100000}"/>
    <cellStyle name="Normal 2 4 2 2 5 2 2 2 2 2" xfId="6000" xr:uid="{00000000-0005-0000-0000-000044100000}"/>
    <cellStyle name="Normal 2 4 2 2 5 2 2 2 2 2 2" xfId="12778" xr:uid="{00000000-0005-0000-0000-000045100000}"/>
    <cellStyle name="Normal 2 4 2 2 5 2 2 2 2 2 3" xfId="19547" xr:uid="{00000000-0005-0000-0000-000046100000}"/>
    <cellStyle name="Normal 2 4 2 2 5 2 2 2 2 2 4" xfId="26316" xr:uid="{00000000-0005-0000-0000-000047100000}"/>
    <cellStyle name="Normal 2 4 2 2 5 2 2 2 2 3" xfId="9394" xr:uid="{00000000-0005-0000-0000-000048100000}"/>
    <cellStyle name="Normal 2 4 2 2 5 2 2 2 2 4" xfId="16163" xr:uid="{00000000-0005-0000-0000-000049100000}"/>
    <cellStyle name="Normal 2 4 2 2 5 2 2 2 2 5" xfId="22932" xr:uid="{00000000-0005-0000-0000-00004A100000}"/>
    <cellStyle name="Normal 2 4 2 2 5 2 2 2 3" xfId="4304" xr:uid="{00000000-0005-0000-0000-00004B100000}"/>
    <cellStyle name="Normal 2 4 2 2 5 2 2 2 3 2" xfId="11085" xr:uid="{00000000-0005-0000-0000-00004C100000}"/>
    <cellStyle name="Normal 2 4 2 2 5 2 2 2 3 3" xfId="17854" xr:uid="{00000000-0005-0000-0000-00004D100000}"/>
    <cellStyle name="Normal 2 4 2 2 5 2 2 2 3 4" xfId="24623" xr:uid="{00000000-0005-0000-0000-00004E100000}"/>
    <cellStyle name="Normal 2 4 2 2 5 2 2 2 4" xfId="7701" xr:uid="{00000000-0005-0000-0000-00004F100000}"/>
    <cellStyle name="Normal 2 4 2 2 5 2 2 2 5" xfId="14470" xr:uid="{00000000-0005-0000-0000-000050100000}"/>
    <cellStyle name="Normal 2 4 2 2 5 2 2 2 6" xfId="21239" xr:uid="{00000000-0005-0000-0000-000051100000}"/>
    <cellStyle name="Normal 2 4 2 2 5 2 2 3" xfId="1325" xr:uid="{00000000-0005-0000-0000-000052100000}"/>
    <cellStyle name="Normal 2 4 2 2 5 2 2 3 2" xfId="3030" xr:uid="{00000000-0005-0000-0000-000053100000}"/>
    <cellStyle name="Normal 2 4 2 2 5 2 2 3 2 2" xfId="6426" xr:uid="{00000000-0005-0000-0000-000054100000}"/>
    <cellStyle name="Normal 2 4 2 2 5 2 2 3 2 2 2" xfId="13201" xr:uid="{00000000-0005-0000-0000-000055100000}"/>
    <cellStyle name="Normal 2 4 2 2 5 2 2 3 2 2 3" xfId="19970" xr:uid="{00000000-0005-0000-0000-000056100000}"/>
    <cellStyle name="Normal 2 4 2 2 5 2 2 3 2 2 4" xfId="26739" xr:uid="{00000000-0005-0000-0000-000057100000}"/>
    <cellStyle name="Normal 2 4 2 2 5 2 2 3 2 3" xfId="9817" xr:uid="{00000000-0005-0000-0000-000058100000}"/>
    <cellStyle name="Normal 2 4 2 2 5 2 2 3 2 4" xfId="16586" xr:uid="{00000000-0005-0000-0000-000059100000}"/>
    <cellStyle name="Normal 2 4 2 2 5 2 2 3 2 5" xfId="23355" xr:uid="{00000000-0005-0000-0000-00005A100000}"/>
    <cellStyle name="Normal 2 4 2 2 5 2 2 3 3" xfId="4727" xr:uid="{00000000-0005-0000-0000-00005B100000}"/>
    <cellStyle name="Normal 2 4 2 2 5 2 2 3 3 2" xfId="11508" xr:uid="{00000000-0005-0000-0000-00005C100000}"/>
    <cellStyle name="Normal 2 4 2 2 5 2 2 3 3 3" xfId="18277" xr:uid="{00000000-0005-0000-0000-00005D100000}"/>
    <cellStyle name="Normal 2 4 2 2 5 2 2 3 3 4" xfId="25046" xr:uid="{00000000-0005-0000-0000-00005E100000}"/>
    <cellStyle name="Normal 2 4 2 2 5 2 2 3 4" xfId="8124" xr:uid="{00000000-0005-0000-0000-00005F100000}"/>
    <cellStyle name="Normal 2 4 2 2 5 2 2 3 5" xfId="14893" xr:uid="{00000000-0005-0000-0000-000060100000}"/>
    <cellStyle name="Normal 2 4 2 2 5 2 2 3 6" xfId="21662" xr:uid="{00000000-0005-0000-0000-000061100000}"/>
    <cellStyle name="Normal 2 4 2 2 5 2 2 4" xfId="1754" xr:uid="{00000000-0005-0000-0000-000062100000}"/>
    <cellStyle name="Normal 2 4 2 2 5 2 2 4 2" xfId="3456" xr:uid="{00000000-0005-0000-0000-000063100000}"/>
    <cellStyle name="Normal 2 4 2 2 5 2 2 4 2 2" xfId="6852" xr:uid="{00000000-0005-0000-0000-000064100000}"/>
    <cellStyle name="Normal 2 4 2 2 5 2 2 4 2 2 2" xfId="13624" xr:uid="{00000000-0005-0000-0000-000065100000}"/>
    <cellStyle name="Normal 2 4 2 2 5 2 2 4 2 2 3" xfId="20393" xr:uid="{00000000-0005-0000-0000-000066100000}"/>
    <cellStyle name="Normal 2 4 2 2 5 2 2 4 2 2 4" xfId="27162" xr:uid="{00000000-0005-0000-0000-000067100000}"/>
    <cellStyle name="Normal 2 4 2 2 5 2 2 4 2 3" xfId="10240" xr:uid="{00000000-0005-0000-0000-000068100000}"/>
    <cellStyle name="Normal 2 4 2 2 5 2 2 4 2 4" xfId="17009" xr:uid="{00000000-0005-0000-0000-000069100000}"/>
    <cellStyle name="Normal 2 4 2 2 5 2 2 4 2 5" xfId="23778" xr:uid="{00000000-0005-0000-0000-00006A100000}"/>
    <cellStyle name="Normal 2 4 2 2 5 2 2 4 3" xfId="5150" xr:uid="{00000000-0005-0000-0000-00006B100000}"/>
    <cellStyle name="Normal 2 4 2 2 5 2 2 4 3 2" xfId="11931" xr:uid="{00000000-0005-0000-0000-00006C100000}"/>
    <cellStyle name="Normal 2 4 2 2 5 2 2 4 3 3" xfId="18700" xr:uid="{00000000-0005-0000-0000-00006D100000}"/>
    <cellStyle name="Normal 2 4 2 2 5 2 2 4 3 4" xfId="25469" xr:uid="{00000000-0005-0000-0000-00006E100000}"/>
    <cellStyle name="Normal 2 4 2 2 5 2 2 4 4" xfId="8547" xr:uid="{00000000-0005-0000-0000-00006F100000}"/>
    <cellStyle name="Normal 2 4 2 2 5 2 2 4 5" xfId="15316" xr:uid="{00000000-0005-0000-0000-000070100000}"/>
    <cellStyle name="Normal 2 4 2 2 5 2 2 4 6" xfId="22085" xr:uid="{00000000-0005-0000-0000-000071100000}"/>
    <cellStyle name="Normal 2 4 2 2 5 2 2 5" xfId="2181" xr:uid="{00000000-0005-0000-0000-000072100000}"/>
    <cellStyle name="Normal 2 4 2 2 5 2 2 5 2" xfId="5577" xr:uid="{00000000-0005-0000-0000-000073100000}"/>
    <cellStyle name="Normal 2 4 2 2 5 2 2 5 2 2" xfId="12355" xr:uid="{00000000-0005-0000-0000-000074100000}"/>
    <cellStyle name="Normal 2 4 2 2 5 2 2 5 2 3" xfId="19124" xr:uid="{00000000-0005-0000-0000-000075100000}"/>
    <cellStyle name="Normal 2 4 2 2 5 2 2 5 2 4" xfId="25893" xr:uid="{00000000-0005-0000-0000-000076100000}"/>
    <cellStyle name="Normal 2 4 2 2 5 2 2 5 3" xfId="8971" xr:uid="{00000000-0005-0000-0000-000077100000}"/>
    <cellStyle name="Normal 2 4 2 2 5 2 2 5 4" xfId="15740" xr:uid="{00000000-0005-0000-0000-000078100000}"/>
    <cellStyle name="Normal 2 4 2 2 5 2 2 5 5" xfId="22509" xr:uid="{00000000-0005-0000-0000-000079100000}"/>
    <cellStyle name="Normal 2 4 2 2 5 2 2 6" xfId="3881" xr:uid="{00000000-0005-0000-0000-00007A100000}"/>
    <cellStyle name="Normal 2 4 2 2 5 2 2 6 2" xfId="10662" xr:uid="{00000000-0005-0000-0000-00007B100000}"/>
    <cellStyle name="Normal 2 4 2 2 5 2 2 6 3" xfId="17431" xr:uid="{00000000-0005-0000-0000-00007C100000}"/>
    <cellStyle name="Normal 2 4 2 2 5 2 2 6 4" xfId="24200" xr:uid="{00000000-0005-0000-0000-00007D100000}"/>
    <cellStyle name="Normal 2 4 2 2 5 2 2 7" xfId="7278" xr:uid="{00000000-0005-0000-0000-00007E100000}"/>
    <cellStyle name="Normal 2 4 2 2 5 2 2 8" xfId="14047" xr:uid="{00000000-0005-0000-0000-00007F100000}"/>
    <cellStyle name="Normal 2 4 2 2 5 2 2 9" xfId="20816" xr:uid="{00000000-0005-0000-0000-000080100000}"/>
    <cellStyle name="Normal 2 4 2 2 5 2 3" xfId="674" xr:uid="{00000000-0005-0000-0000-000081100000}"/>
    <cellStyle name="Normal 2 4 2 2 5 2 3 2" xfId="2381" xr:uid="{00000000-0005-0000-0000-000082100000}"/>
    <cellStyle name="Normal 2 4 2 2 5 2 3 2 2" xfId="5777" xr:uid="{00000000-0005-0000-0000-000083100000}"/>
    <cellStyle name="Normal 2 4 2 2 5 2 3 2 2 2" xfId="12555" xr:uid="{00000000-0005-0000-0000-000084100000}"/>
    <cellStyle name="Normal 2 4 2 2 5 2 3 2 2 3" xfId="19324" xr:uid="{00000000-0005-0000-0000-000085100000}"/>
    <cellStyle name="Normal 2 4 2 2 5 2 3 2 2 4" xfId="26093" xr:uid="{00000000-0005-0000-0000-000086100000}"/>
    <cellStyle name="Normal 2 4 2 2 5 2 3 2 3" xfId="9171" xr:uid="{00000000-0005-0000-0000-000087100000}"/>
    <cellStyle name="Normal 2 4 2 2 5 2 3 2 4" xfId="15940" xr:uid="{00000000-0005-0000-0000-000088100000}"/>
    <cellStyle name="Normal 2 4 2 2 5 2 3 2 5" xfId="22709" xr:uid="{00000000-0005-0000-0000-000089100000}"/>
    <cellStyle name="Normal 2 4 2 2 5 2 3 3" xfId="4081" xr:uid="{00000000-0005-0000-0000-00008A100000}"/>
    <cellStyle name="Normal 2 4 2 2 5 2 3 3 2" xfId="10862" xr:uid="{00000000-0005-0000-0000-00008B100000}"/>
    <cellStyle name="Normal 2 4 2 2 5 2 3 3 3" xfId="17631" xr:uid="{00000000-0005-0000-0000-00008C100000}"/>
    <cellStyle name="Normal 2 4 2 2 5 2 3 3 4" xfId="24400" xr:uid="{00000000-0005-0000-0000-00008D100000}"/>
    <cellStyle name="Normal 2 4 2 2 5 2 3 4" xfId="7478" xr:uid="{00000000-0005-0000-0000-00008E100000}"/>
    <cellStyle name="Normal 2 4 2 2 5 2 3 5" xfId="14247" xr:uid="{00000000-0005-0000-0000-00008F100000}"/>
    <cellStyle name="Normal 2 4 2 2 5 2 3 6" xfId="21016" xr:uid="{00000000-0005-0000-0000-000090100000}"/>
    <cellStyle name="Normal 2 4 2 2 5 2 4" xfId="1102" xr:uid="{00000000-0005-0000-0000-000091100000}"/>
    <cellStyle name="Normal 2 4 2 2 5 2 4 2" xfId="2807" xr:uid="{00000000-0005-0000-0000-000092100000}"/>
    <cellStyle name="Normal 2 4 2 2 5 2 4 2 2" xfId="6203" xr:uid="{00000000-0005-0000-0000-000093100000}"/>
    <cellStyle name="Normal 2 4 2 2 5 2 4 2 2 2" xfId="12978" xr:uid="{00000000-0005-0000-0000-000094100000}"/>
    <cellStyle name="Normal 2 4 2 2 5 2 4 2 2 3" xfId="19747" xr:uid="{00000000-0005-0000-0000-000095100000}"/>
    <cellStyle name="Normal 2 4 2 2 5 2 4 2 2 4" xfId="26516" xr:uid="{00000000-0005-0000-0000-000096100000}"/>
    <cellStyle name="Normal 2 4 2 2 5 2 4 2 3" xfId="9594" xr:uid="{00000000-0005-0000-0000-000097100000}"/>
    <cellStyle name="Normal 2 4 2 2 5 2 4 2 4" xfId="16363" xr:uid="{00000000-0005-0000-0000-000098100000}"/>
    <cellStyle name="Normal 2 4 2 2 5 2 4 2 5" xfId="23132" xr:uid="{00000000-0005-0000-0000-000099100000}"/>
    <cellStyle name="Normal 2 4 2 2 5 2 4 3" xfId="4504" xr:uid="{00000000-0005-0000-0000-00009A100000}"/>
    <cellStyle name="Normal 2 4 2 2 5 2 4 3 2" xfId="11285" xr:uid="{00000000-0005-0000-0000-00009B100000}"/>
    <cellStyle name="Normal 2 4 2 2 5 2 4 3 3" xfId="18054" xr:uid="{00000000-0005-0000-0000-00009C100000}"/>
    <cellStyle name="Normal 2 4 2 2 5 2 4 3 4" xfId="24823" xr:uid="{00000000-0005-0000-0000-00009D100000}"/>
    <cellStyle name="Normal 2 4 2 2 5 2 4 4" xfId="7901" xr:uid="{00000000-0005-0000-0000-00009E100000}"/>
    <cellStyle name="Normal 2 4 2 2 5 2 4 5" xfId="14670" xr:uid="{00000000-0005-0000-0000-00009F100000}"/>
    <cellStyle name="Normal 2 4 2 2 5 2 4 6" xfId="21439" xr:uid="{00000000-0005-0000-0000-0000A0100000}"/>
    <cellStyle name="Normal 2 4 2 2 5 2 5" xfId="1531" xr:uid="{00000000-0005-0000-0000-0000A1100000}"/>
    <cellStyle name="Normal 2 4 2 2 5 2 5 2" xfId="3233" xr:uid="{00000000-0005-0000-0000-0000A2100000}"/>
    <cellStyle name="Normal 2 4 2 2 5 2 5 2 2" xfId="6629" xr:uid="{00000000-0005-0000-0000-0000A3100000}"/>
    <cellStyle name="Normal 2 4 2 2 5 2 5 2 2 2" xfId="13401" xr:uid="{00000000-0005-0000-0000-0000A4100000}"/>
    <cellStyle name="Normal 2 4 2 2 5 2 5 2 2 3" xfId="20170" xr:uid="{00000000-0005-0000-0000-0000A5100000}"/>
    <cellStyle name="Normal 2 4 2 2 5 2 5 2 2 4" xfId="26939" xr:uid="{00000000-0005-0000-0000-0000A6100000}"/>
    <cellStyle name="Normal 2 4 2 2 5 2 5 2 3" xfId="10017" xr:uid="{00000000-0005-0000-0000-0000A7100000}"/>
    <cellStyle name="Normal 2 4 2 2 5 2 5 2 4" xfId="16786" xr:uid="{00000000-0005-0000-0000-0000A8100000}"/>
    <cellStyle name="Normal 2 4 2 2 5 2 5 2 5" xfId="23555" xr:uid="{00000000-0005-0000-0000-0000A9100000}"/>
    <cellStyle name="Normal 2 4 2 2 5 2 5 3" xfId="4927" xr:uid="{00000000-0005-0000-0000-0000AA100000}"/>
    <cellStyle name="Normal 2 4 2 2 5 2 5 3 2" xfId="11708" xr:uid="{00000000-0005-0000-0000-0000AB100000}"/>
    <cellStyle name="Normal 2 4 2 2 5 2 5 3 3" xfId="18477" xr:uid="{00000000-0005-0000-0000-0000AC100000}"/>
    <cellStyle name="Normal 2 4 2 2 5 2 5 3 4" xfId="25246" xr:uid="{00000000-0005-0000-0000-0000AD100000}"/>
    <cellStyle name="Normal 2 4 2 2 5 2 5 4" xfId="8324" xr:uid="{00000000-0005-0000-0000-0000AE100000}"/>
    <cellStyle name="Normal 2 4 2 2 5 2 5 5" xfId="15093" xr:uid="{00000000-0005-0000-0000-0000AF100000}"/>
    <cellStyle name="Normal 2 4 2 2 5 2 5 6" xfId="21862" xr:uid="{00000000-0005-0000-0000-0000B0100000}"/>
    <cellStyle name="Normal 2 4 2 2 5 2 6" xfId="1956" xr:uid="{00000000-0005-0000-0000-0000B1100000}"/>
    <cellStyle name="Normal 2 4 2 2 5 2 6 2" xfId="5352" xr:uid="{00000000-0005-0000-0000-0000B2100000}"/>
    <cellStyle name="Normal 2 4 2 2 5 2 6 2 2" xfId="12132" xr:uid="{00000000-0005-0000-0000-0000B3100000}"/>
    <cellStyle name="Normal 2 4 2 2 5 2 6 2 3" xfId="18901" xr:uid="{00000000-0005-0000-0000-0000B4100000}"/>
    <cellStyle name="Normal 2 4 2 2 5 2 6 2 4" xfId="25670" xr:uid="{00000000-0005-0000-0000-0000B5100000}"/>
    <cellStyle name="Normal 2 4 2 2 5 2 6 3" xfId="8748" xr:uid="{00000000-0005-0000-0000-0000B6100000}"/>
    <cellStyle name="Normal 2 4 2 2 5 2 6 4" xfId="15517" xr:uid="{00000000-0005-0000-0000-0000B7100000}"/>
    <cellStyle name="Normal 2 4 2 2 5 2 6 5" xfId="22286" xr:uid="{00000000-0005-0000-0000-0000B8100000}"/>
    <cellStyle name="Normal 2 4 2 2 5 2 7" xfId="3658" xr:uid="{00000000-0005-0000-0000-0000B9100000}"/>
    <cellStyle name="Normal 2 4 2 2 5 2 7 2" xfId="10439" xr:uid="{00000000-0005-0000-0000-0000BA100000}"/>
    <cellStyle name="Normal 2 4 2 2 5 2 7 3" xfId="17208" xr:uid="{00000000-0005-0000-0000-0000BB100000}"/>
    <cellStyle name="Normal 2 4 2 2 5 2 7 4" xfId="23977" xr:uid="{00000000-0005-0000-0000-0000BC100000}"/>
    <cellStyle name="Normal 2 4 2 2 5 2 8" xfId="7054" xr:uid="{00000000-0005-0000-0000-0000BD100000}"/>
    <cellStyle name="Normal 2 4 2 2 5 2 9" xfId="13824" xr:uid="{00000000-0005-0000-0000-0000BE100000}"/>
    <cellStyle name="Normal 2 4 2 2 5 3" xfId="370" xr:uid="{00000000-0005-0000-0000-0000BF100000}"/>
    <cellStyle name="Normal 2 4 2 2 5 3 2" xfId="797" xr:uid="{00000000-0005-0000-0000-0000C0100000}"/>
    <cellStyle name="Normal 2 4 2 2 5 3 2 2" xfId="2504" xr:uid="{00000000-0005-0000-0000-0000C1100000}"/>
    <cellStyle name="Normal 2 4 2 2 5 3 2 2 2" xfId="5900" xr:uid="{00000000-0005-0000-0000-0000C2100000}"/>
    <cellStyle name="Normal 2 4 2 2 5 3 2 2 2 2" xfId="12678" xr:uid="{00000000-0005-0000-0000-0000C3100000}"/>
    <cellStyle name="Normal 2 4 2 2 5 3 2 2 2 3" xfId="19447" xr:uid="{00000000-0005-0000-0000-0000C4100000}"/>
    <cellStyle name="Normal 2 4 2 2 5 3 2 2 2 4" xfId="26216" xr:uid="{00000000-0005-0000-0000-0000C5100000}"/>
    <cellStyle name="Normal 2 4 2 2 5 3 2 2 3" xfId="9294" xr:uid="{00000000-0005-0000-0000-0000C6100000}"/>
    <cellStyle name="Normal 2 4 2 2 5 3 2 2 4" xfId="16063" xr:uid="{00000000-0005-0000-0000-0000C7100000}"/>
    <cellStyle name="Normal 2 4 2 2 5 3 2 2 5" xfId="22832" xr:uid="{00000000-0005-0000-0000-0000C8100000}"/>
    <cellStyle name="Normal 2 4 2 2 5 3 2 3" xfId="4204" xr:uid="{00000000-0005-0000-0000-0000C9100000}"/>
    <cellStyle name="Normal 2 4 2 2 5 3 2 3 2" xfId="10985" xr:uid="{00000000-0005-0000-0000-0000CA100000}"/>
    <cellStyle name="Normal 2 4 2 2 5 3 2 3 3" xfId="17754" xr:uid="{00000000-0005-0000-0000-0000CB100000}"/>
    <cellStyle name="Normal 2 4 2 2 5 3 2 3 4" xfId="24523" xr:uid="{00000000-0005-0000-0000-0000CC100000}"/>
    <cellStyle name="Normal 2 4 2 2 5 3 2 4" xfId="7601" xr:uid="{00000000-0005-0000-0000-0000CD100000}"/>
    <cellStyle name="Normal 2 4 2 2 5 3 2 5" xfId="14370" xr:uid="{00000000-0005-0000-0000-0000CE100000}"/>
    <cellStyle name="Normal 2 4 2 2 5 3 2 6" xfId="21139" xr:uid="{00000000-0005-0000-0000-0000CF100000}"/>
    <cellStyle name="Normal 2 4 2 2 5 3 3" xfId="1225" xr:uid="{00000000-0005-0000-0000-0000D0100000}"/>
    <cellStyle name="Normal 2 4 2 2 5 3 3 2" xfId="2930" xr:uid="{00000000-0005-0000-0000-0000D1100000}"/>
    <cellStyle name="Normal 2 4 2 2 5 3 3 2 2" xfId="6326" xr:uid="{00000000-0005-0000-0000-0000D2100000}"/>
    <cellStyle name="Normal 2 4 2 2 5 3 3 2 2 2" xfId="13101" xr:uid="{00000000-0005-0000-0000-0000D3100000}"/>
    <cellStyle name="Normal 2 4 2 2 5 3 3 2 2 3" xfId="19870" xr:uid="{00000000-0005-0000-0000-0000D4100000}"/>
    <cellStyle name="Normal 2 4 2 2 5 3 3 2 2 4" xfId="26639" xr:uid="{00000000-0005-0000-0000-0000D5100000}"/>
    <cellStyle name="Normal 2 4 2 2 5 3 3 2 3" xfId="9717" xr:uid="{00000000-0005-0000-0000-0000D6100000}"/>
    <cellStyle name="Normal 2 4 2 2 5 3 3 2 4" xfId="16486" xr:uid="{00000000-0005-0000-0000-0000D7100000}"/>
    <cellStyle name="Normal 2 4 2 2 5 3 3 2 5" xfId="23255" xr:uid="{00000000-0005-0000-0000-0000D8100000}"/>
    <cellStyle name="Normal 2 4 2 2 5 3 3 3" xfId="4627" xr:uid="{00000000-0005-0000-0000-0000D9100000}"/>
    <cellStyle name="Normal 2 4 2 2 5 3 3 3 2" xfId="11408" xr:uid="{00000000-0005-0000-0000-0000DA100000}"/>
    <cellStyle name="Normal 2 4 2 2 5 3 3 3 3" xfId="18177" xr:uid="{00000000-0005-0000-0000-0000DB100000}"/>
    <cellStyle name="Normal 2 4 2 2 5 3 3 3 4" xfId="24946" xr:uid="{00000000-0005-0000-0000-0000DC100000}"/>
    <cellStyle name="Normal 2 4 2 2 5 3 3 4" xfId="8024" xr:uid="{00000000-0005-0000-0000-0000DD100000}"/>
    <cellStyle name="Normal 2 4 2 2 5 3 3 5" xfId="14793" xr:uid="{00000000-0005-0000-0000-0000DE100000}"/>
    <cellStyle name="Normal 2 4 2 2 5 3 3 6" xfId="21562" xr:uid="{00000000-0005-0000-0000-0000DF100000}"/>
    <cellStyle name="Normal 2 4 2 2 5 3 4" xfId="1654" xr:uid="{00000000-0005-0000-0000-0000E0100000}"/>
    <cellStyle name="Normal 2 4 2 2 5 3 4 2" xfId="3356" xr:uid="{00000000-0005-0000-0000-0000E1100000}"/>
    <cellStyle name="Normal 2 4 2 2 5 3 4 2 2" xfId="6752" xr:uid="{00000000-0005-0000-0000-0000E2100000}"/>
    <cellStyle name="Normal 2 4 2 2 5 3 4 2 2 2" xfId="13524" xr:uid="{00000000-0005-0000-0000-0000E3100000}"/>
    <cellStyle name="Normal 2 4 2 2 5 3 4 2 2 3" xfId="20293" xr:uid="{00000000-0005-0000-0000-0000E4100000}"/>
    <cellStyle name="Normal 2 4 2 2 5 3 4 2 2 4" xfId="27062" xr:uid="{00000000-0005-0000-0000-0000E5100000}"/>
    <cellStyle name="Normal 2 4 2 2 5 3 4 2 3" xfId="10140" xr:uid="{00000000-0005-0000-0000-0000E6100000}"/>
    <cellStyle name="Normal 2 4 2 2 5 3 4 2 4" xfId="16909" xr:uid="{00000000-0005-0000-0000-0000E7100000}"/>
    <cellStyle name="Normal 2 4 2 2 5 3 4 2 5" xfId="23678" xr:uid="{00000000-0005-0000-0000-0000E8100000}"/>
    <cellStyle name="Normal 2 4 2 2 5 3 4 3" xfId="5050" xr:uid="{00000000-0005-0000-0000-0000E9100000}"/>
    <cellStyle name="Normal 2 4 2 2 5 3 4 3 2" xfId="11831" xr:uid="{00000000-0005-0000-0000-0000EA100000}"/>
    <cellStyle name="Normal 2 4 2 2 5 3 4 3 3" xfId="18600" xr:uid="{00000000-0005-0000-0000-0000EB100000}"/>
    <cellStyle name="Normal 2 4 2 2 5 3 4 3 4" xfId="25369" xr:uid="{00000000-0005-0000-0000-0000EC100000}"/>
    <cellStyle name="Normal 2 4 2 2 5 3 4 4" xfId="8447" xr:uid="{00000000-0005-0000-0000-0000ED100000}"/>
    <cellStyle name="Normal 2 4 2 2 5 3 4 5" xfId="15216" xr:uid="{00000000-0005-0000-0000-0000EE100000}"/>
    <cellStyle name="Normal 2 4 2 2 5 3 4 6" xfId="21985" xr:uid="{00000000-0005-0000-0000-0000EF100000}"/>
    <cellStyle name="Normal 2 4 2 2 5 3 5" xfId="2079" xr:uid="{00000000-0005-0000-0000-0000F0100000}"/>
    <cellStyle name="Normal 2 4 2 2 5 3 5 2" xfId="5475" xr:uid="{00000000-0005-0000-0000-0000F1100000}"/>
    <cellStyle name="Normal 2 4 2 2 5 3 5 2 2" xfId="12255" xr:uid="{00000000-0005-0000-0000-0000F2100000}"/>
    <cellStyle name="Normal 2 4 2 2 5 3 5 2 3" xfId="19024" xr:uid="{00000000-0005-0000-0000-0000F3100000}"/>
    <cellStyle name="Normal 2 4 2 2 5 3 5 2 4" xfId="25793" xr:uid="{00000000-0005-0000-0000-0000F4100000}"/>
    <cellStyle name="Normal 2 4 2 2 5 3 5 3" xfId="8871" xr:uid="{00000000-0005-0000-0000-0000F5100000}"/>
    <cellStyle name="Normal 2 4 2 2 5 3 5 4" xfId="15640" xr:uid="{00000000-0005-0000-0000-0000F6100000}"/>
    <cellStyle name="Normal 2 4 2 2 5 3 5 5" xfId="22409" xr:uid="{00000000-0005-0000-0000-0000F7100000}"/>
    <cellStyle name="Normal 2 4 2 2 5 3 6" xfId="3781" xr:uid="{00000000-0005-0000-0000-0000F8100000}"/>
    <cellStyle name="Normal 2 4 2 2 5 3 6 2" xfId="10562" xr:uid="{00000000-0005-0000-0000-0000F9100000}"/>
    <cellStyle name="Normal 2 4 2 2 5 3 6 3" xfId="17331" xr:uid="{00000000-0005-0000-0000-0000FA100000}"/>
    <cellStyle name="Normal 2 4 2 2 5 3 6 4" xfId="24100" xr:uid="{00000000-0005-0000-0000-0000FB100000}"/>
    <cellStyle name="Normal 2 4 2 2 5 3 7" xfId="7178" xr:uid="{00000000-0005-0000-0000-0000FC100000}"/>
    <cellStyle name="Normal 2 4 2 2 5 3 8" xfId="13947" xr:uid="{00000000-0005-0000-0000-0000FD100000}"/>
    <cellStyle name="Normal 2 4 2 2 5 3 9" xfId="20716" xr:uid="{00000000-0005-0000-0000-0000FE100000}"/>
    <cellStyle name="Normal 2 4 2 2 5 4" xfId="572" xr:uid="{00000000-0005-0000-0000-0000FF100000}"/>
    <cellStyle name="Normal 2 4 2 2 5 4 2" xfId="2281" xr:uid="{00000000-0005-0000-0000-000000110000}"/>
    <cellStyle name="Normal 2 4 2 2 5 4 2 2" xfId="5677" xr:uid="{00000000-0005-0000-0000-000001110000}"/>
    <cellStyle name="Normal 2 4 2 2 5 4 2 2 2" xfId="12455" xr:uid="{00000000-0005-0000-0000-000002110000}"/>
    <cellStyle name="Normal 2 4 2 2 5 4 2 2 3" xfId="19224" xr:uid="{00000000-0005-0000-0000-000003110000}"/>
    <cellStyle name="Normal 2 4 2 2 5 4 2 2 4" xfId="25993" xr:uid="{00000000-0005-0000-0000-000004110000}"/>
    <cellStyle name="Normal 2 4 2 2 5 4 2 3" xfId="9071" xr:uid="{00000000-0005-0000-0000-000005110000}"/>
    <cellStyle name="Normal 2 4 2 2 5 4 2 4" xfId="15840" xr:uid="{00000000-0005-0000-0000-000006110000}"/>
    <cellStyle name="Normal 2 4 2 2 5 4 2 5" xfId="22609" xr:uid="{00000000-0005-0000-0000-000007110000}"/>
    <cellStyle name="Normal 2 4 2 2 5 4 3" xfId="3981" xr:uid="{00000000-0005-0000-0000-000008110000}"/>
    <cellStyle name="Normal 2 4 2 2 5 4 3 2" xfId="10762" xr:uid="{00000000-0005-0000-0000-000009110000}"/>
    <cellStyle name="Normal 2 4 2 2 5 4 3 3" xfId="17531" xr:uid="{00000000-0005-0000-0000-00000A110000}"/>
    <cellStyle name="Normal 2 4 2 2 5 4 3 4" xfId="24300" xr:uid="{00000000-0005-0000-0000-00000B110000}"/>
    <cellStyle name="Normal 2 4 2 2 5 4 4" xfId="7378" xr:uid="{00000000-0005-0000-0000-00000C110000}"/>
    <cellStyle name="Normal 2 4 2 2 5 4 5" xfId="14147" xr:uid="{00000000-0005-0000-0000-00000D110000}"/>
    <cellStyle name="Normal 2 4 2 2 5 4 6" xfId="20916" xr:uid="{00000000-0005-0000-0000-00000E110000}"/>
    <cellStyle name="Normal 2 4 2 2 5 5" xfId="1002" xr:uid="{00000000-0005-0000-0000-00000F110000}"/>
    <cellStyle name="Normal 2 4 2 2 5 5 2" xfId="2707" xr:uid="{00000000-0005-0000-0000-000010110000}"/>
    <cellStyle name="Normal 2 4 2 2 5 5 2 2" xfId="6103" xr:uid="{00000000-0005-0000-0000-000011110000}"/>
    <cellStyle name="Normal 2 4 2 2 5 5 2 2 2" xfId="12878" xr:uid="{00000000-0005-0000-0000-000012110000}"/>
    <cellStyle name="Normal 2 4 2 2 5 5 2 2 3" xfId="19647" xr:uid="{00000000-0005-0000-0000-000013110000}"/>
    <cellStyle name="Normal 2 4 2 2 5 5 2 2 4" xfId="26416" xr:uid="{00000000-0005-0000-0000-000014110000}"/>
    <cellStyle name="Normal 2 4 2 2 5 5 2 3" xfId="9494" xr:uid="{00000000-0005-0000-0000-000015110000}"/>
    <cellStyle name="Normal 2 4 2 2 5 5 2 4" xfId="16263" xr:uid="{00000000-0005-0000-0000-000016110000}"/>
    <cellStyle name="Normal 2 4 2 2 5 5 2 5" xfId="23032" xr:uid="{00000000-0005-0000-0000-000017110000}"/>
    <cellStyle name="Normal 2 4 2 2 5 5 3" xfId="4404" xr:uid="{00000000-0005-0000-0000-000018110000}"/>
    <cellStyle name="Normal 2 4 2 2 5 5 3 2" xfId="11185" xr:uid="{00000000-0005-0000-0000-000019110000}"/>
    <cellStyle name="Normal 2 4 2 2 5 5 3 3" xfId="17954" xr:uid="{00000000-0005-0000-0000-00001A110000}"/>
    <cellStyle name="Normal 2 4 2 2 5 5 3 4" xfId="24723" xr:uid="{00000000-0005-0000-0000-00001B110000}"/>
    <cellStyle name="Normal 2 4 2 2 5 5 4" xfId="7801" xr:uid="{00000000-0005-0000-0000-00001C110000}"/>
    <cellStyle name="Normal 2 4 2 2 5 5 5" xfId="14570" xr:uid="{00000000-0005-0000-0000-00001D110000}"/>
    <cellStyle name="Normal 2 4 2 2 5 5 6" xfId="21339" xr:uid="{00000000-0005-0000-0000-00001E110000}"/>
    <cellStyle name="Normal 2 4 2 2 5 6" xfId="1431" xr:uid="{00000000-0005-0000-0000-00001F110000}"/>
    <cellStyle name="Normal 2 4 2 2 5 6 2" xfId="3133" xr:uid="{00000000-0005-0000-0000-000020110000}"/>
    <cellStyle name="Normal 2 4 2 2 5 6 2 2" xfId="6529" xr:uid="{00000000-0005-0000-0000-000021110000}"/>
    <cellStyle name="Normal 2 4 2 2 5 6 2 2 2" xfId="13301" xr:uid="{00000000-0005-0000-0000-000022110000}"/>
    <cellStyle name="Normal 2 4 2 2 5 6 2 2 3" xfId="20070" xr:uid="{00000000-0005-0000-0000-000023110000}"/>
    <cellStyle name="Normal 2 4 2 2 5 6 2 2 4" xfId="26839" xr:uid="{00000000-0005-0000-0000-000024110000}"/>
    <cellStyle name="Normal 2 4 2 2 5 6 2 3" xfId="9917" xr:uid="{00000000-0005-0000-0000-000025110000}"/>
    <cellStyle name="Normal 2 4 2 2 5 6 2 4" xfId="16686" xr:uid="{00000000-0005-0000-0000-000026110000}"/>
    <cellStyle name="Normal 2 4 2 2 5 6 2 5" xfId="23455" xr:uid="{00000000-0005-0000-0000-000027110000}"/>
    <cellStyle name="Normal 2 4 2 2 5 6 3" xfId="4827" xr:uid="{00000000-0005-0000-0000-000028110000}"/>
    <cellStyle name="Normal 2 4 2 2 5 6 3 2" xfId="11608" xr:uid="{00000000-0005-0000-0000-000029110000}"/>
    <cellStyle name="Normal 2 4 2 2 5 6 3 3" xfId="18377" xr:uid="{00000000-0005-0000-0000-00002A110000}"/>
    <cellStyle name="Normal 2 4 2 2 5 6 3 4" xfId="25146" xr:uid="{00000000-0005-0000-0000-00002B110000}"/>
    <cellStyle name="Normal 2 4 2 2 5 6 4" xfId="8224" xr:uid="{00000000-0005-0000-0000-00002C110000}"/>
    <cellStyle name="Normal 2 4 2 2 5 6 5" xfId="14993" xr:uid="{00000000-0005-0000-0000-00002D110000}"/>
    <cellStyle name="Normal 2 4 2 2 5 6 6" xfId="21762" xr:uid="{00000000-0005-0000-0000-00002E110000}"/>
    <cellStyle name="Normal 2 4 2 2 5 7" xfId="1856" xr:uid="{00000000-0005-0000-0000-00002F110000}"/>
    <cellStyle name="Normal 2 4 2 2 5 7 2" xfId="5252" xr:uid="{00000000-0005-0000-0000-000030110000}"/>
    <cellStyle name="Normal 2 4 2 2 5 7 2 2" xfId="12032" xr:uid="{00000000-0005-0000-0000-000031110000}"/>
    <cellStyle name="Normal 2 4 2 2 5 7 2 3" xfId="18801" xr:uid="{00000000-0005-0000-0000-000032110000}"/>
    <cellStyle name="Normal 2 4 2 2 5 7 2 4" xfId="25570" xr:uid="{00000000-0005-0000-0000-000033110000}"/>
    <cellStyle name="Normal 2 4 2 2 5 7 3" xfId="8648" xr:uid="{00000000-0005-0000-0000-000034110000}"/>
    <cellStyle name="Normal 2 4 2 2 5 7 4" xfId="15417" xr:uid="{00000000-0005-0000-0000-000035110000}"/>
    <cellStyle name="Normal 2 4 2 2 5 7 5" xfId="22186" xr:uid="{00000000-0005-0000-0000-000036110000}"/>
    <cellStyle name="Normal 2 4 2 2 5 8" xfId="3558" xr:uid="{00000000-0005-0000-0000-000037110000}"/>
    <cellStyle name="Normal 2 4 2 2 5 8 2" xfId="10339" xr:uid="{00000000-0005-0000-0000-000038110000}"/>
    <cellStyle name="Normal 2 4 2 2 5 8 3" xfId="17108" xr:uid="{00000000-0005-0000-0000-000039110000}"/>
    <cellStyle name="Normal 2 4 2 2 5 8 4" xfId="23877" xr:uid="{00000000-0005-0000-0000-00003A110000}"/>
    <cellStyle name="Normal 2 4 2 2 5 9" xfId="6954" xr:uid="{00000000-0005-0000-0000-00003B110000}"/>
    <cellStyle name="Normal 2 4 2 2 6" xfId="144" xr:uid="{00000000-0005-0000-0000-00003C110000}"/>
    <cellStyle name="Normal 2 4 2 2 6 10" xfId="20513" xr:uid="{00000000-0005-0000-0000-00003D110000}"/>
    <cellStyle name="Normal 2 4 2 2 6 2" xfId="392" xr:uid="{00000000-0005-0000-0000-00003E110000}"/>
    <cellStyle name="Normal 2 4 2 2 6 2 2" xfId="819" xr:uid="{00000000-0005-0000-0000-00003F110000}"/>
    <cellStyle name="Normal 2 4 2 2 6 2 2 2" xfId="2524" xr:uid="{00000000-0005-0000-0000-000040110000}"/>
    <cellStyle name="Normal 2 4 2 2 6 2 2 2 2" xfId="5920" xr:uid="{00000000-0005-0000-0000-000041110000}"/>
    <cellStyle name="Normal 2 4 2 2 6 2 2 2 2 2" xfId="12698" xr:uid="{00000000-0005-0000-0000-000042110000}"/>
    <cellStyle name="Normal 2 4 2 2 6 2 2 2 2 3" xfId="19467" xr:uid="{00000000-0005-0000-0000-000043110000}"/>
    <cellStyle name="Normal 2 4 2 2 6 2 2 2 2 4" xfId="26236" xr:uid="{00000000-0005-0000-0000-000044110000}"/>
    <cellStyle name="Normal 2 4 2 2 6 2 2 2 3" xfId="9314" xr:uid="{00000000-0005-0000-0000-000045110000}"/>
    <cellStyle name="Normal 2 4 2 2 6 2 2 2 4" xfId="16083" xr:uid="{00000000-0005-0000-0000-000046110000}"/>
    <cellStyle name="Normal 2 4 2 2 6 2 2 2 5" xfId="22852" xr:uid="{00000000-0005-0000-0000-000047110000}"/>
    <cellStyle name="Normal 2 4 2 2 6 2 2 3" xfId="4224" xr:uid="{00000000-0005-0000-0000-000048110000}"/>
    <cellStyle name="Normal 2 4 2 2 6 2 2 3 2" xfId="11005" xr:uid="{00000000-0005-0000-0000-000049110000}"/>
    <cellStyle name="Normal 2 4 2 2 6 2 2 3 3" xfId="17774" xr:uid="{00000000-0005-0000-0000-00004A110000}"/>
    <cellStyle name="Normal 2 4 2 2 6 2 2 3 4" xfId="24543" xr:uid="{00000000-0005-0000-0000-00004B110000}"/>
    <cellStyle name="Normal 2 4 2 2 6 2 2 4" xfId="7621" xr:uid="{00000000-0005-0000-0000-00004C110000}"/>
    <cellStyle name="Normal 2 4 2 2 6 2 2 5" xfId="14390" xr:uid="{00000000-0005-0000-0000-00004D110000}"/>
    <cellStyle name="Normal 2 4 2 2 6 2 2 6" xfId="21159" xr:uid="{00000000-0005-0000-0000-00004E110000}"/>
    <cellStyle name="Normal 2 4 2 2 6 2 3" xfId="1245" xr:uid="{00000000-0005-0000-0000-00004F110000}"/>
    <cellStyle name="Normal 2 4 2 2 6 2 3 2" xfId="2950" xr:uid="{00000000-0005-0000-0000-000050110000}"/>
    <cellStyle name="Normal 2 4 2 2 6 2 3 2 2" xfId="6346" xr:uid="{00000000-0005-0000-0000-000051110000}"/>
    <cellStyle name="Normal 2 4 2 2 6 2 3 2 2 2" xfId="13121" xr:uid="{00000000-0005-0000-0000-000052110000}"/>
    <cellStyle name="Normal 2 4 2 2 6 2 3 2 2 3" xfId="19890" xr:uid="{00000000-0005-0000-0000-000053110000}"/>
    <cellStyle name="Normal 2 4 2 2 6 2 3 2 2 4" xfId="26659" xr:uid="{00000000-0005-0000-0000-000054110000}"/>
    <cellStyle name="Normal 2 4 2 2 6 2 3 2 3" xfId="9737" xr:uid="{00000000-0005-0000-0000-000055110000}"/>
    <cellStyle name="Normal 2 4 2 2 6 2 3 2 4" xfId="16506" xr:uid="{00000000-0005-0000-0000-000056110000}"/>
    <cellStyle name="Normal 2 4 2 2 6 2 3 2 5" xfId="23275" xr:uid="{00000000-0005-0000-0000-000057110000}"/>
    <cellStyle name="Normal 2 4 2 2 6 2 3 3" xfId="4647" xr:uid="{00000000-0005-0000-0000-000058110000}"/>
    <cellStyle name="Normal 2 4 2 2 6 2 3 3 2" xfId="11428" xr:uid="{00000000-0005-0000-0000-000059110000}"/>
    <cellStyle name="Normal 2 4 2 2 6 2 3 3 3" xfId="18197" xr:uid="{00000000-0005-0000-0000-00005A110000}"/>
    <cellStyle name="Normal 2 4 2 2 6 2 3 3 4" xfId="24966" xr:uid="{00000000-0005-0000-0000-00005B110000}"/>
    <cellStyle name="Normal 2 4 2 2 6 2 3 4" xfId="8044" xr:uid="{00000000-0005-0000-0000-00005C110000}"/>
    <cellStyle name="Normal 2 4 2 2 6 2 3 5" xfId="14813" xr:uid="{00000000-0005-0000-0000-00005D110000}"/>
    <cellStyle name="Normal 2 4 2 2 6 2 3 6" xfId="21582" xr:uid="{00000000-0005-0000-0000-00005E110000}"/>
    <cellStyle name="Normal 2 4 2 2 6 2 4" xfId="1674" xr:uid="{00000000-0005-0000-0000-00005F110000}"/>
    <cellStyle name="Normal 2 4 2 2 6 2 4 2" xfId="3376" xr:uid="{00000000-0005-0000-0000-000060110000}"/>
    <cellStyle name="Normal 2 4 2 2 6 2 4 2 2" xfId="6772" xr:uid="{00000000-0005-0000-0000-000061110000}"/>
    <cellStyle name="Normal 2 4 2 2 6 2 4 2 2 2" xfId="13544" xr:uid="{00000000-0005-0000-0000-000062110000}"/>
    <cellStyle name="Normal 2 4 2 2 6 2 4 2 2 3" xfId="20313" xr:uid="{00000000-0005-0000-0000-000063110000}"/>
    <cellStyle name="Normal 2 4 2 2 6 2 4 2 2 4" xfId="27082" xr:uid="{00000000-0005-0000-0000-000064110000}"/>
    <cellStyle name="Normal 2 4 2 2 6 2 4 2 3" xfId="10160" xr:uid="{00000000-0005-0000-0000-000065110000}"/>
    <cellStyle name="Normal 2 4 2 2 6 2 4 2 4" xfId="16929" xr:uid="{00000000-0005-0000-0000-000066110000}"/>
    <cellStyle name="Normal 2 4 2 2 6 2 4 2 5" xfId="23698" xr:uid="{00000000-0005-0000-0000-000067110000}"/>
    <cellStyle name="Normal 2 4 2 2 6 2 4 3" xfId="5070" xr:uid="{00000000-0005-0000-0000-000068110000}"/>
    <cellStyle name="Normal 2 4 2 2 6 2 4 3 2" xfId="11851" xr:uid="{00000000-0005-0000-0000-000069110000}"/>
    <cellStyle name="Normal 2 4 2 2 6 2 4 3 3" xfId="18620" xr:uid="{00000000-0005-0000-0000-00006A110000}"/>
    <cellStyle name="Normal 2 4 2 2 6 2 4 3 4" xfId="25389" xr:uid="{00000000-0005-0000-0000-00006B110000}"/>
    <cellStyle name="Normal 2 4 2 2 6 2 4 4" xfId="8467" xr:uid="{00000000-0005-0000-0000-00006C110000}"/>
    <cellStyle name="Normal 2 4 2 2 6 2 4 5" xfId="15236" xr:uid="{00000000-0005-0000-0000-00006D110000}"/>
    <cellStyle name="Normal 2 4 2 2 6 2 4 6" xfId="22005" xr:uid="{00000000-0005-0000-0000-00006E110000}"/>
    <cellStyle name="Normal 2 4 2 2 6 2 5" xfId="2101" xr:uid="{00000000-0005-0000-0000-00006F110000}"/>
    <cellStyle name="Normal 2 4 2 2 6 2 5 2" xfId="5497" xr:uid="{00000000-0005-0000-0000-000070110000}"/>
    <cellStyle name="Normal 2 4 2 2 6 2 5 2 2" xfId="12275" xr:uid="{00000000-0005-0000-0000-000071110000}"/>
    <cellStyle name="Normal 2 4 2 2 6 2 5 2 3" xfId="19044" xr:uid="{00000000-0005-0000-0000-000072110000}"/>
    <cellStyle name="Normal 2 4 2 2 6 2 5 2 4" xfId="25813" xr:uid="{00000000-0005-0000-0000-000073110000}"/>
    <cellStyle name="Normal 2 4 2 2 6 2 5 3" xfId="8891" xr:uid="{00000000-0005-0000-0000-000074110000}"/>
    <cellStyle name="Normal 2 4 2 2 6 2 5 4" xfId="15660" xr:uid="{00000000-0005-0000-0000-000075110000}"/>
    <cellStyle name="Normal 2 4 2 2 6 2 5 5" xfId="22429" xr:uid="{00000000-0005-0000-0000-000076110000}"/>
    <cellStyle name="Normal 2 4 2 2 6 2 6" xfId="3801" xr:uid="{00000000-0005-0000-0000-000077110000}"/>
    <cellStyle name="Normal 2 4 2 2 6 2 6 2" xfId="10582" xr:uid="{00000000-0005-0000-0000-000078110000}"/>
    <cellStyle name="Normal 2 4 2 2 6 2 6 3" xfId="17351" xr:uid="{00000000-0005-0000-0000-000079110000}"/>
    <cellStyle name="Normal 2 4 2 2 6 2 6 4" xfId="24120" xr:uid="{00000000-0005-0000-0000-00007A110000}"/>
    <cellStyle name="Normal 2 4 2 2 6 2 7" xfId="7198" xr:uid="{00000000-0005-0000-0000-00007B110000}"/>
    <cellStyle name="Normal 2 4 2 2 6 2 8" xfId="13967" xr:uid="{00000000-0005-0000-0000-00007C110000}"/>
    <cellStyle name="Normal 2 4 2 2 6 2 9" xfId="20736" xr:uid="{00000000-0005-0000-0000-00007D110000}"/>
    <cellStyle name="Normal 2 4 2 2 6 3" xfId="594" xr:uid="{00000000-0005-0000-0000-00007E110000}"/>
    <cellStyle name="Normal 2 4 2 2 6 3 2" xfId="2301" xr:uid="{00000000-0005-0000-0000-00007F110000}"/>
    <cellStyle name="Normal 2 4 2 2 6 3 2 2" xfId="5697" xr:uid="{00000000-0005-0000-0000-000080110000}"/>
    <cellStyle name="Normal 2 4 2 2 6 3 2 2 2" xfId="12475" xr:uid="{00000000-0005-0000-0000-000081110000}"/>
    <cellStyle name="Normal 2 4 2 2 6 3 2 2 3" xfId="19244" xr:uid="{00000000-0005-0000-0000-000082110000}"/>
    <cellStyle name="Normal 2 4 2 2 6 3 2 2 4" xfId="26013" xr:uid="{00000000-0005-0000-0000-000083110000}"/>
    <cellStyle name="Normal 2 4 2 2 6 3 2 3" xfId="9091" xr:uid="{00000000-0005-0000-0000-000084110000}"/>
    <cellStyle name="Normal 2 4 2 2 6 3 2 4" xfId="15860" xr:uid="{00000000-0005-0000-0000-000085110000}"/>
    <cellStyle name="Normal 2 4 2 2 6 3 2 5" xfId="22629" xr:uid="{00000000-0005-0000-0000-000086110000}"/>
    <cellStyle name="Normal 2 4 2 2 6 3 3" xfId="4001" xr:uid="{00000000-0005-0000-0000-000087110000}"/>
    <cellStyle name="Normal 2 4 2 2 6 3 3 2" xfId="10782" xr:uid="{00000000-0005-0000-0000-000088110000}"/>
    <cellStyle name="Normal 2 4 2 2 6 3 3 3" xfId="17551" xr:uid="{00000000-0005-0000-0000-000089110000}"/>
    <cellStyle name="Normal 2 4 2 2 6 3 3 4" xfId="24320" xr:uid="{00000000-0005-0000-0000-00008A110000}"/>
    <cellStyle name="Normal 2 4 2 2 6 3 4" xfId="7398" xr:uid="{00000000-0005-0000-0000-00008B110000}"/>
    <cellStyle name="Normal 2 4 2 2 6 3 5" xfId="14167" xr:uid="{00000000-0005-0000-0000-00008C110000}"/>
    <cellStyle name="Normal 2 4 2 2 6 3 6" xfId="20936" xr:uid="{00000000-0005-0000-0000-00008D110000}"/>
    <cellStyle name="Normal 2 4 2 2 6 4" xfId="1022" xr:uid="{00000000-0005-0000-0000-00008E110000}"/>
    <cellStyle name="Normal 2 4 2 2 6 4 2" xfId="2727" xr:uid="{00000000-0005-0000-0000-00008F110000}"/>
    <cellStyle name="Normal 2 4 2 2 6 4 2 2" xfId="6123" xr:uid="{00000000-0005-0000-0000-000090110000}"/>
    <cellStyle name="Normal 2 4 2 2 6 4 2 2 2" xfId="12898" xr:uid="{00000000-0005-0000-0000-000091110000}"/>
    <cellStyle name="Normal 2 4 2 2 6 4 2 2 3" xfId="19667" xr:uid="{00000000-0005-0000-0000-000092110000}"/>
    <cellStyle name="Normal 2 4 2 2 6 4 2 2 4" xfId="26436" xr:uid="{00000000-0005-0000-0000-000093110000}"/>
    <cellStyle name="Normal 2 4 2 2 6 4 2 3" xfId="9514" xr:uid="{00000000-0005-0000-0000-000094110000}"/>
    <cellStyle name="Normal 2 4 2 2 6 4 2 4" xfId="16283" xr:uid="{00000000-0005-0000-0000-000095110000}"/>
    <cellStyle name="Normal 2 4 2 2 6 4 2 5" xfId="23052" xr:uid="{00000000-0005-0000-0000-000096110000}"/>
    <cellStyle name="Normal 2 4 2 2 6 4 3" xfId="4424" xr:uid="{00000000-0005-0000-0000-000097110000}"/>
    <cellStyle name="Normal 2 4 2 2 6 4 3 2" xfId="11205" xr:uid="{00000000-0005-0000-0000-000098110000}"/>
    <cellStyle name="Normal 2 4 2 2 6 4 3 3" xfId="17974" xr:uid="{00000000-0005-0000-0000-000099110000}"/>
    <cellStyle name="Normal 2 4 2 2 6 4 3 4" xfId="24743" xr:uid="{00000000-0005-0000-0000-00009A110000}"/>
    <cellStyle name="Normal 2 4 2 2 6 4 4" xfId="7821" xr:uid="{00000000-0005-0000-0000-00009B110000}"/>
    <cellStyle name="Normal 2 4 2 2 6 4 5" xfId="14590" xr:uid="{00000000-0005-0000-0000-00009C110000}"/>
    <cellStyle name="Normal 2 4 2 2 6 4 6" xfId="21359" xr:uid="{00000000-0005-0000-0000-00009D110000}"/>
    <cellStyle name="Normal 2 4 2 2 6 5" xfId="1451" xr:uid="{00000000-0005-0000-0000-00009E110000}"/>
    <cellStyle name="Normal 2 4 2 2 6 5 2" xfId="3153" xr:uid="{00000000-0005-0000-0000-00009F110000}"/>
    <cellStyle name="Normal 2 4 2 2 6 5 2 2" xfId="6549" xr:uid="{00000000-0005-0000-0000-0000A0110000}"/>
    <cellStyle name="Normal 2 4 2 2 6 5 2 2 2" xfId="13321" xr:uid="{00000000-0005-0000-0000-0000A1110000}"/>
    <cellStyle name="Normal 2 4 2 2 6 5 2 2 3" xfId="20090" xr:uid="{00000000-0005-0000-0000-0000A2110000}"/>
    <cellStyle name="Normal 2 4 2 2 6 5 2 2 4" xfId="26859" xr:uid="{00000000-0005-0000-0000-0000A3110000}"/>
    <cellStyle name="Normal 2 4 2 2 6 5 2 3" xfId="9937" xr:uid="{00000000-0005-0000-0000-0000A4110000}"/>
    <cellStyle name="Normal 2 4 2 2 6 5 2 4" xfId="16706" xr:uid="{00000000-0005-0000-0000-0000A5110000}"/>
    <cellStyle name="Normal 2 4 2 2 6 5 2 5" xfId="23475" xr:uid="{00000000-0005-0000-0000-0000A6110000}"/>
    <cellStyle name="Normal 2 4 2 2 6 5 3" xfId="4847" xr:uid="{00000000-0005-0000-0000-0000A7110000}"/>
    <cellStyle name="Normal 2 4 2 2 6 5 3 2" xfId="11628" xr:uid="{00000000-0005-0000-0000-0000A8110000}"/>
    <cellStyle name="Normal 2 4 2 2 6 5 3 3" xfId="18397" xr:uid="{00000000-0005-0000-0000-0000A9110000}"/>
    <cellStyle name="Normal 2 4 2 2 6 5 3 4" xfId="25166" xr:uid="{00000000-0005-0000-0000-0000AA110000}"/>
    <cellStyle name="Normal 2 4 2 2 6 5 4" xfId="8244" xr:uid="{00000000-0005-0000-0000-0000AB110000}"/>
    <cellStyle name="Normal 2 4 2 2 6 5 5" xfId="15013" xr:uid="{00000000-0005-0000-0000-0000AC110000}"/>
    <cellStyle name="Normal 2 4 2 2 6 5 6" xfId="21782" xr:uid="{00000000-0005-0000-0000-0000AD110000}"/>
    <cellStyle name="Normal 2 4 2 2 6 6" xfId="1876" xr:uid="{00000000-0005-0000-0000-0000AE110000}"/>
    <cellStyle name="Normal 2 4 2 2 6 6 2" xfId="5272" xr:uid="{00000000-0005-0000-0000-0000AF110000}"/>
    <cellStyle name="Normal 2 4 2 2 6 6 2 2" xfId="12052" xr:uid="{00000000-0005-0000-0000-0000B0110000}"/>
    <cellStyle name="Normal 2 4 2 2 6 6 2 3" xfId="18821" xr:uid="{00000000-0005-0000-0000-0000B1110000}"/>
    <cellStyle name="Normal 2 4 2 2 6 6 2 4" xfId="25590" xr:uid="{00000000-0005-0000-0000-0000B2110000}"/>
    <cellStyle name="Normal 2 4 2 2 6 6 3" xfId="8668" xr:uid="{00000000-0005-0000-0000-0000B3110000}"/>
    <cellStyle name="Normal 2 4 2 2 6 6 4" xfId="15437" xr:uid="{00000000-0005-0000-0000-0000B4110000}"/>
    <cellStyle name="Normal 2 4 2 2 6 6 5" xfId="22206" xr:uid="{00000000-0005-0000-0000-0000B5110000}"/>
    <cellStyle name="Normal 2 4 2 2 6 7" xfId="3578" xr:uid="{00000000-0005-0000-0000-0000B6110000}"/>
    <cellStyle name="Normal 2 4 2 2 6 7 2" xfId="10359" xr:uid="{00000000-0005-0000-0000-0000B7110000}"/>
    <cellStyle name="Normal 2 4 2 2 6 7 3" xfId="17128" xr:uid="{00000000-0005-0000-0000-0000B8110000}"/>
    <cellStyle name="Normal 2 4 2 2 6 7 4" xfId="23897" xr:uid="{00000000-0005-0000-0000-0000B9110000}"/>
    <cellStyle name="Normal 2 4 2 2 6 8" xfId="6974" xr:uid="{00000000-0005-0000-0000-0000BA110000}"/>
    <cellStyle name="Normal 2 4 2 2 6 9" xfId="13744" xr:uid="{00000000-0005-0000-0000-0000BB110000}"/>
    <cellStyle name="Normal 2 4 2 2 7" xfId="290" xr:uid="{00000000-0005-0000-0000-0000BC110000}"/>
    <cellStyle name="Normal 2 4 2 2 7 2" xfId="717" xr:uid="{00000000-0005-0000-0000-0000BD110000}"/>
    <cellStyle name="Normal 2 4 2 2 7 2 2" xfId="2424" xr:uid="{00000000-0005-0000-0000-0000BE110000}"/>
    <cellStyle name="Normal 2 4 2 2 7 2 2 2" xfId="5820" xr:uid="{00000000-0005-0000-0000-0000BF110000}"/>
    <cellStyle name="Normal 2 4 2 2 7 2 2 2 2" xfId="12598" xr:uid="{00000000-0005-0000-0000-0000C0110000}"/>
    <cellStyle name="Normal 2 4 2 2 7 2 2 2 3" xfId="19367" xr:uid="{00000000-0005-0000-0000-0000C1110000}"/>
    <cellStyle name="Normal 2 4 2 2 7 2 2 2 4" xfId="26136" xr:uid="{00000000-0005-0000-0000-0000C2110000}"/>
    <cellStyle name="Normal 2 4 2 2 7 2 2 3" xfId="9214" xr:uid="{00000000-0005-0000-0000-0000C3110000}"/>
    <cellStyle name="Normal 2 4 2 2 7 2 2 4" xfId="15983" xr:uid="{00000000-0005-0000-0000-0000C4110000}"/>
    <cellStyle name="Normal 2 4 2 2 7 2 2 5" xfId="22752" xr:uid="{00000000-0005-0000-0000-0000C5110000}"/>
    <cellStyle name="Normal 2 4 2 2 7 2 3" xfId="4124" xr:uid="{00000000-0005-0000-0000-0000C6110000}"/>
    <cellStyle name="Normal 2 4 2 2 7 2 3 2" xfId="10905" xr:uid="{00000000-0005-0000-0000-0000C7110000}"/>
    <cellStyle name="Normal 2 4 2 2 7 2 3 3" xfId="17674" xr:uid="{00000000-0005-0000-0000-0000C8110000}"/>
    <cellStyle name="Normal 2 4 2 2 7 2 3 4" xfId="24443" xr:uid="{00000000-0005-0000-0000-0000C9110000}"/>
    <cellStyle name="Normal 2 4 2 2 7 2 4" xfId="7521" xr:uid="{00000000-0005-0000-0000-0000CA110000}"/>
    <cellStyle name="Normal 2 4 2 2 7 2 5" xfId="14290" xr:uid="{00000000-0005-0000-0000-0000CB110000}"/>
    <cellStyle name="Normal 2 4 2 2 7 2 6" xfId="21059" xr:uid="{00000000-0005-0000-0000-0000CC110000}"/>
    <cellStyle name="Normal 2 4 2 2 7 3" xfId="1145" xr:uid="{00000000-0005-0000-0000-0000CD110000}"/>
    <cellStyle name="Normal 2 4 2 2 7 3 2" xfId="2850" xr:uid="{00000000-0005-0000-0000-0000CE110000}"/>
    <cellStyle name="Normal 2 4 2 2 7 3 2 2" xfId="6246" xr:uid="{00000000-0005-0000-0000-0000CF110000}"/>
    <cellStyle name="Normal 2 4 2 2 7 3 2 2 2" xfId="13021" xr:uid="{00000000-0005-0000-0000-0000D0110000}"/>
    <cellStyle name="Normal 2 4 2 2 7 3 2 2 3" xfId="19790" xr:uid="{00000000-0005-0000-0000-0000D1110000}"/>
    <cellStyle name="Normal 2 4 2 2 7 3 2 2 4" xfId="26559" xr:uid="{00000000-0005-0000-0000-0000D2110000}"/>
    <cellStyle name="Normal 2 4 2 2 7 3 2 3" xfId="9637" xr:uid="{00000000-0005-0000-0000-0000D3110000}"/>
    <cellStyle name="Normal 2 4 2 2 7 3 2 4" xfId="16406" xr:uid="{00000000-0005-0000-0000-0000D4110000}"/>
    <cellStyle name="Normal 2 4 2 2 7 3 2 5" xfId="23175" xr:uid="{00000000-0005-0000-0000-0000D5110000}"/>
    <cellStyle name="Normal 2 4 2 2 7 3 3" xfId="4547" xr:uid="{00000000-0005-0000-0000-0000D6110000}"/>
    <cellStyle name="Normal 2 4 2 2 7 3 3 2" xfId="11328" xr:uid="{00000000-0005-0000-0000-0000D7110000}"/>
    <cellStyle name="Normal 2 4 2 2 7 3 3 3" xfId="18097" xr:uid="{00000000-0005-0000-0000-0000D8110000}"/>
    <cellStyle name="Normal 2 4 2 2 7 3 3 4" xfId="24866" xr:uid="{00000000-0005-0000-0000-0000D9110000}"/>
    <cellStyle name="Normal 2 4 2 2 7 3 4" xfId="7944" xr:uid="{00000000-0005-0000-0000-0000DA110000}"/>
    <cellStyle name="Normal 2 4 2 2 7 3 5" xfId="14713" xr:uid="{00000000-0005-0000-0000-0000DB110000}"/>
    <cellStyle name="Normal 2 4 2 2 7 3 6" xfId="21482" xr:uid="{00000000-0005-0000-0000-0000DC110000}"/>
    <cellStyle name="Normal 2 4 2 2 7 4" xfId="1574" xr:uid="{00000000-0005-0000-0000-0000DD110000}"/>
    <cellStyle name="Normal 2 4 2 2 7 4 2" xfId="3276" xr:uid="{00000000-0005-0000-0000-0000DE110000}"/>
    <cellStyle name="Normal 2 4 2 2 7 4 2 2" xfId="6672" xr:uid="{00000000-0005-0000-0000-0000DF110000}"/>
    <cellStyle name="Normal 2 4 2 2 7 4 2 2 2" xfId="13444" xr:uid="{00000000-0005-0000-0000-0000E0110000}"/>
    <cellStyle name="Normal 2 4 2 2 7 4 2 2 3" xfId="20213" xr:uid="{00000000-0005-0000-0000-0000E1110000}"/>
    <cellStyle name="Normal 2 4 2 2 7 4 2 2 4" xfId="26982" xr:uid="{00000000-0005-0000-0000-0000E2110000}"/>
    <cellStyle name="Normal 2 4 2 2 7 4 2 3" xfId="10060" xr:uid="{00000000-0005-0000-0000-0000E3110000}"/>
    <cellStyle name="Normal 2 4 2 2 7 4 2 4" xfId="16829" xr:uid="{00000000-0005-0000-0000-0000E4110000}"/>
    <cellStyle name="Normal 2 4 2 2 7 4 2 5" xfId="23598" xr:uid="{00000000-0005-0000-0000-0000E5110000}"/>
    <cellStyle name="Normal 2 4 2 2 7 4 3" xfId="4970" xr:uid="{00000000-0005-0000-0000-0000E6110000}"/>
    <cellStyle name="Normal 2 4 2 2 7 4 3 2" xfId="11751" xr:uid="{00000000-0005-0000-0000-0000E7110000}"/>
    <cellStyle name="Normal 2 4 2 2 7 4 3 3" xfId="18520" xr:uid="{00000000-0005-0000-0000-0000E8110000}"/>
    <cellStyle name="Normal 2 4 2 2 7 4 3 4" xfId="25289" xr:uid="{00000000-0005-0000-0000-0000E9110000}"/>
    <cellStyle name="Normal 2 4 2 2 7 4 4" xfId="8367" xr:uid="{00000000-0005-0000-0000-0000EA110000}"/>
    <cellStyle name="Normal 2 4 2 2 7 4 5" xfId="15136" xr:uid="{00000000-0005-0000-0000-0000EB110000}"/>
    <cellStyle name="Normal 2 4 2 2 7 4 6" xfId="21905" xr:uid="{00000000-0005-0000-0000-0000EC110000}"/>
    <cellStyle name="Normal 2 4 2 2 7 5" xfId="1999" xr:uid="{00000000-0005-0000-0000-0000ED110000}"/>
    <cellStyle name="Normal 2 4 2 2 7 5 2" xfId="5395" xr:uid="{00000000-0005-0000-0000-0000EE110000}"/>
    <cellStyle name="Normal 2 4 2 2 7 5 2 2" xfId="12175" xr:uid="{00000000-0005-0000-0000-0000EF110000}"/>
    <cellStyle name="Normal 2 4 2 2 7 5 2 3" xfId="18944" xr:uid="{00000000-0005-0000-0000-0000F0110000}"/>
    <cellStyle name="Normal 2 4 2 2 7 5 2 4" xfId="25713" xr:uid="{00000000-0005-0000-0000-0000F1110000}"/>
    <cellStyle name="Normal 2 4 2 2 7 5 3" xfId="8791" xr:uid="{00000000-0005-0000-0000-0000F2110000}"/>
    <cellStyle name="Normal 2 4 2 2 7 5 4" xfId="15560" xr:uid="{00000000-0005-0000-0000-0000F3110000}"/>
    <cellStyle name="Normal 2 4 2 2 7 5 5" xfId="22329" xr:uid="{00000000-0005-0000-0000-0000F4110000}"/>
    <cellStyle name="Normal 2 4 2 2 7 6" xfId="3701" xr:uid="{00000000-0005-0000-0000-0000F5110000}"/>
    <cellStyle name="Normal 2 4 2 2 7 6 2" xfId="10482" xr:uid="{00000000-0005-0000-0000-0000F6110000}"/>
    <cellStyle name="Normal 2 4 2 2 7 6 3" xfId="17251" xr:uid="{00000000-0005-0000-0000-0000F7110000}"/>
    <cellStyle name="Normal 2 4 2 2 7 6 4" xfId="24020" xr:uid="{00000000-0005-0000-0000-0000F8110000}"/>
    <cellStyle name="Normal 2 4 2 2 7 7" xfId="7098" xr:uid="{00000000-0005-0000-0000-0000F9110000}"/>
    <cellStyle name="Normal 2 4 2 2 7 8" xfId="13867" xr:uid="{00000000-0005-0000-0000-0000FA110000}"/>
    <cellStyle name="Normal 2 4 2 2 7 9" xfId="20636" xr:uid="{00000000-0005-0000-0000-0000FB110000}"/>
    <cellStyle name="Normal 2 4 2 2 8" xfId="492" xr:uid="{00000000-0005-0000-0000-0000FC110000}"/>
    <cellStyle name="Normal 2 4 2 2 8 2" xfId="2201" xr:uid="{00000000-0005-0000-0000-0000FD110000}"/>
    <cellStyle name="Normal 2 4 2 2 8 2 2" xfId="5597" xr:uid="{00000000-0005-0000-0000-0000FE110000}"/>
    <cellStyle name="Normal 2 4 2 2 8 2 2 2" xfId="12375" xr:uid="{00000000-0005-0000-0000-0000FF110000}"/>
    <cellStyle name="Normal 2 4 2 2 8 2 2 3" xfId="19144" xr:uid="{00000000-0005-0000-0000-000000120000}"/>
    <cellStyle name="Normal 2 4 2 2 8 2 2 4" xfId="25913" xr:uid="{00000000-0005-0000-0000-000001120000}"/>
    <cellStyle name="Normal 2 4 2 2 8 2 3" xfId="8991" xr:uid="{00000000-0005-0000-0000-000002120000}"/>
    <cellStyle name="Normal 2 4 2 2 8 2 4" xfId="15760" xr:uid="{00000000-0005-0000-0000-000003120000}"/>
    <cellStyle name="Normal 2 4 2 2 8 2 5" xfId="22529" xr:uid="{00000000-0005-0000-0000-000004120000}"/>
    <cellStyle name="Normal 2 4 2 2 8 3" xfId="3901" xr:uid="{00000000-0005-0000-0000-000005120000}"/>
    <cellStyle name="Normal 2 4 2 2 8 3 2" xfId="10682" xr:uid="{00000000-0005-0000-0000-000006120000}"/>
    <cellStyle name="Normal 2 4 2 2 8 3 3" xfId="17451" xr:uid="{00000000-0005-0000-0000-000007120000}"/>
    <cellStyle name="Normal 2 4 2 2 8 3 4" xfId="24220" xr:uid="{00000000-0005-0000-0000-000008120000}"/>
    <cellStyle name="Normal 2 4 2 2 8 4" xfId="7298" xr:uid="{00000000-0005-0000-0000-000009120000}"/>
    <cellStyle name="Normal 2 4 2 2 8 5" xfId="14067" xr:uid="{00000000-0005-0000-0000-00000A120000}"/>
    <cellStyle name="Normal 2 4 2 2 8 6" xfId="20836" xr:uid="{00000000-0005-0000-0000-00000B120000}"/>
    <cellStyle name="Normal 2 4 2 2 9" xfId="922" xr:uid="{00000000-0005-0000-0000-00000C120000}"/>
    <cellStyle name="Normal 2 4 2 2 9 2" xfId="2627" xr:uid="{00000000-0005-0000-0000-00000D120000}"/>
    <cellStyle name="Normal 2 4 2 2 9 2 2" xfId="6023" xr:uid="{00000000-0005-0000-0000-00000E120000}"/>
    <cellStyle name="Normal 2 4 2 2 9 2 2 2" xfId="12798" xr:uid="{00000000-0005-0000-0000-00000F120000}"/>
    <cellStyle name="Normal 2 4 2 2 9 2 2 3" xfId="19567" xr:uid="{00000000-0005-0000-0000-000010120000}"/>
    <cellStyle name="Normal 2 4 2 2 9 2 2 4" xfId="26336" xr:uid="{00000000-0005-0000-0000-000011120000}"/>
    <cellStyle name="Normal 2 4 2 2 9 2 3" xfId="9414" xr:uid="{00000000-0005-0000-0000-000012120000}"/>
    <cellStyle name="Normal 2 4 2 2 9 2 4" xfId="16183" xr:uid="{00000000-0005-0000-0000-000013120000}"/>
    <cellStyle name="Normal 2 4 2 2 9 2 5" xfId="22952" xr:uid="{00000000-0005-0000-0000-000014120000}"/>
    <cellStyle name="Normal 2 4 2 2 9 3" xfId="4324" xr:uid="{00000000-0005-0000-0000-000015120000}"/>
    <cellStyle name="Normal 2 4 2 2 9 3 2" xfId="11105" xr:uid="{00000000-0005-0000-0000-000016120000}"/>
    <cellStyle name="Normal 2 4 2 2 9 3 3" xfId="17874" xr:uid="{00000000-0005-0000-0000-000017120000}"/>
    <cellStyle name="Normal 2 4 2 2 9 3 4" xfId="24643" xr:uid="{00000000-0005-0000-0000-000018120000}"/>
    <cellStyle name="Normal 2 4 2 2 9 4" xfId="7721" xr:uid="{00000000-0005-0000-0000-000019120000}"/>
    <cellStyle name="Normal 2 4 2 2 9 5" xfId="14490" xr:uid="{00000000-0005-0000-0000-00001A120000}"/>
    <cellStyle name="Normal 2 4 2 2 9 6" xfId="21259" xr:uid="{00000000-0005-0000-0000-00001B120000}"/>
    <cellStyle name="Normal 2 4 2 3" xfId="38" xr:uid="{00000000-0005-0000-0000-00001C120000}"/>
    <cellStyle name="Normal 2 4 2 3 10" xfId="13654" xr:uid="{00000000-0005-0000-0000-00001D120000}"/>
    <cellStyle name="Normal 2 4 2 3 11" xfId="20423" xr:uid="{00000000-0005-0000-0000-00001E120000}"/>
    <cellStyle name="Normal 2 4 2 3 2" xfId="154" xr:uid="{00000000-0005-0000-0000-00001F120000}"/>
    <cellStyle name="Normal 2 4 2 3 2 10" xfId="20523" xr:uid="{00000000-0005-0000-0000-000020120000}"/>
    <cellStyle name="Normal 2 4 2 3 2 2" xfId="402" xr:uid="{00000000-0005-0000-0000-000021120000}"/>
    <cellStyle name="Normal 2 4 2 3 2 2 2" xfId="829" xr:uid="{00000000-0005-0000-0000-000022120000}"/>
    <cellStyle name="Normal 2 4 2 3 2 2 2 2" xfId="2534" xr:uid="{00000000-0005-0000-0000-000023120000}"/>
    <cellStyle name="Normal 2 4 2 3 2 2 2 2 2" xfId="5930" xr:uid="{00000000-0005-0000-0000-000024120000}"/>
    <cellStyle name="Normal 2 4 2 3 2 2 2 2 2 2" xfId="12708" xr:uid="{00000000-0005-0000-0000-000025120000}"/>
    <cellStyle name="Normal 2 4 2 3 2 2 2 2 2 3" xfId="19477" xr:uid="{00000000-0005-0000-0000-000026120000}"/>
    <cellStyle name="Normal 2 4 2 3 2 2 2 2 2 4" xfId="26246" xr:uid="{00000000-0005-0000-0000-000027120000}"/>
    <cellStyle name="Normal 2 4 2 3 2 2 2 2 3" xfId="9324" xr:uid="{00000000-0005-0000-0000-000028120000}"/>
    <cellStyle name="Normal 2 4 2 3 2 2 2 2 4" xfId="16093" xr:uid="{00000000-0005-0000-0000-000029120000}"/>
    <cellStyle name="Normal 2 4 2 3 2 2 2 2 5" xfId="22862" xr:uid="{00000000-0005-0000-0000-00002A120000}"/>
    <cellStyle name="Normal 2 4 2 3 2 2 2 3" xfId="4234" xr:uid="{00000000-0005-0000-0000-00002B120000}"/>
    <cellStyle name="Normal 2 4 2 3 2 2 2 3 2" xfId="11015" xr:uid="{00000000-0005-0000-0000-00002C120000}"/>
    <cellStyle name="Normal 2 4 2 3 2 2 2 3 3" xfId="17784" xr:uid="{00000000-0005-0000-0000-00002D120000}"/>
    <cellStyle name="Normal 2 4 2 3 2 2 2 3 4" xfId="24553" xr:uid="{00000000-0005-0000-0000-00002E120000}"/>
    <cellStyle name="Normal 2 4 2 3 2 2 2 4" xfId="7631" xr:uid="{00000000-0005-0000-0000-00002F120000}"/>
    <cellStyle name="Normal 2 4 2 3 2 2 2 5" xfId="14400" xr:uid="{00000000-0005-0000-0000-000030120000}"/>
    <cellStyle name="Normal 2 4 2 3 2 2 2 6" xfId="21169" xr:uid="{00000000-0005-0000-0000-000031120000}"/>
    <cellStyle name="Normal 2 4 2 3 2 2 3" xfId="1255" xr:uid="{00000000-0005-0000-0000-000032120000}"/>
    <cellStyle name="Normal 2 4 2 3 2 2 3 2" xfId="2960" xr:uid="{00000000-0005-0000-0000-000033120000}"/>
    <cellStyle name="Normal 2 4 2 3 2 2 3 2 2" xfId="6356" xr:uid="{00000000-0005-0000-0000-000034120000}"/>
    <cellStyle name="Normal 2 4 2 3 2 2 3 2 2 2" xfId="13131" xr:uid="{00000000-0005-0000-0000-000035120000}"/>
    <cellStyle name="Normal 2 4 2 3 2 2 3 2 2 3" xfId="19900" xr:uid="{00000000-0005-0000-0000-000036120000}"/>
    <cellStyle name="Normal 2 4 2 3 2 2 3 2 2 4" xfId="26669" xr:uid="{00000000-0005-0000-0000-000037120000}"/>
    <cellStyle name="Normal 2 4 2 3 2 2 3 2 3" xfId="9747" xr:uid="{00000000-0005-0000-0000-000038120000}"/>
    <cellStyle name="Normal 2 4 2 3 2 2 3 2 4" xfId="16516" xr:uid="{00000000-0005-0000-0000-000039120000}"/>
    <cellStyle name="Normal 2 4 2 3 2 2 3 2 5" xfId="23285" xr:uid="{00000000-0005-0000-0000-00003A120000}"/>
    <cellStyle name="Normal 2 4 2 3 2 2 3 3" xfId="4657" xr:uid="{00000000-0005-0000-0000-00003B120000}"/>
    <cellStyle name="Normal 2 4 2 3 2 2 3 3 2" xfId="11438" xr:uid="{00000000-0005-0000-0000-00003C120000}"/>
    <cellStyle name="Normal 2 4 2 3 2 2 3 3 3" xfId="18207" xr:uid="{00000000-0005-0000-0000-00003D120000}"/>
    <cellStyle name="Normal 2 4 2 3 2 2 3 3 4" xfId="24976" xr:uid="{00000000-0005-0000-0000-00003E120000}"/>
    <cellStyle name="Normal 2 4 2 3 2 2 3 4" xfId="8054" xr:uid="{00000000-0005-0000-0000-00003F120000}"/>
    <cellStyle name="Normal 2 4 2 3 2 2 3 5" xfId="14823" xr:uid="{00000000-0005-0000-0000-000040120000}"/>
    <cellStyle name="Normal 2 4 2 3 2 2 3 6" xfId="21592" xr:uid="{00000000-0005-0000-0000-000041120000}"/>
    <cellStyle name="Normal 2 4 2 3 2 2 4" xfId="1684" xr:uid="{00000000-0005-0000-0000-000042120000}"/>
    <cellStyle name="Normal 2 4 2 3 2 2 4 2" xfId="3386" xr:uid="{00000000-0005-0000-0000-000043120000}"/>
    <cellStyle name="Normal 2 4 2 3 2 2 4 2 2" xfId="6782" xr:uid="{00000000-0005-0000-0000-000044120000}"/>
    <cellStyle name="Normal 2 4 2 3 2 2 4 2 2 2" xfId="13554" xr:uid="{00000000-0005-0000-0000-000045120000}"/>
    <cellStyle name="Normal 2 4 2 3 2 2 4 2 2 3" xfId="20323" xr:uid="{00000000-0005-0000-0000-000046120000}"/>
    <cellStyle name="Normal 2 4 2 3 2 2 4 2 2 4" xfId="27092" xr:uid="{00000000-0005-0000-0000-000047120000}"/>
    <cellStyle name="Normal 2 4 2 3 2 2 4 2 3" xfId="10170" xr:uid="{00000000-0005-0000-0000-000048120000}"/>
    <cellStyle name="Normal 2 4 2 3 2 2 4 2 4" xfId="16939" xr:uid="{00000000-0005-0000-0000-000049120000}"/>
    <cellStyle name="Normal 2 4 2 3 2 2 4 2 5" xfId="23708" xr:uid="{00000000-0005-0000-0000-00004A120000}"/>
    <cellStyle name="Normal 2 4 2 3 2 2 4 3" xfId="5080" xr:uid="{00000000-0005-0000-0000-00004B120000}"/>
    <cellStyle name="Normal 2 4 2 3 2 2 4 3 2" xfId="11861" xr:uid="{00000000-0005-0000-0000-00004C120000}"/>
    <cellStyle name="Normal 2 4 2 3 2 2 4 3 3" xfId="18630" xr:uid="{00000000-0005-0000-0000-00004D120000}"/>
    <cellStyle name="Normal 2 4 2 3 2 2 4 3 4" xfId="25399" xr:uid="{00000000-0005-0000-0000-00004E120000}"/>
    <cellStyle name="Normal 2 4 2 3 2 2 4 4" xfId="8477" xr:uid="{00000000-0005-0000-0000-00004F120000}"/>
    <cellStyle name="Normal 2 4 2 3 2 2 4 5" xfId="15246" xr:uid="{00000000-0005-0000-0000-000050120000}"/>
    <cellStyle name="Normal 2 4 2 3 2 2 4 6" xfId="22015" xr:uid="{00000000-0005-0000-0000-000051120000}"/>
    <cellStyle name="Normal 2 4 2 3 2 2 5" xfId="2111" xr:uid="{00000000-0005-0000-0000-000052120000}"/>
    <cellStyle name="Normal 2 4 2 3 2 2 5 2" xfId="5507" xr:uid="{00000000-0005-0000-0000-000053120000}"/>
    <cellStyle name="Normal 2 4 2 3 2 2 5 2 2" xfId="12285" xr:uid="{00000000-0005-0000-0000-000054120000}"/>
    <cellStyle name="Normal 2 4 2 3 2 2 5 2 3" xfId="19054" xr:uid="{00000000-0005-0000-0000-000055120000}"/>
    <cellStyle name="Normal 2 4 2 3 2 2 5 2 4" xfId="25823" xr:uid="{00000000-0005-0000-0000-000056120000}"/>
    <cellStyle name="Normal 2 4 2 3 2 2 5 3" xfId="8901" xr:uid="{00000000-0005-0000-0000-000057120000}"/>
    <cellStyle name="Normal 2 4 2 3 2 2 5 4" xfId="15670" xr:uid="{00000000-0005-0000-0000-000058120000}"/>
    <cellStyle name="Normal 2 4 2 3 2 2 5 5" xfId="22439" xr:uid="{00000000-0005-0000-0000-000059120000}"/>
    <cellStyle name="Normal 2 4 2 3 2 2 6" xfId="3811" xr:uid="{00000000-0005-0000-0000-00005A120000}"/>
    <cellStyle name="Normal 2 4 2 3 2 2 6 2" xfId="10592" xr:uid="{00000000-0005-0000-0000-00005B120000}"/>
    <cellStyle name="Normal 2 4 2 3 2 2 6 3" xfId="17361" xr:uid="{00000000-0005-0000-0000-00005C120000}"/>
    <cellStyle name="Normal 2 4 2 3 2 2 6 4" xfId="24130" xr:uid="{00000000-0005-0000-0000-00005D120000}"/>
    <cellStyle name="Normal 2 4 2 3 2 2 7" xfId="7208" xr:uid="{00000000-0005-0000-0000-00005E120000}"/>
    <cellStyle name="Normal 2 4 2 3 2 2 8" xfId="13977" xr:uid="{00000000-0005-0000-0000-00005F120000}"/>
    <cellStyle name="Normal 2 4 2 3 2 2 9" xfId="20746" xr:uid="{00000000-0005-0000-0000-000060120000}"/>
    <cellStyle name="Normal 2 4 2 3 2 3" xfId="604" xr:uid="{00000000-0005-0000-0000-000061120000}"/>
    <cellStyle name="Normal 2 4 2 3 2 3 2" xfId="2311" xr:uid="{00000000-0005-0000-0000-000062120000}"/>
    <cellStyle name="Normal 2 4 2 3 2 3 2 2" xfId="5707" xr:uid="{00000000-0005-0000-0000-000063120000}"/>
    <cellStyle name="Normal 2 4 2 3 2 3 2 2 2" xfId="12485" xr:uid="{00000000-0005-0000-0000-000064120000}"/>
    <cellStyle name="Normal 2 4 2 3 2 3 2 2 3" xfId="19254" xr:uid="{00000000-0005-0000-0000-000065120000}"/>
    <cellStyle name="Normal 2 4 2 3 2 3 2 2 4" xfId="26023" xr:uid="{00000000-0005-0000-0000-000066120000}"/>
    <cellStyle name="Normal 2 4 2 3 2 3 2 3" xfId="9101" xr:uid="{00000000-0005-0000-0000-000067120000}"/>
    <cellStyle name="Normal 2 4 2 3 2 3 2 4" xfId="15870" xr:uid="{00000000-0005-0000-0000-000068120000}"/>
    <cellStyle name="Normal 2 4 2 3 2 3 2 5" xfId="22639" xr:uid="{00000000-0005-0000-0000-000069120000}"/>
    <cellStyle name="Normal 2 4 2 3 2 3 3" xfId="4011" xr:uid="{00000000-0005-0000-0000-00006A120000}"/>
    <cellStyle name="Normal 2 4 2 3 2 3 3 2" xfId="10792" xr:uid="{00000000-0005-0000-0000-00006B120000}"/>
    <cellStyle name="Normal 2 4 2 3 2 3 3 3" xfId="17561" xr:uid="{00000000-0005-0000-0000-00006C120000}"/>
    <cellStyle name="Normal 2 4 2 3 2 3 3 4" xfId="24330" xr:uid="{00000000-0005-0000-0000-00006D120000}"/>
    <cellStyle name="Normal 2 4 2 3 2 3 4" xfId="7408" xr:uid="{00000000-0005-0000-0000-00006E120000}"/>
    <cellStyle name="Normal 2 4 2 3 2 3 5" xfId="14177" xr:uid="{00000000-0005-0000-0000-00006F120000}"/>
    <cellStyle name="Normal 2 4 2 3 2 3 6" xfId="20946" xr:uid="{00000000-0005-0000-0000-000070120000}"/>
    <cellStyle name="Normal 2 4 2 3 2 4" xfId="1032" xr:uid="{00000000-0005-0000-0000-000071120000}"/>
    <cellStyle name="Normal 2 4 2 3 2 4 2" xfId="2737" xr:uid="{00000000-0005-0000-0000-000072120000}"/>
    <cellStyle name="Normal 2 4 2 3 2 4 2 2" xfId="6133" xr:uid="{00000000-0005-0000-0000-000073120000}"/>
    <cellStyle name="Normal 2 4 2 3 2 4 2 2 2" xfId="12908" xr:uid="{00000000-0005-0000-0000-000074120000}"/>
    <cellStyle name="Normal 2 4 2 3 2 4 2 2 3" xfId="19677" xr:uid="{00000000-0005-0000-0000-000075120000}"/>
    <cellStyle name="Normal 2 4 2 3 2 4 2 2 4" xfId="26446" xr:uid="{00000000-0005-0000-0000-000076120000}"/>
    <cellStyle name="Normal 2 4 2 3 2 4 2 3" xfId="9524" xr:uid="{00000000-0005-0000-0000-000077120000}"/>
    <cellStyle name="Normal 2 4 2 3 2 4 2 4" xfId="16293" xr:uid="{00000000-0005-0000-0000-000078120000}"/>
    <cellStyle name="Normal 2 4 2 3 2 4 2 5" xfId="23062" xr:uid="{00000000-0005-0000-0000-000079120000}"/>
    <cellStyle name="Normal 2 4 2 3 2 4 3" xfId="4434" xr:uid="{00000000-0005-0000-0000-00007A120000}"/>
    <cellStyle name="Normal 2 4 2 3 2 4 3 2" xfId="11215" xr:uid="{00000000-0005-0000-0000-00007B120000}"/>
    <cellStyle name="Normal 2 4 2 3 2 4 3 3" xfId="17984" xr:uid="{00000000-0005-0000-0000-00007C120000}"/>
    <cellStyle name="Normal 2 4 2 3 2 4 3 4" xfId="24753" xr:uid="{00000000-0005-0000-0000-00007D120000}"/>
    <cellStyle name="Normal 2 4 2 3 2 4 4" xfId="7831" xr:uid="{00000000-0005-0000-0000-00007E120000}"/>
    <cellStyle name="Normal 2 4 2 3 2 4 5" xfId="14600" xr:uid="{00000000-0005-0000-0000-00007F120000}"/>
    <cellStyle name="Normal 2 4 2 3 2 4 6" xfId="21369" xr:uid="{00000000-0005-0000-0000-000080120000}"/>
    <cellStyle name="Normal 2 4 2 3 2 5" xfId="1461" xr:uid="{00000000-0005-0000-0000-000081120000}"/>
    <cellStyle name="Normal 2 4 2 3 2 5 2" xfId="3163" xr:uid="{00000000-0005-0000-0000-000082120000}"/>
    <cellStyle name="Normal 2 4 2 3 2 5 2 2" xfId="6559" xr:uid="{00000000-0005-0000-0000-000083120000}"/>
    <cellStyle name="Normal 2 4 2 3 2 5 2 2 2" xfId="13331" xr:uid="{00000000-0005-0000-0000-000084120000}"/>
    <cellStyle name="Normal 2 4 2 3 2 5 2 2 3" xfId="20100" xr:uid="{00000000-0005-0000-0000-000085120000}"/>
    <cellStyle name="Normal 2 4 2 3 2 5 2 2 4" xfId="26869" xr:uid="{00000000-0005-0000-0000-000086120000}"/>
    <cellStyle name="Normal 2 4 2 3 2 5 2 3" xfId="9947" xr:uid="{00000000-0005-0000-0000-000087120000}"/>
    <cellStyle name="Normal 2 4 2 3 2 5 2 4" xfId="16716" xr:uid="{00000000-0005-0000-0000-000088120000}"/>
    <cellStyle name="Normal 2 4 2 3 2 5 2 5" xfId="23485" xr:uid="{00000000-0005-0000-0000-000089120000}"/>
    <cellStyle name="Normal 2 4 2 3 2 5 3" xfId="4857" xr:uid="{00000000-0005-0000-0000-00008A120000}"/>
    <cellStyle name="Normal 2 4 2 3 2 5 3 2" xfId="11638" xr:uid="{00000000-0005-0000-0000-00008B120000}"/>
    <cellStyle name="Normal 2 4 2 3 2 5 3 3" xfId="18407" xr:uid="{00000000-0005-0000-0000-00008C120000}"/>
    <cellStyle name="Normal 2 4 2 3 2 5 3 4" xfId="25176" xr:uid="{00000000-0005-0000-0000-00008D120000}"/>
    <cellStyle name="Normal 2 4 2 3 2 5 4" xfId="8254" xr:uid="{00000000-0005-0000-0000-00008E120000}"/>
    <cellStyle name="Normal 2 4 2 3 2 5 5" xfId="15023" xr:uid="{00000000-0005-0000-0000-00008F120000}"/>
    <cellStyle name="Normal 2 4 2 3 2 5 6" xfId="21792" xr:uid="{00000000-0005-0000-0000-000090120000}"/>
    <cellStyle name="Normal 2 4 2 3 2 6" xfId="1886" xr:uid="{00000000-0005-0000-0000-000091120000}"/>
    <cellStyle name="Normal 2 4 2 3 2 6 2" xfId="5282" xr:uid="{00000000-0005-0000-0000-000092120000}"/>
    <cellStyle name="Normal 2 4 2 3 2 6 2 2" xfId="12062" xr:uid="{00000000-0005-0000-0000-000093120000}"/>
    <cellStyle name="Normal 2 4 2 3 2 6 2 3" xfId="18831" xr:uid="{00000000-0005-0000-0000-000094120000}"/>
    <cellStyle name="Normal 2 4 2 3 2 6 2 4" xfId="25600" xr:uid="{00000000-0005-0000-0000-000095120000}"/>
    <cellStyle name="Normal 2 4 2 3 2 6 3" xfId="8678" xr:uid="{00000000-0005-0000-0000-000096120000}"/>
    <cellStyle name="Normal 2 4 2 3 2 6 4" xfId="15447" xr:uid="{00000000-0005-0000-0000-000097120000}"/>
    <cellStyle name="Normal 2 4 2 3 2 6 5" xfId="22216" xr:uid="{00000000-0005-0000-0000-000098120000}"/>
    <cellStyle name="Normal 2 4 2 3 2 7" xfId="3588" xr:uid="{00000000-0005-0000-0000-000099120000}"/>
    <cellStyle name="Normal 2 4 2 3 2 7 2" xfId="10369" xr:uid="{00000000-0005-0000-0000-00009A120000}"/>
    <cellStyle name="Normal 2 4 2 3 2 7 3" xfId="17138" xr:uid="{00000000-0005-0000-0000-00009B120000}"/>
    <cellStyle name="Normal 2 4 2 3 2 7 4" xfId="23907" xr:uid="{00000000-0005-0000-0000-00009C120000}"/>
    <cellStyle name="Normal 2 4 2 3 2 8" xfId="6984" xr:uid="{00000000-0005-0000-0000-00009D120000}"/>
    <cellStyle name="Normal 2 4 2 3 2 9" xfId="13754" xr:uid="{00000000-0005-0000-0000-00009E120000}"/>
    <cellStyle name="Normal 2 4 2 3 3" xfId="300" xr:uid="{00000000-0005-0000-0000-00009F120000}"/>
    <cellStyle name="Normal 2 4 2 3 3 2" xfId="727" xr:uid="{00000000-0005-0000-0000-0000A0120000}"/>
    <cellStyle name="Normal 2 4 2 3 3 2 2" xfId="2434" xr:uid="{00000000-0005-0000-0000-0000A1120000}"/>
    <cellStyle name="Normal 2 4 2 3 3 2 2 2" xfId="5830" xr:uid="{00000000-0005-0000-0000-0000A2120000}"/>
    <cellStyle name="Normal 2 4 2 3 3 2 2 2 2" xfId="12608" xr:uid="{00000000-0005-0000-0000-0000A3120000}"/>
    <cellStyle name="Normal 2 4 2 3 3 2 2 2 3" xfId="19377" xr:uid="{00000000-0005-0000-0000-0000A4120000}"/>
    <cellStyle name="Normal 2 4 2 3 3 2 2 2 4" xfId="26146" xr:uid="{00000000-0005-0000-0000-0000A5120000}"/>
    <cellStyle name="Normal 2 4 2 3 3 2 2 3" xfId="9224" xr:uid="{00000000-0005-0000-0000-0000A6120000}"/>
    <cellStyle name="Normal 2 4 2 3 3 2 2 4" xfId="15993" xr:uid="{00000000-0005-0000-0000-0000A7120000}"/>
    <cellStyle name="Normal 2 4 2 3 3 2 2 5" xfId="22762" xr:uid="{00000000-0005-0000-0000-0000A8120000}"/>
    <cellStyle name="Normal 2 4 2 3 3 2 3" xfId="4134" xr:uid="{00000000-0005-0000-0000-0000A9120000}"/>
    <cellStyle name="Normal 2 4 2 3 3 2 3 2" xfId="10915" xr:uid="{00000000-0005-0000-0000-0000AA120000}"/>
    <cellStyle name="Normal 2 4 2 3 3 2 3 3" xfId="17684" xr:uid="{00000000-0005-0000-0000-0000AB120000}"/>
    <cellStyle name="Normal 2 4 2 3 3 2 3 4" xfId="24453" xr:uid="{00000000-0005-0000-0000-0000AC120000}"/>
    <cellStyle name="Normal 2 4 2 3 3 2 4" xfId="7531" xr:uid="{00000000-0005-0000-0000-0000AD120000}"/>
    <cellStyle name="Normal 2 4 2 3 3 2 5" xfId="14300" xr:uid="{00000000-0005-0000-0000-0000AE120000}"/>
    <cellStyle name="Normal 2 4 2 3 3 2 6" xfId="21069" xr:uid="{00000000-0005-0000-0000-0000AF120000}"/>
    <cellStyle name="Normal 2 4 2 3 3 3" xfId="1155" xr:uid="{00000000-0005-0000-0000-0000B0120000}"/>
    <cellStyle name="Normal 2 4 2 3 3 3 2" xfId="2860" xr:uid="{00000000-0005-0000-0000-0000B1120000}"/>
    <cellStyle name="Normal 2 4 2 3 3 3 2 2" xfId="6256" xr:uid="{00000000-0005-0000-0000-0000B2120000}"/>
    <cellStyle name="Normal 2 4 2 3 3 3 2 2 2" xfId="13031" xr:uid="{00000000-0005-0000-0000-0000B3120000}"/>
    <cellStyle name="Normal 2 4 2 3 3 3 2 2 3" xfId="19800" xr:uid="{00000000-0005-0000-0000-0000B4120000}"/>
    <cellStyle name="Normal 2 4 2 3 3 3 2 2 4" xfId="26569" xr:uid="{00000000-0005-0000-0000-0000B5120000}"/>
    <cellStyle name="Normal 2 4 2 3 3 3 2 3" xfId="9647" xr:uid="{00000000-0005-0000-0000-0000B6120000}"/>
    <cellStyle name="Normal 2 4 2 3 3 3 2 4" xfId="16416" xr:uid="{00000000-0005-0000-0000-0000B7120000}"/>
    <cellStyle name="Normal 2 4 2 3 3 3 2 5" xfId="23185" xr:uid="{00000000-0005-0000-0000-0000B8120000}"/>
    <cellStyle name="Normal 2 4 2 3 3 3 3" xfId="4557" xr:uid="{00000000-0005-0000-0000-0000B9120000}"/>
    <cellStyle name="Normal 2 4 2 3 3 3 3 2" xfId="11338" xr:uid="{00000000-0005-0000-0000-0000BA120000}"/>
    <cellStyle name="Normal 2 4 2 3 3 3 3 3" xfId="18107" xr:uid="{00000000-0005-0000-0000-0000BB120000}"/>
    <cellStyle name="Normal 2 4 2 3 3 3 3 4" xfId="24876" xr:uid="{00000000-0005-0000-0000-0000BC120000}"/>
    <cellStyle name="Normal 2 4 2 3 3 3 4" xfId="7954" xr:uid="{00000000-0005-0000-0000-0000BD120000}"/>
    <cellStyle name="Normal 2 4 2 3 3 3 5" xfId="14723" xr:uid="{00000000-0005-0000-0000-0000BE120000}"/>
    <cellStyle name="Normal 2 4 2 3 3 3 6" xfId="21492" xr:uid="{00000000-0005-0000-0000-0000BF120000}"/>
    <cellStyle name="Normal 2 4 2 3 3 4" xfId="1584" xr:uid="{00000000-0005-0000-0000-0000C0120000}"/>
    <cellStyle name="Normal 2 4 2 3 3 4 2" xfId="3286" xr:uid="{00000000-0005-0000-0000-0000C1120000}"/>
    <cellStyle name="Normal 2 4 2 3 3 4 2 2" xfId="6682" xr:uid="{00000000-0005-0000-0000-0000C2120000}"/>
    <cellStyle name="Normal 2 4 2 3 3 4 2 2 2" xfId="13454" xr:uid="{00000000-0005-0000-0000-0000C3120000}"/>
    <cellStyle name="Normal 2 4 2 3 3 4 2 2 3" xfId="20223" xr:uid="{00000000-0005-0000-0000-0000C4120000}"/>
    <cellStyle name="Normal 2 4 2 3 3 4 2 2 4" xfId="26992" xr:uid="{00000000-0005-0000-0000-0000C5120000}"/>
    <cellStyle name="Normal 2 4 2 3 3 4 2 3" xfId="10070" xr:uid="{00000000-0005-0000-0000-0000C6120000}"/>
    <cellStyle name="Normal 2 4 2 3 3 4 2 4" xfId="16839" xr:uid="{00000000-0005-0000-0000-0000C7120000}"/>
    <cellStyle name="Normal 2 4 2 3 3 4 2 5" xfId="23608" xr:uid="{00000000-0005-0000-0000-0000C8120000}"/>
    <cellStyle name="Normal 2 4 2 3 3 4 3" xfId="4980" xr:uid="{00000000-0005-0000-0000-0000C9120000}"/>
    <cellStyle name="Normal 2 4 2 3 3 4 3 2" xfId="11761" xr:uid="{00000000-0005-0000-0000-0000CA120000}"/>
    <cellStyle name="Normal 2 4 2 3 3 4 3 3" xfId="18530" xr:uid="{00000000-0005-0000-0000-0000CB120000}"/>
    <cellStyle name="Normal 2 4 2 3 3 4 3 4" xfId="25299" xr:uid="{00000000-0005-0000-0000-0000CC120000}"/>
    <cellStyle name="Normal 2 4 2 3 3 4 4" xfId="8377" xr:uid="{00000000-0005-0000-0000-0000CD120000}"/>
    <cellStyle name="Normal 2 4 2 3 3 4 5" xfId="15146" xr:uid="{00000000-0005-0000-0000-0000CE120000}"/>
    <cellStyle name="Normal 2 4 2 3 3 4 6" xfId="21915" xr:uid="{00000000-0005-0000-0000-0000CF120000}"/>
    <cellStyle name="Normal 2 4 2 3 3 5" xfId="2009" xr:uid="{00000000-0005-0000-0000-0000D0120000}"/>
    <cellStyle name="Normal 2 4 2 3 3 5 2" xfId="5405" xr:uid="{00000000-0005-0000-0000-0000D1120000}"/>
    <cellStyle name="Normal 2 4 2 3 3 5 2 2" xfId="12185" xr:uid="{00000000-0005-0000-0000-0000D2120000}"/>
    <cellStyle name="Normal 2 4 2 3 3 5 2 3" xfId="18954" xr:uid="{00000000-0005-0000-0000-0000D3120000}"/>
    <cellStyle name="Normal 2 4 2 3 3 5 2 4" xfId="25723" xr:uid="{00000000-0005-0000-0000-0000D4120000}"/>
    <cellStyle name="Normal 2 4 2 3 3 5 3" xfId="8801" xr:uid="{00000000-0005-0000-0000-0000D5120000}"/>
    <cellStyle name="Normal 2 4 2 3 3 5 4" xfId="15570" xr:uid="{00000000-0005-0000-0000-0000D6120000}"/>
    <cellStyle name="Normal 2 4 2 3 3 5 5" xfId="22339" xr:uid="{00000000-0005-0000-0000-0000D7120000}"/>
    <cellStyle name="Normal 2 4 2 3 3 6" xfId="3711" xr:uid="{00000000-0005-0000-0000-0000D8120000}"/>
    <cellStyle name="Normal 2 4 2 3 3 6 2" xfId="10492" xr:uid="{00000000-0005-0000-0000-0000D9120000}"/>
    <cellStyle name="Normal 2 4 2 3 3 6 3" xfId="17261" xr:uid="{00000000-0005-0000-0000-0000DA120000}"/>
    <cellStyle name="Normal 2 4 2 3 3 6 4" xfId="24030" xr:uid="{00000000-0005-0000-0000-0000DB120000}"/>
    <cellStyle name="Normal 2 4 2 3 3 7" xfId="7108" xr:uid="{00000000-0005-0000-0000-0000DC120000}"/>
    <cellStyle name="Normal 2 4 2 3 3 8" xfId="13877" xr:uid="{00000000-0005-0000-0000-0000DD120000}"/>
    <cellStyle name="Normal 2 4 2 3 3 9" xfId="20646" xr:uid="{00000000-0005-0000-0000-0000DE120000}"/>
    <cellStyle name="Normal 2 4 2 3 4" xfId="502" xr:uid="{00000000-0005-0000-0000-0000DF120000}"/>
    <cellStyle name="Normal 2 4 2 3 4 2" xfId="2211" xr:uid="{00000000-0005-0000-0000-0000E0120000}"/>
    <cellStyle name="Normal 2 4 2 3 4 2 2" xfId="5607" xr:uid="{00000000-0005-0000-0000-0000E1120000}"/>
    <cellStyle name="Normal 2 4 2 3 4 2 2 2" xfId="12385" xr:uid="{00000000-0005-0000-0000-0000E2120000}"/>
    <cellStyle name="Normal 2 4 2 3 4 2 2 3" xfId="19154" xr:uid="{00000000-0005-0000-0000-0000E3120000}"/>
    <cellStyle name="Normal 2 4 2 3 4 2 2 4" xfId="25923" xr:uid="{00000000-0005-0000-0000-0000E4120000}"/>
    <cellStyle name="Normal 2 4 2 3 4 2 3" xfId="9001" xr:uid="{00000000-0005-0000-0000-0000E5120000}"/>
    <cellStyle name="Normal 2 4 2 3 4 2 4" xfId="15770" xr:uid="{00000000-0005-0000-0000-0000E6120000}"/>
    <cellStyle name="Normal 2 4 2 3 4 2 5" xfId="22539" xr:uid="{00000000-0005-0000-0000-0000E7120000}"/>
    <cellStyle name="Normal 2 4 2 3 4 3" xfId="3911" xr:uid="{00000000-0005-0000-0000-0000E8120000}"/>
    <cellStyle name="Normal 2 4 2 3 4 3 2" xfId="10692" xr:uid="{00000000-0005-0000-0000-0000E9120000}"/>
    <cellStyle name="Normal 2 4 2 3 4 3 3" xfId="17461" xr:uid="{00000000-0005-0000-0000-0000EA120000}"/>
    <cellStyle name="Normal 2 4 2 3 4 3 4" xfId="24230" xr:uid="{00000000-0005-0000-0000-0000EB120000}"/>
    <cellStyle name="Normal 2 4 2 3 4 4" xfId="7308" xr:uid="{00000000-0005-0000-0000-0000EC120000}"/>
    <cellStyle name="Normal 2 4 2 3 4 5" xfId="14077" xr:uid="{00000000-0005-0000-0000-0000ED120000}"/>
    <cellStyle name="Normal 2 4 2 3 4 6" xfId="20846" xr:uid="{00000000-0005-0000-0000-0000EE120000}"/>
    <cellStyle name="Normal 2 4 2 3 5" xfId="932" xr:uid="{00000000-0005-0000-0000-0000EF120000}"/>
    <cellStyle name="Normal 2 4 2 3 5 2" xfId="2637" xr:uid="{00000000-0005-0000-0000-0000F0120000}"/>
    <cellStyle name="Normal 2 4 2 3 5 2 2" xfId="6033" xr:uid="{00000000-0005-0000-0000-0000F1120000}"/>
    <cellStyle name="Normal 2 4 2 3 5 2 2 2" xfId="12808" xr:uid="{00000000-0005-0000-0000-0000F2120000}"/>
    <cellStyle name="Normal 2 4 2 3 5 2 2 3" xfId="19577" xr:uid="{00000000-0005-0000-0000-0000F3120000}"/>
    <cellStyle name="Normal 2 4 2 3 5 2 2 4" xfId="26346" xr:uid="{00000000-0005-0000-0000-0000F4120000}"/>
    <cellStyle name="Normal 2 4 2 3 5 2 3" xfId="9424" xr:uid="{00000000-0005-0000-0000-0000F5120000}"/>
    <cellStyle name="Normal 2 4 2 3 5 2 4" xfId="16193" xr:uid="{00000000-0005-0000-0000-0000F6120000}"/>
    <cellStyle name="Normal 2 4 2 3 5 2 5" xfId="22962" xr:uid="{00000000-0005-0000-0000-0000F7120000}"/>
    <cellStyle name="Normal 2 4 2 3 5 3" xfId="4334" xr:uid="{00000000-0005-0000-0000-0000F8120000}"/>
    <cellStyle name="Normal 2 4 2 3 5 3 2" xfId="11115" xr:uid="{00000000-0005-0000-0000-0000F9120000}"/>
    <cellStyle name="Normal 2 4 2 3 5 3 3" xfId="17884" xr:uid="{00000000-0005-0000-0000-0000FA120000}"/>
    <cellStyle name="Normal 2 4 2 3 5 3 4" xfId="24653" xr:uid="{00000000-0005-0000-0000-0000FB120000}"/>
    <cellStyle name="Normal 2 4 2 3 5 4" xfId="7731" xr:uid="{00000000-0005-0000-0000-0000FC120000}"/>
    <cellStyle name="Normal 2 4 2 3 5 5" xfId="14500" xr:uid="{00000000-0005-0000-0000-0000FD120000}"/>
    <cellStyle name="Normal 2 4 2 3 5 6" xfId="21269" xr:uid="{00000000-0005-0000-0000-0000FE120000}"/>
    <cellStyle name="Normal 2 4 2 3 6" xfId="1361" xr:uid="{00000000-0005-0000-0000-0000FF120000}"/>
    <cellStyle name="Normal 2 4 2 3 6 2" xfId="3063" xr:uid="{00000000-0005-0000-0000-000000130000}"/>
    <cellStyle name="Normal 2 4 2 3 6 2 2" xfId="6459" xr:uid="{00000000-0005-0000-0000-000001130000}"/>
    <cellStyle name="Normal 2 4 2 3 6 2 2 2" xfId="13231" xr:uid="{00000000-0005-0000-0000-000002130000}"/>
    <cellStyle name="Normal 2 4 2 3 6 2 2 3" xfId="20000" xr:uid="{00000000-0005-0000-0000-000003130000}"/>
    <cellStyle name="Normal 2 4 2 3 6 2 2 4" xfId="26769" xr:uid="{00000000-0005-0000-0000-000004130000}"/>
    <cellStyle name="Normal 2 4 2 3 6 2 3" xfId="9847" xr:uid="{00000000-0005-0000-0000-000005130000}"/>
    <cellStyle name="Normal 2 4 2 3 6 2 4" xfId="16616" xr:uid="{00000000-0005-0000-0000-000006130000}"/>
    <cellStyle name="Normal 2 4 2 3 6 2 5" xfId="23385" xr:uid="{00000000-0005-0000-0000-000007130000}"/>
    <cellStyle name="Normal 2 4 2 3 6 3" xfId="4757" xr:uid="{00000000-0005-0000-0000-000008130000}"/>
    <cellStyle name="Normal 2 4 2 3 6 3 2" xfId="11538" xr:uid="{00000000-0005-0000-0000-000009130000}"/>
    <cellStyle name="Normal 2 4 2 3 6 3 3" xfId="18307" xr:uid="{00000000-0005-0000-0000-00000A130000}"/>
    <cellStyle name="Normal 2 4 2 3 6 3 4" xfId="25076" xr:uid="{00000000-0005-0000-0000-00000B130000}"/>
    <cellStyle name="Normal 2 4 2 3 6 4" xfId="8154" xr:uid="{00000000-0005-0000-0000-00000C130000}"/>
    <cellStyle name="Normal 2 4 2 3 6 5" xfId="14923" xr:uid="{00000000-0005-0000-0000-00000D130000}"/>
    <cellStyle name="Normal 2 4 2 3 6 6" xfId="21692" xr:uid="{00000000-0005-0000-0000-00000E130000}"/>
    <cellStyle name="Normal 2 4 2 3 7" xfId="1786" xr:uid="{00000000-0005-0000-0000-00000F130000}"/>
    <cellStyle name="Normal 2 4 2 3 7 2" xfId="5182" xr:uid="{00000000-0005-0000-0000-000010130000}"/>
    <cellStyle name="Normal 2 4 2 3 7 2 2" xfId="11962" xr:uid="{00000000-0005-0000-0000-000011130000}"/>
    <cellStyle name="Normal 2 4 2 3 7 2 3" xfId="18731" xr:uid="{00000000-0005-0000-0000-000012130000}"/>
    <cellStyle name="Normal 2 4 2 3 7 2 4" xfId="25500" xr:uid="{00000000-0005-0000-0000-000013130000}"/>
    <cellStyle name="Normal 2 4 2 3 7 3" xfId="8578" xr:uid="{00000000-0005-0000-0000-000014130000}"/>
    <cellStyle name="Normal 2 4 2 3 7 4" xfId="15347" xr:uid="{00000000-0005-0000-0000-000015130000}"/>
    <cellStyle name="Normal 2 4 2 3 7 5" xfId="22116" xr:uid="{00000000-0005-0000-0000-000016130000}"/>
    <cellStyle name="Normal 2 4 2 3 8" xfId="3488" xr:uid="{00000000-0005-0000-0000-000017130000}"/>
    <cellStyle name="Normal 2 4 2 3 8 2" xfId="10269" xr:uid="{00000000-0005-0000-0000-000018130000}"/>
    <cellStyle name="Normal 2 4 2 3 8 3" xfId="17038" xr:uid="{00000000-0005-0000-0000-000019130000}"/>
    <cellStyle name="Normal 2 4 2 3 8 4" xfId="23807" xr:uid="{00000000-0005-0000-0000-00001A130000}"/>
    <cellStyle name="Normal 2 4 2 3 9" xfId="6884" xr:uid="{00000000-0005-0000-0000-00001B130000}"/>
    <cellStyle name="Normal 2 4 2 4" xfId="61" xr:uid="{00000000-0005-0000-0000-00001C130000}"/>
    <cellStyle name="Normal 2 4 2 4 10" xfId="13674" xr:uid="{00000000-0005-0000-0000-00001D130000}"/>
    <cellStyle name="Normal 2 4 2 4 11" xfId="20443" xr:uid="{00000000-0005-0000-0000-00001E130000}"/>
    <cellStyle name="Normal 2 4 2 4 2" xfId="174" xr:uid="{00000000-0005-0000-0000-00001F130000}"/>
    <cellStyle name="Normal 2 4 2 4 2 10" xfId="20543" xr:uid="{00000000-0005-0000-0000-000020130000}"/>
    <cellStyle name="Normal 2 4 2 4 2 2" xfId="422" xr:uid="{00000000-0005-0000-0000-000021130000}"/>
    <cellStyle name="Normal 2 4 2 4 2 2 2" xfId="849" xr:uid="{00000000-0005-0000-0000-000022130000}"/>
    <cellStyle name="Normal 2 4 2 4 2 2 2 2" xfId="2554" xr:uid="{00000000-0005-0000-0000-000023130000}"/>
    <cellStyle name="Normal 2 4 2 4 2 2 2 2 2" xfId="5950" xr:uid="{00000000-0005-0000-0000-000024130000}"/>
    <cellStyle name="Normal 2 4 2 4 2 2 2 2 2 2" xfId="12728" xr:uid="{00000000-0005-0000-0000-000025130000}"/>
    <cellStyle name="Normal 2 4 2 4 2 2 2 2 2 3" xfId="19497" xr:uid="{00000000-0005-0000-0000-000026130000}"/>
    <cellStyle name="Normal 2 4 2 4 2 2 2 2 2 4" xfId="26266" xr:uid="{00000000-0005-0000-0000-000027130000}"/>
    <cellStyle name="Normal 2 4 2 4 2 2 2 2 3" xfId="9344" xr:uid="{00000000-0005-0000-0000-000028130000}"/>
    <cellStyle name="Normal 2 4 2 4 2 2 2 2 4" xfId="16113" xr:uid="{00000000-0005-0000-0000-000029130000}"/>
    <cellStyle name="Normal 2 4 2 4 2 2 2 2 5" xfId="22882" xr:uid="{00000000-0005-0000-0000-00002A130000}"/>
    <cellStyle name="Normal 2 4 2 4 2 2 2 3" xfId="4254" xr:uid="{00000000-0005-0000-0000-00002B130000}"/>
    <cellStyle name="Normal 2 4 2 4 2 2 2 3 2" xfId="11035" xr:uid="{00000000-0005-0000-0000-00002C130000}"/>
    <cellStyle name="Normal 2 4 2 4 2 2 2 3 3" xfId="17804" xr:uid="{00000000-0005-0000-0000-00002D130000}"/>
    <cellStyle name="Normal 2 4 2 4 2 2 2 3 4" xfId="24573" xr:uid="{00000000-0005-0000-0000-00002E130000}"/>
    <cellStyle name="Normal 2 4 2 4 2 2 2 4" xfId="7651" xr:uid="{00000000-0005-0000-0000-00002F130000}"/>
    <cellStyle name="Normal 2 4 2 4 2 2 2 5" xfId="14420" xr:uid="{00000000-0005-0000-0000-000030130000}"/>
    <cellStyle name="Normal 2 4 2 4 2 2 2 6" xfId="21189" xr:uid="{00000000-0005-0000-0000-000031130000}"/>
    <cellStyle name="Normal 2 4 2 4 2 2 3" xfId="1275" xr:uid="{00000000-0005-0000-0000-000032130000}"/>
    <cellStyle name="Normal 2 4 2 4 2 2 3 2" xfId="2980" xr:uid="{00000000-0005-0000-0000-000033130000}"/>
    <cellStyle name="Normal 2 4 2 4 2 2 3 2 2" xfId="6376" xr:uid="{00000000-0005-0000-0000-000034130000}"/>
    <cellStyle name="Normal 2 4 2 4 2 2 3 2 2 2" xfId="13151" xr:uid="{00000000-0005-0000-0000-000035130000}"/>
    <cellStyle name="Normal 2 4 2 4 2 2 3 2 2 3" xfId="19920" xr:uid="{00000000-0005-0000-0000-000036130000}"/>
    <cellStyle name="Normal 2 4 2 4 2 2 3 2 2 4" xfId="26689" xr:uid="{00000000-0005-0000-0000-000037130000}"/>
    <cellStyle name="Normal 2 4 2 4 2 2 3 2 3" xfId="9767" xr:uid="{00000000-0005-0000-0000-000038130000}"/>
    <cellStyle name="Normal 2 4 2 4 2 2 3 2 4" xfId="16536" xr:uid="{00000000-0005-0000-0000-000039130000}"/>
    <cellStyle name="Normal 2 4 2 4 2 2 3 2 5" xfId="23305" xr:uid="{00000000-0005-0000-0000-00003A130000}"/>
    <cellStyle name="Normal 2 4 2 4 2 2 3 3" xfId="4677" xr:uid="{00000000-0005-0000-0000-00003B130000}"/>
    <cellStyle name="Normal 2 4 2 4 2 2 3 3 2" xfId="11458" xr:uid="{00000000-0005-0000-0000-00003C130000}"/>
    <cellStyle name="Normal 2 4 2 4 2 2 3 3 3" xfId="18227" xr:uid="{00000000-0005-0000-0000-00003D130000}"/>
    <cellStyle name="Normal 2 4 2 4 2 2 3 3 4" xfId="24996" xr:uid="{00000000-0005-0000-0000-00003E130000}"/>
    <cellStyle name="Normal 2 4 2 4 2 2 3 4" xfId="8074" xr:uid="{00000000-0005-0000-0000-00003F130000}"/>
    <cellStyle name="Normal 2 4 2 4 2 2 3 5" xfId="14843" xr:uid="{00000000-0005-0000-0000-000040130000}"/>
    <cellStyle name="Normal 2 4 2 4 2 2 3 6" xfId="21612" xr:uid="{00000000-0005-0000-0000-000041130000}"/>
    <cellStyle name="Normal 2 4 2 4 2 2 4" xfId="1704" xr:uid="{00000000-0005-0000-0000-000042130000}"/>
    <cellStyle name="Normal 2 4 2 4 2 2 4 2" xfId="3406" xr:uid="{00000000-0005-0000-0000-000043130000}"/>
    <cellStyle name="Normal 2 4 2 4 2 2 4 2 2" xfId="6802" xr:uid="{00000000-0005-0000-0000-000044130000}"/>
    <cellStyle name="Normal 2 4 2 4 2 2 4 2 2 2" xfId="13574" xr:uid="{00000000-0005-0000-0000-000045130000}"/>
    <cellStyle name="Normal 2 4 2 4 2 2 4 2 2 3" xfId="20343" xr:uid="{00000000-0005-0000-0000-000046130000}"/>
    <cellStyle name="Normal 2 4 2 4 2 2 4 2 2 4" xfId="27112" xr:uid="{00000000-0005-0000-0000-000047130000}"/>
    <cellStyle name="Normal 2 4 2 4 2 2 4 2 3" xfId="10190" xr:uid="{00000000-0005-0000-0000-000048130000}"/>
    <cellStyle name="Normal 2 4 2 4 2 2 4 2 4" xfId="16959" xr:uid="{00000000-0005-0000-0000-000049130000}"/>
    <cellStyle name="Normal 2 4 2 4 2 2 4 2 5" xfId="23728" xr:uid="{00000000-0005-0000-0000-00004A130000}"/>
    <cellStyle name="Normal 2 4 2 4 2 2 4 3" xfId="5100" xr:uid="{00000000-0005-0000-0000-00004B130000}"/>
    <cellStyle name="Normal 2 4 2 4 2 2 4 3 2" xfId="11881" xr:uid="{00000000-0005-0000-0000-00004C130000}"/>
    <cellStyle name="Normal 2 4 2 4 2 2 4 3 3" xfId="18650" xr:uid="{00000000-0005-0000-0000-00004D130000}"/>
    <cellStyle name="Normal 2 4 2 4 2 2 4 3 4" xfId="25419" xr:uid="{00000000-0005-0000-0000-00004E130000}"/>
    <cellStyle name="Normal 2 4 2 4 2 2 4 4" xfId="8497" xr:uid="{00000000-0005-0000-0000-00004F130000}"/>
    <cellStyle name="Normal 2 4 2 4 2 2 4 5" xfId="15266" xr:uid="{00000000-0005-0000-0000-000050130000}"/>
    <cellStyle name="Normal 2 4 2 4 2 2 4 6" xfId="22035" xr:uid="{00000000-0005-0000-0000-000051130000}"/>
    <cellStyle name="Normal 2 4 2 4 2 2 5" xfId="2131" xr:uid="{00000000-0005-0000-0000-000052130000}"/>
    <cellStyle name="Normal 2 4 2 4 2 2 5 2" xfId="5527" xr:uid="{00000000-0005-0000-0000-000053130000}"/>
    <cellStyle name="Normal 2 4 2 4 2 2 5 2 2" xfId="12305" xr:uid="{00000000-0005-0000-0000-000054130000}"/>
    <cellStyle name="Normal 2 4 2 4 2 2 5 2 3" xfId="19074" xr:uid="{00000000-0005-0000-0000-000055130000}"/>
    <cellStyle name="Normal 2 4 2 4 2 2 5 2 4" xfId="25843" xr:uid="{00000000-0005-0000-0000-000056130000}"/>
    <cellStyle name="Normal 2 4 2 4 2 2 5 3" xfId="8921" xr:uid="{00000000-0005-0000-0000-000057130000}"/>
    <cellStyle name="Normal 2 4 2 4 2 2 5 4" xfId="15690" xr:uid="{00000000-0005-0000-0000-000058130000}"/>
    <cellStyle name="Normal 2 4 2 4 2 2 5 5" xfId="22459" xr:uid="{00000000-0005-0000-0000-000059130000}"/>
    <cellStyle name="Normal 2 4 2 4 2 2 6" xfId="3831" xr:uid="{00000000-0005-0000-0000-00005A130000}"/>
    <cellStyle name="Normal 2 4 2 4 2 2 6 2" xfId="10612" xr:uid="{00000000-0005-0000-0000-00005B130000}"/>
    <cellStyle name="Normal 2 4 2 4 2 2 6 3" xfId="17381" xr:uid="{00000000-0005-0000-0000-00005C130000}"/>
    <cellStyle name="Normal 2 4 2 4 2 2 6 4" xfId="24150" xr:uid="{00000000-0005-0000-0000-00005D130000}"/>
    <cellStyle name="Normal 2 4 2 4 2 2 7" xfId="7228" xr:uid="{00000000-0005-0000-0000-00005E130000}"/>
    <cellStyle name="Normal 2 4 2 4 2 2 8" xfId="13997" xr:uid="{00000000-0005-0000-0000-00005F130000}"/>
    <cellStyle name="Normal 2 4 2 4 2 2 9" xfId="20766" xr:uid="{00000000-0005-0000-0000-000060130000}"/>
    <cellStyle name="Normal 2 4 2 4 2 3" xfId="624" xr:uid="{00000000-0005-0000-0000-000061130000}"/>
    <cellStyle name="Normal 2 4 2 4 2 3 2" xfId="2331" xr:uid="{00000000-0005-0000-0000-000062130000}"/>
    <cellStyle name="Normal 2 4 2 4 2 3 2 2" xfId="5727" xr:uid="{00000000-0005-0000-0000-000063130000}"/>
    <cellStyle name="Normal 2 4 2 4 2 3 2 2 2" xfId="12505" xr:uid="{00000000-0005-0000-0000-000064130000}"/>
    <cellStyle name="Normal 2 4 2 4 2 3 2 2 3" xfId="19274" xr:uid="{00000000-0005-0000-0000-000065130000}"/>
    <cellStyle name="Normal 2 4 2 4 2 3 2 2 4" xfId="26043" xr:uid="{00000000-0005-0000-0000-000066130000}"/>
    <cellStyle name="Normal 2 4 2 4 2 3 2 3" xfId="9121" xr:uid="{00000000-0005-0000-0000-000067130000}"/>
    <cellStyle name="Normal 2 4 2 4 2 3 2 4" xfId="15890" xr:uid="{00000000-0005-0000-0000-000068130000}"/>
    <cellStyle name="Normal 2 4 2 4 2 3 2 5" xfId="22659" xr:uid="{00000000-0005-0000-0000-000069130000}"/>
    <cellStyle name="Normal 2 4 2 4 2 3 3" xfId="4031" xr:uid="{00000000-0005-0000-0000-00006A130000}"/>
    <cellStyle name="Normal 2 4 2 4 2 3 3 2" xfId="10812" xr:uid="{00000000-0005-0000-0000-00006B130000}"/>
    <cellStyle name="Normal 2 4 2 4 2 3 3 3" xfId="17581" xr:uid="{00000000-0005-0000-0000-00006C130000}"/>
    <cellStyle name="Normal 2 4 2 4 2 3 3 4" xfId="24350" xr:uid="{00000000-0005-0000-0000-00006D130000}"/>
    <cellStyle name="Normal 2 4 2 4 2 3 4" xfId="7428" xr:uid="{00000000-0005-0000-0000-00006E130000}"/>
    <cellStyle name="Normal 2 4 2 4 2 3 5" xfId="14197" xr:uid="{00000000-0005-0000-0000-00006F130000}"/>
    <cellStyle name="Normal 2 4 2 4 2 3 6" xfId="20966" xr:uid="{00000000-0005-0000-0000-000070130000}"/>
    <cellStyle name="Normal 2 4 2 4 2 4" xfId="1052" xr:uid="{00000000-0005-0000-0000-000071130000}"/>
    <cellStyle name="Normal 2 4 2 4 2 4 2" xfId="2757" xr:uid="{00000000-0005-0000-0000-000072130000}"/>
    <cellStyle name="Normal 2 4 2 4 2 4 2 2" xfId="6153" xr:uid="{00000000-0005-0000-0000-000073130000}"/>
    <cellStyle name="Normal 2 4 2 4 2 4 2 2 2" xfId="12928" xr:uid="{00000000-0005-0000-0000-000074130000}"/>
    <cellStyle name="Normal 2 4 2 4 2 4 2 2 3" xfId="19697" xr:uid="{00000000-0005-0000-0000-000075130000}"/>
    <cellStyle name="Normal 2 4 2 4 2 4 2 2 4" xfId="26466" xr:uid="{00000000-0005-0000-0000-000076130000}"/>
    <cellStyle name="Normal 2 4 2 4 2 4 2 3" xfId="9544" xr:uid="{00000000-0005-0000-0000-000077130000}"/>
    <cellStyle name="Normal 2 4 2 4 2 4 2 4" xfId="16313" xr:uid="{00000000-0005-0000-0000-000078130000}"/>
    <cellStyle name="Normal 2 4 2 4 2 4 2 5" xfId="23082" xr:uid="{00000000-0005-0000-0000-000079130000}"/>
    <cellStyle name="Normal 2 4 2 4 2 4 3" xfId="4454" xr:uid="{00000000-0005-0000-0000-00007A130000}"/>
    <cellStyle name="Normal 2 4 2 4 2 4 3 2" xfId="11235" xr:uid="{00000000-0005-0000-0000-00007B130000}"/>
    <cellStyle name="Normal 2 4 2 4 2 4 3 3" xfId="18004" xr:uid="{00000000-0005-0000-0000-00007C130000}"/>
    <cellStyle name="Normal 2 4 2 4 2 4 3 4" xfId="24773" xr:uid="{00000000-0005-0000-0000-00007D130000}"/>
    <cellStyle name="Normal 2 4 2 4 2 4 4" xfId="7851" xr:uid="{00000000-0005-0000-0000-00007E130000}"/>
    <cellStyle name="Normal 2 4 2 4 2 4 5" xfId="14620" xr:uid="{00000000-0005-0000-0000-00007F130000}"/>
    <cellStyle name="Normal 2 4 2 4 2 4 6" xfId="21389" xr:uid="{00000000-0005-0000-0000-000080130000}"/>
    <cellStyle name="Normal 2 4 2 4 2 5" xfId="1481" xr:uid="{00000000-0005-0000-0000-000081130000}"/>
    <cellStyle name="Normal 2 4 2 4 2 5 2" xfId="3183" xr:uid="{00000000-0005-0000-0000-000082130000}"/>
    <cellStyle name="Normal 2 4 2 4 2 5 2 2" xfId="6579" xr:uid="{00000000-0005-0000-0000-000083130000}"/>
    <cellStyle name="Normal 2 4 2 4 2 5 2 2 2" xfId="13351" xr:uid="{00000000-0005-0000-0000-000084130000}"/>
    <cellStyle name="Normal 2 4 2 4 2 5 2 2 3" xfId="20120" xr:uid="{00000000-0005-0000-0000-000085130000}"/>
    <cellStyle name="Normal 2 4 2 4 2 5 2 2 4" xfId="26889" xr:uid="{00000000-0005-0000-0000-000086130000}"/>
    <cellStyle name="Normal 2 4 2 4 2 5 2 3" xfId="9967" xr:uid="{00000000-0005-0000-0000-000087130000}"/>
    <cellStyle name="Normal 2 4 2 4 2 5 2 4" xfId="16736" xr:uid="{00000000-0005-0000-0000-000088130000}"/>
    <cellStyle name="Normal 2 4 2 4 2 5 2 5" xfId="23505" xr:uid="{00000000-0005-0000-0000-000089130000}"/>
    <cellStyle name="Normal 2 4 2 4 2 5 3" xfId="4877" xr:uid="{00000000-0005-0000-0000-00008A130000}"/>
    <cellStyle name="Normal 2 4 2 4 2 5 3 2" xfId="11658" xr:uid="{00000000-0005-0000-0000-00008B130000}"/>
    <cellStyle name="Normal 2 4 2 4 2 5 3 3" xfId="18427" xr:uid="{00000000-0005-0000-0000-00008C130000}"/>
    <cellStyle name="Normal 2 4 2 4 2 5 3 4" xfId="25196" xr:uid="{00000000-0005-0000-0000-00008D130000}"/>
    <cellStyle name="Normal 2 4 2 4 2 5 4" xfId="8274" xr:uid="{00000000-0005-0000-0000-00008E130000}"/>
    <cellStyle name="Normal 2 4 2 4 2 5 5" xfId="15043" xr:uid="{00000000-0005-0000-0000-00008F130000}"/>
    <cellStyle name="Normal 2 4 2 4 2 5 6" xfId="21812" xr:uid="{00000000-0005-0000-0000-000090130000}"/>
    <cellStyle name="Normal 2 4 2 4 2 6" xfId="1906" xr:uid="{00000000-0005-0000-0000-000091130000}"/>
    <cellStyle name="Normal 2 4 2 4 2 6 2" xfId="5302" xr:uid="{00000000-0005-0000-0000-000092130000}"/>
    <cellStyle name="Normal 2 4 2 4 2 6 2 2" xfId="12082" xr:uid="{00000000-0005-0000-0000-000093130000}"/>
    <cellStyle name="Normal 2 4 2 4 2 6 2 3" xfId="18851" xr:uid="{00000000-0005-0000-0000-000094130000}"/>
    <cellStyle name="Normal 2 4 2 4 2 6 2 4" xfId="25620" xr:uid="{00000000-0005-0000-0000-000095130000}"/>
    <cellStyle name="Normal 2 4 2 4 2 6 3" xfId="8698" xr:uid="{00000000-0005-0000-0000-000096130000}"/>
    <cellStyle name="Normal 2 4 2 4 2 6 4" xfId="15467" xr:uid="{00000000-0005-0000-0000-000097130000}"/>
    <cellStyle name="Normal 2 4 2 4 2 6 5" xfId="22236" xr:uid="{00000000-0005-0000-0000-000098130000}"/>
    <cellStyle name="Normal 2 4 2 4 2 7" xfId="3608" xr:uid="{00000000-0005-0000-0000-000099130000}"/>
    <cellStyle name="Normal 2 4 2 4 2 7 2" xfId="10389" xr:uid="{00000000-0005-0000-0000-00009A130000}"/>
    <cellStyle name="Normal 2 4 2 4 2 7 3" xfId="17158" xr:uid="{00000000-0005-0000-0000-00009B130000}"/>
    <cellStyle name="Normal 2 4 2 4 2 7 4" xfId="23927" xr:uid="{00000000-0005-0000-0000-00009C130000}"/>
    <cellStyle name="Normal 2 4 2 4 2 8" xfId="7004" xr:uid="{00000000-0005-0000-0000-00009D130000}"/>
    <cellStyle name="Normal 2 4 2 4 2 9" xfId="13774" xr:uid="{00000000-0005-0000-0000-00009E130000}"/>
    <cellStyle name="Normal 2 4 2 4 3" xfId="320" xr:uid="{00000000-0005-0000-0000-00009F130000}"/>
    <cellStyle name="Normal 2 4 2 4 3 2" xfId="747" xr:uid="{00000000-0005-0000-0000-0000A0130000}"/>
    <cellStyle name="Normal 2 4 2 4 3 2 2" xfId="2454" xr:uid="{00000000-0005-0000-0000-0000A1130000}"/>
    <cellStyle name="Normal 2 4 2 4 3 2 2 2" xfId="5850" xr:uid="{00000000-0005-0000-0000-0000A2130000}"/>
    <cellStyle name="Normal 2 4 2 4 3 2 2 2 2" xfId="12628" xr:uid="{00000000-0005-0000-0000-0000A3130000}"/>
    <cellStyle name="Normal 2 4 2 4 3 2 2 2 3" xfId="19397" xr:uid="{00000000-0005-0000-0000-0000A4130000}"/>
    <cellStyle name="Normal 2 4 2 4 3 2 2 2 4" xfId="26166" xr:uid="{00000000-0005-0000-0000-0000A5130000}"/>
    <cellStyle name="Normal 2 4 2 4 3 2 2 3" xfId="9244" xr:uid="{00000000-0005-0000-0000-0000A6130000}"/>
    <cellStyle name="Normal 2 4 2 4 3 2 2 4" xfId="16013" xr:uid="{00000000-0005-0000-0000-0000A7130000}"/>
    <cellStyle name="Normal 2 4 2 4 3 2 2 5" xfId="22782" xr:uid="{00000000-0005-0000-0000-0000A8130000}"/>
    <cellStyle name="Normal 2 4 2 4 3 2 3" xfId="4154" xr:uid="{00000000-0005-0000-0000-0000A9130000}"/>
    <cellStyle name="Normal 2 4 2 4 3 2 3 2" xfId="10935" xr:uid="{00000000-0005-0000-0000-0000AA130000}"/>
    <cellStyle name="Normal 2 4 2 4 3 2 3 3" xfId="17704" xr:uid="{00000000-0005-0000-0000-0000AB130000}"/>
    <cellStyle name="Normal 2 4 2 4 3 2 3 4" xfId="24473" xr:uid="{00000000-0005-0000-0000-0000AC130000}"/>
    <cellStyle name="Normal 2 4 2 4 3 2 4" xfId="7551" xr:uid="{00000000-0005-0000-0000-0000AD130000}"/>
    <cellStyle name="Normal 2 4 2 4 3 2 5" xfId="14320" xr:uid="{00000000-0005-0000-0000-0000AE130000}"/>
    <cellStyle name="Normal 2 4 2 4 3 2 6" xfId="21089" xr:uid="{00000000-0005-0000-0000-0000AF130000}"/>
    <cellStyle name="Normal 2 4 2 4 3 3" xfId="1175" xr:uid="{00000000-0005-0000-0000-0000B0130000}"/>
    <cellStyle name="Normal 2 4 2 4 3 3 2" xfId="2880" xr:uid="{00000000-0005-0000-0000-0000B1130000}"/>
    <cellStyle name="Normal 2 4 2 4 3 3 2 2" xfId="6276" xr:uid="{00000000-0005-0000-0000-0000B2130000}"/>
    <cellStyle name="Normal 2 4 2 4 3 3 2 2 2" xfId="13051" xr:uid="{00000000-0005-0000-0000-0000B3130000}"/>
    <cellStyle name="Normal 2 4 2 4 3 3 2 2 3" xfId="19820" xr:uid="{00000000-0005-0000-0000-0000B4130000}"/>
    <cellStyle name="Normal 2 4 2 4 3 3 2 2 4" xfId="26589" xr:uid="{00000000-0005-0000-0000-0000B5130000}"/>
    <cellStyle name="Normal 2 4 2 4 3 3 2 3" xfId="9667" xr:uid="{00000000-0005-0000-0000-0000B6130000}"/>
    <cellStyle name="Normal 2 4 2 4 3 3 2 4" xfId="16436" xr:uid="{00000000-0005-0000-0000-0000B7130000}"/>
    <cellStyle name="Normal 2 4 2 4 3 3 2 5" xfId="23205" xr:uid="{00000000-0005-0000-0000-0000B8130000}"/>
    <cellStyle name="Normal 2 4 2 4 3 3 3" xfId="4577" xr:uid="{00000000-0005-0000-0000-0000B9130000}"/>
    <cellStyle name="Normal 2 4 2 4 3 3 3 2" xfId="11358" xr:uid="{00000000-0005-0000-0000-0000BA130000}"/>
    <cellStyle name="Normal 2 4 2 4 3 3 3 3" xfId="18127" xr:uid="{00000000-0005-0000-0000-0000BB130000}"/>
    <cellStyle name="Normal 2 4 2 4 3 3 3 4" xfId="24896" xr:uid="{00000000-0005-0000-0000-0000BC130000}"/>
    <cellStyle name="Normal 2 4 2 4 3 3 4" xfId="7974" xr:uid="{00000000-0005-0000-0000-0000BD130000}"/>
    <cellStyle name="Normal 2 4 2 4 3 3 5" xfId="14743" xr:uid="{00000000-0005-0000-0000-0000BE130000}"/>
    <cellStyle name="Normal 2 4 2 4 3 3 6" xfId="21512" xr:uid="{00000000-0005-0000-0000-0000BF130000}"/>
    <cellStyle name="Normal 2 4 2 4 3 4" xfId="1604" xr:uid="{00000000-0005-0000-0000-0000C0130000}"/>
    <cellStyle name="Normal 2 4 2 4 3 4 2" xfId="3306" xr:uid="{00000000-0005-0000-0000-0000C1130000}"/>
    <cellStyle name="Normal 2 4 2 4 3 4 2 2" xfId="6702" xr:uid="{00000000-0005-0000-0000-0000C2130000}"/>
    <cellStyle name="Normal 2 4 2 4 3 4 2 2 2" xfId="13474" xr:uid="{00000000-0005-0000-0000-0000C3130000}"/>
    <cellStyle name="Normal 2 4 2 4 3 4 2 2 3" xfId="20243" xr:uid="{00000000-0005-0000-0000-0000C4130000}"/>
    <cellStyle name="Normal 2 4 2 4 3 4 2 2 4" xfId="27012" xr:uid="{00000000-0005-0000-0000-0000C5130000}"/>
    <cellStyle name="Normal 2 4 2 4 3 4 2 3" xfId="10090" xr:uid="{00000000-0005-0000-0000-0000C6130000}"/>
    <cellStyle name="Normal 2 4 2 4 3 4 2 4" xfId="16859" xr:uid="{00000000-0005-0000-0000-0000C7130000}"/>
    <cellStyle name="Normal 2 4 2 4 3 4 2 5" xfId="23628" xr:uid="{00000000-0005-0000-0000-0000C8130000}"/>
    <cellStyle name="Normal 2 4 2 4 3 4 3" xfId="5000" xr:uid="{00000000-0005-0000-0000-0000C9130000}"/>
    <cellStyle name="Normal 2 4 2 4 3 4 3 2" xfId="11781" xr:uid="{00000000-0005-0000-0000-0000CA130000}"/>
    <cellStyle name="Normal 2 4 2 4 3 4 3 3" xfId="18550" xr:uid="{00000000-0005-0000-0000-0000CB130000}"/>
    <cellStyle name="Normal 2 4 2 4 3 4 3 4" xfId="25319" xr:uid="{00000000-0005-0000-0000-0000CC130000}"/>
    <cellStyle name="Normal 2 4 2 4 3 4 4" xfId="8397" xr:uid="{00000000-0005-0000-0000-0000CD130000}"/>
    <cellStyle name="Normal 2 4 2 4 3 4 5" xfId="15166" xr:uid="{00000000-0005-0000-0000-0000CE130000}"/>
    <cellStyle name="Normal 2 4 2 4 3 4 6" xfId="21935" xr:uid="{00000000-0005-0000-0000-0000CF130000}"/>
    <cellStyle name="Normal 2 4 2 4 3 5" xfId="2029" xr:uid="{00000000-0005-0000-0000-0000D0130000}"/>
    <cellStyle name="Normal 2 4 2 4 3 5 2" xfId="5425" xr:uid="{00000000-0005-0000-0000-0000D1130000}"/>
    <cellStyle name="Normal 2 4 2 4 3 5 2 2" xfId="12205" xr:uid="{00000000-0005-0000-0000-0000D2130000}"/>
    <cellStyle name="Normal 2 4 2 4 3 5 2 3" xfId="18974" xr:uid="{00000000-0005-0000-0000-0000D3130000}"/>
    <cellStyle name="Normal 2 4 2 4 3 5 2 4" xfId="25743" xr:uid="{00000000-0005-0000-0000-0000D4130000}"/>
    <cellStyle name="Normal 2 4 2 4 3 5 3" xfId="8821" xr:uid="{00000000-0005-0000-0000-0000D5130000}"/>
    <cellStyle name="Normal 2 4 2 4 3 5 4" xfId="15590" xr:uid="{00000000-0005-0000-0000-0000D6130000}"/>
    <cellStyle name="Normal 2 4 2 4 3 5 5" xfId="22359" xr:uid="{00000000-0005-0000-0000-0000D7130000}"/>
    <cellStyle name="Normal 2 4 2 4 3 6" xfId="3731" xr:uid="{00000000-0005-0000-0000-0000D8130000}"/>
    <cellStyle name="Normal 2 4 2 4 3 6 2" xfId="10512" xr:uid="{00000000-0005-0000-0000-0000D9130000}"/>
    <cellStyle name="Normal 2 4 2 4 3 6 3" xfId="17281" xr:uid="{00000000-0005-0000-0000-0000DA130000}"/>
    <cellStyle name="Normal 2 4 2 4 3 6 4" xfId="24050" xr:uid="{00000000-0005-0000-0000-0000DB130000}"/>
    <cellStyle name="Normal 2 4 2 4 3 7" xfId="7128" xr:uid="{00000000-0005-0000-0000-0000DC130000}"/>
    <cellStyle name="Normal 2 4 2 4 3 8" xfId="13897" xr:uid="{00000000-0005-0000-0000-0000DD130000}"/>
    <cellStyle name="Normal 2 4 2 4 3 9" xfId="20666" xr:uid="{00000000-0005-0000-0000-0000DE130000}"/>
    <cellStyle name="Normal 2 4 2 4 4" xfId="522" xr:uid="{00000000-0005-0000-0000-0000DF130000}"/>
    <cellStyle name="Normal 2 4 2 4 4 2" xfId="2231" xr:uid="{00000000-0005-0000-0000-0000E0130000}"/>
    <cellStyle name="Normal 2 4 2 4 4 2 2" xfId="5627" xr:uid="{00000000-0005-0000-0000-0000E1130000}"/>
    <cellStyle name="Normal 2 4 2 4 4 2 2 2" xfId="12405" xr:uid="{00000000-0005-0000-0000-0000E2130000}"/>
    <cellStyle name="Normal 2 4 2 4 4 2 2 3" xfId="19174" xr:uid="{00000000-0005-0000-0000-0000E3130000}"/>
    <cellStyle name="Normal 2 4 2 4 4 2 2 4" xfId="25943" xr:uid="{00000000-0005-0000-0000-0000E4130000}"/>
    <cellStyle name="Normal 2 4 2 4 4 2 3" xfId="9021" xr:uid="{00000000-0005-0000-0000-0000E5130000}"/>
    <cellStyle name="Normal 2 4 2 4 4 2 4" xfId="15790" xr:uid="{00000000-0005-0000-0000-0000E6130000}"/>
    <cellStyle name="Normal 2 4 2 4 4 2 5" xfId="22559" xr:uid="{00000000-0005-0000-0000-0000E7130000}"/>
    <cellStyle name="Normal 2 4 2 4 4 3" xfId="3931" xr:uid="{00000000-0005-0000-0000-0000E8130000}"/>
    <cellStyle name="Normal 2 4 2 4 4 3 2" xfId="10712" xr:uid="{00000000-0005-0000-0000-0000E9130000}"/>
    <cellStyle name="Normal 2 4 2 4 4 3 3" xfId="17481" xr:uid="{00000000-0005-0000-0000-0000EA130000}"/>
    <cellStyle name="Normal 2 4 2 4 4 3 4" xfId="24250" xr:uid="{00000000-0005-0000-0000-0000EB130000}"/>
    <cellStyle name="Normal 2 4 2 4 4 4" xfId="7328" xr:uid="{00000000-0005-0000-0000-0000EC130000}"/>
    <cellStyle name="Normal 2 4 2 4 4 5" xfId="14097" xr:uid="{00000000-0005-0000-0000-0000ED130000}"/>
    <cellStyle name="Normal 2 4 2 4 4 6" xfId="20866" xr:uid="{00000000-0005-0000-0000-0000EE130000}"/>
    <cellStyle name="Normal 2 4 2 4 5" xfId="952" xr:uid="{00000000-0005-0000-0000-0000EF130000}"/>
    <cellStyle name="Normal 2 4 2 4 5 2" xfId="2657" xr:uid="{00000000-0005-0000-0000-0000F0130000}"/>
    <cellStyle name="Normal 2 4 2 4 5 2 2" xfId="6053" xr:uid="{00000000-0005-0000-0000-0000F1130000}"/>
    <cellStyle name="Normal 2 4 2 4 5 2 2 2" xfId="12828" xr:uid="{00000000-0005-0000-0000-0000F2130000}"/>
    <cellStyle name="Normal 2 4 2 4 5 2 2 3" xfId="19597" xr:uid="{00000000-0005-0000-0000-0000F3130000}"/>
    <cellStyle name="Normal 2 4 2 4 5 2 2 4" xfId="26366" xr:uid="{00000000-0005-0000-0000-0000F4130000}"/>
    <cellStyle name="Normal 2 4 2 4 5 2 3" xfId="9444" xr:uid="{00000000-0005-0000-0000-0000F5130000}"/>
    <cellStyle name="Normal 2 4 2 4 5 2 4" xfId="16213" xr:uid="{00000000-0005-0000-0000-0000F6130000}"/>
    <cellStyle name="Normal 2 4 2 4 5 2 5" xfId="22982" xr:uid="{00000000-0005-0000-0000-0000F7130000}"/>
    <cellStyle name="Normal 2 4 2 4 5 3" xfId="4354" xr:uid="{00000000-0005-0000-0000-0000F8130000}"/>
    <cellStyle name="Normal 2 4 2 4 5 3 2" xfId="11135" xr:uid="{00000000-0005-0000-0000-0000F9130000}"/>
    <cellStyle name="Normal 2 4 2 4 5 3 3" xfId="17904" xr:uid="{00000000-0005-0000-0000-0000FA130000}"/>
    <cellStyle name="Normal 2 4 2 4 5 3 4" xfId="24673" xr:uid="{00000000-0005-0000-0000-0000FB130000}"/>
    <cellStyle name="Normal 2 4 2 4 5 4" xfId="7751" xr:uid="{00000000-0005-0000-0000-0000FC130000}"/>
    <cellStyle name="Normal 2 4 2 4 5 5" xfId="14520" xr:uid="{00000000-0005-0000-0000-0000FD130000}"/>
    <cellStyle name="Normal 2 4 2 4 5 6" xfId="21289" xr:uid="{00000000-0005-0000-0000-0000FE130000}"/>
    <cellStyle name="Normal 2 4 2 4 6" xfId="1381" xr:uid="{00000000-0005-0000-0000-0000FF130000}"/>
    <cellStyle name="Normal 2 4 2 4 6 2" xfId="3083" xr:uid="{00000000-0005-0000-0000-000000140000}"/>
    <cellStyle name="Normal 2 4 2 4 6 2 2" xfId="6479" xr:uid="{00000000-0005-0000-0000-000001140000}"/>
    <cellStyle name="Normal 2 4 2 4 6 2 2 2" xfId="13251" xr:uid="{00000000-0005-0000-0000-000002140000}"/>
    <cellStyle name="Normal 2 4 2 4 6 2 2 3" xfId="20020" xr:uid="{00000000-0005-0000-0000-000003140000}"/>
    <cellStyle name="Normal 2 4 2 4 6 2 2 4" xfId="26789" xr:uid="{00000000-0005-0000-0000-000004140000}"/>
    <cellStyle name="Normal 2 4 2 4 6 2 3" xfId="9867" xr:uid="{00000000-0005-0000-0000-000005140000}"/>
    <cellStyle name="Normal 2 4 2 4 6 2 4" xfId="16636" xr:uid="{00000000-0005-0000-0000-000006140000}"/>
    <cellStyle name="Normal 2 4 2 4 6 2 5" xfId="23405" xr:uid="{00000000-0005-0000-0000-000007140000}"/>
    <cellStyle name="Normal 2 4 2 4 6 3" xfId="4777" xr:uid="{00000000-0005-0000-0000-000008140000}"/>
    <cellStyle name="Normal 2 4 2 4 6 3 2" xfId="11558" xr:uid="{00000000-0005-0000-0000-000009140000}"/>
    <cellStyle name="Normal 2 4 2 4 6 3 3" xfId="18327" xr:uid="{00000000-0005-0000-0000-00000A140000}"/>
    <cellStyle name="Normal 2 4 2 4 6 3 4" xfId="25096" xr:uid="{00000000-0005-0000-0000-00000B140000}"/>
    <cellStyle name="Normal 2 4 2 4 6 4" xfId="8174" xr:uid="{00000000-0005-0000-0000-00000C140000}"/>
    <cellStyle name="Normal 2 4 2 4 6 5" xfId="14943" xr:uid="{00000000-0005-0000-0000-00000D140000}"/>
    <cellStyle name="Normal 2 4 2 4 6 6" xfId="21712" xr:uid="{00000000-0005-0000-0000-00000E140000}"/>
    <cellStyle name="Normal 2 4 2 4 7" xfId="1806" xr:uid="{00000000-0005-0000-0000-00000F140000}"/>
    <cellStyle name="Normal 2 4 2 4 7 2" xfId="5202" xr:uid="{00000000-0005-0000-0000-000010140000}"/>
    <cellStyle name="Normal 2 4 2 4 7 2 2" xfId="11982" xr:uid="{00000000-0005-0000-0000-000011140000}"/>
    <cellStyle name="Normal 2 4 2 4 7 2 3" xfId="18751" xr:uid="{00000000-0005-0000-0000-000012140000}"/>
    <cellStyle name="Normal 2 4 2 4 7 2 4" xfId="25520" xr:uid="{00000000-0005-0000-0000-000013140000}"/>
    <cellStyle name="Normal 2 4 2 4 7 3" xfId="8598" xr:uid="{00000000-0005-0000-0000-000014140000}"/>
    <cellStyle name="Normal 2 4 2 4 7 4" xfId="15367" xr:uid="{00000000-0005-0000-0000-000015140000}"/>
    <cellStyle name="Normal 2 4 2 4 7 5" xfId="22136" xr:uid="{00000000-0005-0000-0000-000016140000}"/>
    <cellStyle name="Normal 2 4 2 4 8" xfId="3508" xr:uid="{00000000-0005-0000-0000-000017140000}"/>
    <cellStyle name="Normal 2 4 2 4 8 2" xfId="10289" xr:uid="{00000000-0005-0000-0000-000018140000}"/>
    <cellStyle name="Normal 2 4 2 4 8 3" xfId="17058" xr:uid="{00000000-0005-0000-0000-000019140000}"/>
    <cellStyle name="Normal 2 4 2 4 8 4" xfId="23827" xr:uid="{00000000-0005-0000-0000-00001A140000}"/>
    <cellStyle name="Normal 2 4 2 4 9" xfId="6904" xr:uid="{00000000-0005-0000-0000-00001B140000}"/>
    <cellStyle name="Normal 2 4 2 5" xfId="91" xr:uid="{00000000-0005-0000-0000-00001C140000}"/>
    <cellStyle name="Normal 2 4 2 5 10" xfId="13694" xr:uid="{00000000-0005-0000-0000-00001D140000}"/>
    <cellStyle name="Normal 2 4 2 5 11" xfId="20463" xr:uid="{00000000-0005-0000-0000-00001E140000}"/>
    <cellStyle name="Normal 2 4 2 5 2" xfId="194" xr:uid="{00000000-0005-0000-0000-00001F140000}"/>
    <cellStyle name="Normal 2 4 2 5 2 10" xfId="20563" xr:uid="{00000000-0005-0000-0000-000020140000}"/>
    <cellStyle name="Normal 2 4 2 5 2 2" xfId="442" xr:uid="{00000000-0005-0000-0000-000021140000}"/>
    <cellStyle name="Normal 2 4 2 5 2 2 2" xfId="869" xr:uid="{00000000-0005-0000-0000-000022140000}"/>
    <cellStyle name="Normal 2 4 2 5 2 2 2 2" xfId="2574" xr:uid="{00000000-0005-0000-0000-000023140000}"/>
    <cellStyle name="Normal 2 4 2 5 2 2 2 2 2" xfId="5970" xr:uid="{00000000-0005-0000-0000-000024140000}"/>
    <cellStyle name="Normal 2 4 2 5 2 2 2 2 2 2" xfId="12748" xr:uid="{00000000-0005-0000-0000-000025140000}"/>
    <cellStyle name="Normal 2 4 2 5 2 2 2 2 2 3" xfId="19517" xr:uid="{00000000-0005-0000-0000-000026140000}"/>
    <cellStyle name="Normal 2 4 2 5 2 2 2 2 2 4" xfId="26286" xr:uid="{00000000-0005-0000-0000-000027140000}"/>
    <cellStyle name="Normal 2 4 2 5 2 2 2 2 3" xfId="9364" xr:uid="{00000000-0005-0000-0000-000028140000}"/>
    <cellStyle name="Normal 2 4 2 5 2 2 2 2 4" xfId="16133" xr:uid="{00000000-0005-0000-0000-000029140000}"/>
    <cellStyle name="Normal 2 4 2 5 2 2 2 2 5" xfId="22902" xr:uid="{00000000-0005-0000-0000-00002A140000}"/>
    <cellStyle name="Normal 2 4 2 5 2 2 2 3" xfId="4274" xr:uid="{00000000-0005-0000-0000-00002B140000}"/>
    <cellStyle name="Normal 2 4 2 5 2 2 2 3 2" xfId="11055" xr:uid="{00000000-0005-0000-0000-00002C140000}"/>
    <cellStyle name="Normal 2 4 2 5 2 2 2 3 3" xfId="17824" xr:uid="{00000000-0005-0000-0000-00002D140000}"/>
    <cellStyle name="Normal 2 4 2 5 2 2 2 3 4" xfId="24593" xr:uid="{00000000-0005-0000-0000-00002E140000}"/>
    <cellStyle name="Normal 2 4 2 5 2 2 2 4" xfId="7671" xr:uid="{00000000-0005-0000-0000-00002F140000}"/>
    <cellStyle name="Normal 2 4 2 5 2 2 2 5" xfId="14440" xr:uid="{00000000-0005-0000-0000-000030140000}"/>
    <cellStyle name="Normal 2 4 2 5 2 2 2 6" xfId="21209" xr:uid="{00000000-0005-0000-0000-000031140000}"/>
    <cellStyle name="Normal 2 4 2 5 2 2 3" xfId="1295" xr:uid="{00000000-0005-0000-0000-000032140000}"/>
    <cellStyle name="Normal 2 4 2 5 2 2 3 2" xfId="3000" xr:uid="{00000000-0005-0000-0000-000033140000}"/>
    <cellStyle name="Normal 2 4 2 5 2 2 3 2 2" xfId="6396" xr:uid="{00000000-0005-0000-0000-000034140000}"/>
    <cellStyle name="Normal 2 4 2 5 2 2 3 2 2 2" xfId="13171" xr:uid="{00000000-0005-0000-0000-000035140000}"/>
    <cellStyle name="Normal 2 4 2 5 2 2 3 2 2 3" xfId="19940" xr:uid="{00000000-0005-0000-0000-000036140000}"/>
    <cellStyle name="Normal 2 4 2 5 2 2 3 2 2 4" xfId="26709" xr:uid="{00000000-0005-0000-0000-000037140000}"/>
    <cellStyle name="Normal 2 4 2 5 2 2 3 2 3" xfId="9787" xr:uid="{00000000-0005-0000-0000-000038140000}"/>
    <cellStyle name="Normal 2 4 2 5 2 2 3 2 4" xfId="16556" xr:uid="{00000000-0005-0000-0000-000039140000}"/>
    <cellStyle name="Normal 2 4 2 5 2 2 3 2 5" xfId="23325" xr:uid="{00000000-0005-0000-0000-00003A140000}"/>
    <cellStyle name="Normal 2 4 2 5 2 2 3 3" xfId="4697" xr:uid="{00000000-0005-0000-0000-00003B140000}"/>
    <cellStyle name="Normal 2 4 2 5 2 2 3 3 2" xfId="11478" xr:uid="{00000000-0005-0000-0000-00003C140000}"/>
    <cellStyle name="Normal 2 4 2 5 2 2 3 3 3" xfId="18247" xr:uid="{00000000-0005-0000-0000-00003D140000}"/>
    <cellStyle name="Normal 2 4 2 5 2 2 3 3 4" xfId="25016" xr:uid="{00000000-0005-0000-0000-00003E140000}"/>
    <cellStyle name="Normal 2 4 2 5 2 2 3 4" xfId="8094" xr:uid="{00000000-0005-0000-0000-00003F140000}"/>
    <cellStyle name="Normal 2 4 2 5 2 2 3 5" xfId="14863" xr:uid="{00000000-0005-0000-0000-000040140000}"/>
    <cellStyle name="Normal 2 4 2 5 2 2 3 6" xfId="21632" xr:uid="{00000000-0005-0000-0000-000041140000}"/>
    <cellStyle name="Normal 2 4 2 5 2 2 4" xfId="1724" xr:uid="{00000000-0005-0000-0000-000042140000}"/>
    <cellStyle name="Normal 2 4 2 5 2 2 4 2" xfId="3426" xr:uid="{00000000-0005-0000-0000-000043140000}"/>
    <cellStyle name="Normal 2 4 2 5 2 2 4 2 2" xfId="6822" xr:uid="{00000000-0005-0000-0000-000044140000}"/>
    <cellStyle name="Normal 2 4 2 5 2 2 4 2 2 2" xfId="13594" xr:uid="{00000000-0005-0000-0000-000045140000}"/>
    <cellStyle name="Normal 2 4 2 5 2 2 4 2 2 3" xfId="20363" xr:uid="{00000000-0005-0000-0000-000046140000}"/>
    <cellStyle name="Normal 2 4 2 5 2 2 4 2 2 4" xfId="27132" xr:uid="{00000000-0005-0000-0000-000047140000}"/>
    <cellStyle name="Normal 2 4 2 5 2 2 4 2 3" xfId="10210" xr:uid="{00000000-0005-0000-0000-000048140000}"/>
    <cellStyle name="Normal 2 4 2 5 2 2 4 2 4" xfId="16979" xr:uid="{00000000-0005-0000-0000-000049140000}"/>
    <cellStyle name="Normal 2 4 2 5 2 2 4 2 5" xfId="23748" xr:uid="{00000000-0005-0000-0000-00004A140000}"/>
    <cellStyle name="Normal 2 4 2 5 2 2 4 3" xfId="5120" xr:uid="{00000000-0005-0000-0000-00004B140000}"/>
    <cellStyle name="Normal 2 4 2 5 2 2 4 3 2" xfId="11901" xr:uid="{00000000-0005-0000-0000-00004C140000}"/>
    <cellStyle name="Normal 2 4 2 5 2 2 4 3 3" xfId="18670" xr:uid="{00000000-0005-0000-0000-00004D140000}"/>
    <cellStyle name="Normal 2 4 2 5 2 2 4 3 4" xfId="25439" xr:uid="{00000000-0005-0000-0000-00004E140000}"/>
    <cellStyle name="Normal 2 4 2 5 2 2 4 4" xfId="8517" xr:uid="{00000000-0005-0000-0000-00004F140000}"/>
    <cellStyle name="Normal 2 4 2 5 2 2 4 5" xfId="15286" xr:uid="{00000000-0005-0000-0000-000050140000}"/>
    <cellStyle name="Normal 2 4 2 5 2 2 4 6" xfId="22055" xr:uid="{00000000-0005-0000-0000-000051140000}"/>
    <cellStyle name="Normal 2 4 2 5 2 2 5" xfId="2151" xr:uid="{00000000-0005-0000-0000-000052140000}"/>
    <cellStyle name="Normal 2 4 2 5 2 2 5 2" xfId="5547" xr:uid="{00000000-0005-0000-0000-000053140000}"/>
    <cellStyle name="Normal 2 4 2 5 2 2 5 2 2" xfId="12325" xr:uid="{00000000-0005-0000-0000-000054140000}"/>
    <cellStyle name="Normal 2 4 2 5 2 2 5 2 3" xfId="19094" xr:uid="{00000000-0005-0000-0000-000055140000}"/>
    <cellStyle name="Normal 2 4 2 5 2 2 5 2 4" xfId="25863" xr:uid="{00000000-0005-0000-0000-000056140000}"/>
    <cellStyle name="Normal 2 4 2 5 2 2 5 3" xfId="8941" xr:uid="{00000000-0005-0000-0000-000057140000}"/>
    <cellStyle name="Normal 2 4 2 5 2 2 5 4" xfId="15710" xr:uid="{00000000-0005-0000-0000-000058140000}"/>
    <cellStyle name="Normal 2 4 2 5 2 2 5 5" xfId="22479" xr:uid="{00000000-0005-0000-0000-000059140000}"/>
    <cellStyle name="Normal 2 4 2 5 2 2 6" xfId="3851" xr:uid="{00000000-0005-0000-0000-00005A140000}"/>
    <cellStyle name="Normal 2 4 2 5 2 2 6 2" xfId="10632" xr:uid="{00000000-0005-0000-0000-00005B140000}"/>
    <cellStyle name="Normal 2 4 2 5 2 2 6 3" xfId="17401" xr:uid="{00000000-0005-0000-0000-00005C140000}"/>
    <cellStyle name="Normal 2 4 2 5 2 2 6 4" xfId="24170" xr:uid="{00000000-0005-0000-0000-00005D140000}"/>
    <cellStyle name="Normal 2 4 2 5 2 2 7" xfId="7248" xr:uid="{00000000-0005-0000-0000-00005E140000}"/>
    <cellStyle name="Normal 2 4 2 5 2 2 8" xfId="14017" xr:uid="{00000000-0005-0000-0000-00005F140000}"/>
    <cellStyle name="Normal 2 4 2 5 2 2 9" xfId="20786" xr:uid="{00000000-0005-0000-0000-000060140000}"/>
    <cellStyle name="Normal 2 4 2 5 2 3" xfId="644" xr:uid="{00000000-0005-0000-0000-000061140000}"/>
    <cellStyle name="Normal 2 4 2 5 2 3 2" xfId="2351" xr:uid="{00000000-0005-0000-0000-000062140000}"/>
    <cellStyle name="Normal 2 4 2 5 2 3 2 2" xfId="5747" xr:uid="{00000000-0005-0000-0000-000063140000}"/>
    <cellStyle name="Normal 2 4 2 5 2 3 2 2 2" xfId="12525" xr:uid="{00000000-0005-0000-0000-000064140000}"/>
    <cellStyle name="Normal 2 4 2 5 2 3 2 2 3" xfId="19294" xr:uid="{00000000-0005-0000-0000-000065140000}"/>
    <cellStyle name="Normal 2 4 2 5 2 3 2 2 4" xfId="26063" xr:uid="{00000000-0005-0000-0000-000066140000}"/>
    <cellStyle name="Normal 2 4 2 5 2 3 2 3" xfId="9141" xr:uid="{00000000-0005-0000-0000-000067140000}"/>
    <cellStyle name="Normal 2 4 2 5 2 3 2 4" xfId="15910" xr:uid="{00000000-0005-0000-0000-000068140000}"/>
    <cellStyle name="Normal 2 4 2 5 2 3 2 5" xfId="22679" xr:uid="{00000000-0005-0000-0000-000069140000}"/>
    <cellStyle name="Normal 2 4 2 5 2 3 3" xfId="4051" xr:uid="{00000000-0005-0000-0000-00006A140000}"/>
    <cellStyle name="Normal 2 4 2 5 2 3 3 2" xfId="10832" xr:uid="{00000000-0005-0000-0000-00006B140000}"/>
    <cellStyle name="Normal 2 4 2 5 2 3 3 3" xfId="17601" xr:uid="{00000000-0005-0000-0000-00006C140000}"/>
    <cellStyle name="Normal 2 4 2 5 2 3 3 4" xfId="24370" xr:uid="{00000000-0005-0000-0000-00006D140000}"/>
    <cellStyle name="Normal 2 4 2 5 2 3 4" xfId="7448" xr:uid="{00000000-0005-0000-0000-00006E140000}"/>
    <cellStyle name="Normal 2 4 2 5 2 3 5" xfId="14217" xr:uid="{00000000-0005-0000-0000-00006F140000}"/>
    <cellStyle name="Normal 2 4 2 5 2 3 6" xfId="20986" xr:uid="{00000000-0005-0000-0000-000070140000}"/>
    <cellStyle name="Normal 2 4 2 5 2 4" xfId="1072" xr:uid="{00000000-0005-0000-0000-000071140000}"/>
    <cellStyle name="Normal 2 4 2 5 2 4 2" xfId="2777" xr:uid="{00000000-0005-0000-0000-000072140000}"/>
    <cellStyle name="Normal 2 4 2 5 2 4 2 2" xfId="6173" xr:uid="{00000000-0005-0000-0000-000073140000}"/>
    <cellStyle name="Normal 2 4 2 5 2 4 2 2 2" xfId="12948" xr:uid="{00000000-0005-0000-0000-000074140000}"/>
    <cellStyle name="Normal 2 4 2 5 2 4 2 2 3" xfId="19717" xr:uid="{00000000-0005-0000-0000-000075140000}"/>
    <cellStyle name="Normal 2 4 2 5 2 4 2 2 4" xfId="26486" xr:uid="{00000000-0005-0000-0000-000076140000}"/>
    <cellStyle name="Normal 2 4 2 5 2 4 2 3" xfId="9564" xr:uid="{00000000-0005-0000-0000-000077140000}"/>
    <cellStyle name="Normal 2 4 2 5 2 4 2 4" xfId="16333" xr:uid="{00000000-0005-0000-0000-000078140000}"/>
    <cellStyle name="Normal 2 4 2 5 2 4 2 5" xfId="23102" xr:uid="{00000000-0005-0000-0000-000079140000}"/>
    <cellStyle name="Normal 2 4 2 5 2 4 3" xfId="4474" xr:uid="{00000000-0005-0000-0000-00007A140000}"/>
    <cellStyle name="Normal 2 4 2 5 2 4 3 2" xfId="11255" xr:uid="{00000000-0005-0000-0000-00007B140000}"/>
    <cellStyle name="Normal 2 4 2 5 2 4 3 3" xfId="18024" xr:uid="{00000000-0005-0000-0000-00007C140000}"/>
    <cellStyle name="Normal 2 4 2 5 2 4 3 4" xfId="24793" xr:uid="{00000000-0005-0000-0000-00007D140000}"/>
    <cellStyle name="Normal 2 4 2 5 2 4 4" xfId="7871" xr:uid="{00000000-0005-0000-0000-00007E140000}"/>
    <cellStyle name="Normal 2 4 2 5 2 4 5" xfId="14640" xr:uid="{00000000-0005-0000-0000-00007F140000}"/>
    <cellStyle name="Normal 2 4 2 5 2 4 6" xfId="21409" xr:uid="{00000000-0005-0000-0000-000080140000}"/>
    <cellStyle name="Normal 2 4 2 5 2 5" xfId="1501" xr:uid="{00000000-0005-0000-0000-000081140000}"/>
    <cellStyle name="Normal 2 4 2 5 2 5 2" xfId="3203" xr:uid="{00000000-0005-0000-0000-000082140000}"/>
    <cellStyle name="Normal 2 4 2 5 2 5 2 2" xfId="6599" xr:uid="{00000000-0005-0000-0000-000083140000}"/>
    <cellStyle name="Normal 2 4 2 5 2 5 2 2 2" xfId="13371" xr:uid="{00000000-0005-0000-0000-000084140000}"/>
    <cellStyle name="Normal 2 4 2 5 2 5 2 2 3" xfId="20140" xr:uid="{00000000-0005-0000-0000-000085140000}"/>
    <cellStyle name="Normal 2 4 2 5 2 5 2 2 4" xfId="26909" xr:uid="{00000000-0005-0000-0000-000086140000}"/>
    <cellStyle name="Normal 2 4 2 5 2 5 2 3" xfId="9987" xr:uid="{00000000-0005-0000-0000-000087140000}"/>
    <cellStyle name="Normal 2 4 2 5 2 5 2 4" xfId="16756" xr:uid="{00000000-0005-0000-0000-000088140000}"/>
    <cellStyle name="Normal 2 4 2 5 2 5 2 5" xfId="23525" xr:uid="{00000000-0005-0000-0000-000089140000}"/>
    <cellStyle name="Normal 2 4 2 5 2 5 3" xfId="4897" xr:uid="{00000000-0005-0000-0000-00008A140000}"/>
    <cellStyle name="Normal 2 4 2 5 2 5 3 2" xfId="11678" xr:uid="{00000000-0005-0000-0000-00008B140000}"/>
    <cellStyle name="Normal 2 4 2 5 2 5 3 3" xfId="18447" xr:uid="{00000000-0005-0000-0000-00008C140000}"/>
    <cellStyle name="Normal 2 4 2 5 2 5 3 4" xfId="25216" xr:uid="{00000000-0005-0000-0000-00008D140000}"/>
    <cellStyle name="Normal 2 4 2 5 2 5 4" xfId="8294" xr:uid="{00000000-0005-0000-0000-00008E140000}"/>
    <cellStyle name="Normal 2 4 2 5 2 5 5" xfId="15063" xr:uid="{00000000-0005-0000-0000-00008F140000}"/>
    <cellStyle name="Normal 2 4 2 5 2 5 6" xfId="21832" xr:uid="{00000000-0005-0000-0000-000090140000}"/>
    <cellStyle name="Normal 2 4 2 5 2 6" xfId="1926" xr:uid="{00000000-0005-0000-0000-000091140000}"/>
    <cellStyle name="Normal 2 4 2 5 2 6 2" xfId="5322" xr:uid="{00000000-0005-0000-0000-000092140000}"/>
    <cellStyle name="Normal 2 4 2 5 2 6 2 2" xfId="12102" xr:uid="{00000000-0005-0000-0000-000093140000}"/>
    <cellStyle name="Normal 2 4 2 5 2 6 2 3" xfId="18871" xr:uid="{00000000-0005-0000-0000-000094140000}"/>
    <cellStyle name="Normal 2 4 2 5 2 6 2 4" xfId="25640" xr:uid="{00000000-0005-0000-0000-000095140000}"/>
    <cellStyle name="Normal 2 4 2 5 2 6 3" xfId="8718" xr:uid="{00000000-0005-0000-0000-000096140000}"/>
    <cellStyle name="Normal 2 4 2 5 2 6 4" xfId="15487" xr:uid="{00000000-0005-0000-0000-000097140000}"/>
    <cellStyle name="Normal 2 4 2 5 2 6 5" xfId="22256" xr:uid="{00000000-0005-0000-0000-000098140000}"/>
    <cellStyle name="Normal 2 4 2 5 2 7" xfId="3628" xr:uid="{00000000-0005-0000-0000-000099140000}"/>
    <cellStyle name="Normal 2 4 2 5 2 7 2" xfId="10409" xr:uid="{00000000-0005-0000-0000-00009A140000}"/>
    <cellStyle name="Normal 2 4 2 5 2 7 3" xfId="17178" xr:uid="{00000000-0005-0000-0000-00009B140000}"/>
    <cellStyle name="Normal 2 4 2 5 2 7 4" xfId="23947" xr:uid="{00000000-0005-0000-0000-00009C140000}"/>
    <cellStyle name="Normal 2 4 2 5 2 8" xfId="7024" xr:uid="{00000000-0005-0000-0000-00009D140000}"/>
    <cellStyle name="Normal 2 4 2 5 2 9" xfId="13794" xr:uid="{00000000-0005-0000-0000-00009E140000}"/>
    <cellStyle name="Normal 2 4 2 5 3" xfId="340" xr:uid="{00000000-0005-0000-0000-00009F140000}"/>
    <cellStyle name="Normal 2 4 2 5 3 2" xfId="767" xr:uid="{00000000-0005-0000-0000-0000A0140000}"/>
    <cellStyle name="Normal 2 4 2 5 3 2 2" xfId="2474" xr:uid="{00000000-0005-0000-0000-0000A1140000}"/>
    <cellStyle name="Normal 2 4 2 5 3 2 2 2" xfId="5870" xr:uid="{00000000-0005-0000-0000-0000A2140000}"/>
    <cellStyle name="Normal 2 4 2 5 3 2 2 2 2" xfId="12648" xr:uid="{00000000-0005-0000-0000-0000A3140000}"/>
    <cellStyle name="Normal 2 4 2 5 3 2 2 2 3" xfId="19417" xr:uid="{00000000-0005-0000-0000-0000A4140000}"/>
    <cellStyle name="Normal 2 4 2 5 3 2 2 2 4" xfId="26186" xr:uid="{00000000-0005-0000-0000-0000A5140000}"/>
    <cellStyle name="Normal 2 4 2 5 3 2 2 3" xfId="9264" xr:uid="{00000000-0005-0000-0000-0000A6140000}"/>
    <cellStyle name="Normal 2 4 2 5 3 2 2 4" xfId="16033" xr:uid="{00000000-0005-0000-0000-0000A7140000}"/>
    <cellStyle name="Normal 2 4 2 5 3 2 2 5" xfId="22802" xr:uid="{00000000-0005-0000-0000-0000A8140000}"/>
    <cellStyle name="Normal 2 4 2 5 3 2 3" xfId="4174" xr:uid="{00000000-0005-0000-0000-0000A9140000}"/>
    <cellStyle name="Normal 2 4 2 5 3 2 3 2" xfId="10955" xr:uid="{00000000-0005-0000-0000-0000AA140000}"/>
    <cellStyle name="Normal 2 4 2 5 3 2 3 3" xfId="17724" xr:uid="{00000000-0005-0000-0000-0000AB140000}"/>
    <cellStyle name="Normal 2 4 2 5 3 2 3 4" xfId="24493" xr:uid="{00000000-0005-0000-0000-0000AC140000}"/>
    <cellStyle name="Normal 2 4 2 5 3 2 4" xfId="7571" xr:uid="{00000000-0005-0000-0000-0000AD140000}"/>
    <cellStyle name="Normal 2 4 2 5 3 2 5" xfId="14340" xr:uid="{00000000-0005-0000-0000-0000AE140000}"/>
    <cellStyle name="Normal 2 4 2 5 3 2 6" xfId="21109" xr:uid="{00000000-0005-0000-0000-0000AF140000}"/>
    <cellStyle name="Normal 2 4 2 5 3 3" xfId="1195" xr:uid="{00000000-0005-0000-0000-0000B0140000}"/>
    <cellStyle name="Normal 2 4 2 5 3 3 2" xfId="2900" xr:uid="{00000000-0005-0000-0000-0000B1140000}"/>
    <cellStyle name="Normal 2 4 2 5 3 3 2 2" xfId="6296" xr:uid="{00000000-0005-0000-0000-0000B2140000}"/>
    <cellStyle name="Normal 2 4 2 5 3 3 2 2 2" xfId="13071" xr:uid="{00000000-0005-0000-0000-0000B3140000}"/>
    <cellStyle name="Normal 2 4 2 5 3 3 2 2 3" xfId="19840" xr:uid="{00000000-0005-0000-0000-0000B4140000}"/>
    <cellStyle name="Normal 2 4 2 5 3 3 2 2 4" xfId="26609" xr:uid="{00000000-0005-0000-0000-0000B5140000}"/>
    <cellStyle name="Normal 2 4 2 5 3 3 2 3" xfId="9687" xr:uid="{00000000-0005-0000-0000-0000B6140000}"/>
    <cellStyle name="Normal 2 4 2 5 3 3 2 4" xfId="16456" xr:uid="{00000000-0005-0000-0000-0000B7140000}"/>
    <cellStyle name="Normal 2 4 2 5 3 3 2 5" xfId="23225" xr:uid="{00000000-0005-0000-0000-0000B8140000}"/>
    <cellStyle name="Normal 2 4 2 5 3 3 3" xfId="4597" xr:uid="{00000000-0005-0000-0000-0000B9140000}"/>
    <cellStyle name="Normal 2 4 2 5 3 3 3 2" xfId="11378" xr:uid="{00000000-0005-0000-0000-0000BA140000}"/>
    <cellStyle name="Normal 2 4 2 5 3 3 3 3" xfId="18147" xr:uid="{00000000-0005-0000-0000-0000BB140000}"/>
    <cellStyle name="Normal 2 4 2 5 3 3 3 4" xfId="24916" xr:uid="{00000000-0005-0000-0000-0000BC140000}"/>
    <cellStyle name="Normal 2 4 2 5 3 3 4" xfId="7994" xr:uid="{00000000-0005-0000-0000-0000BD140000}"/>
    <cellStyle name="Normal 2 4 2 5 3 3 5" xfId="14763" xr:uid="{00000000-0005-0000-0000-0000BE140000}"/>
    <cellStyle name="Normal 2 4 2 5 3 3 6" xfId="21532" xr:uid="{00000000-0005-0000-0000-0000BF140000}"/>
    <cellStyle name="Normal 2 4 2 5 3 4" xfId="1624" xr:uid="{00000000-0005-0000-0000-0000C0140000}"/>
    <cellStyle name="Normal 2 4 2 5 3 4 2" xfId="3326" xr:uid="{00000000-0005-0000-0000-0000C1140000}"/>
    <cellStyle name="Normal 2 4 2 5 3 4 2 2" xfId="6722" xr:uid="{00000000-0005-0000-0000-0000C2140000}"/>
    <cellStyle name="Normal 2 4 2 5 3 4 2 2 2" xfId="13494" xr:uid="{00000000-0005-0000-0000-0000C3140000}"/>
    <cellStyle name="Normal 2 4 2 5 3 4 2 2 3" xfId="20263" xr:uid="{00000000-0005-0000-0000-0000C4140000}"/>
    <cellStyle name="Normal 2 4 2 5 3 4 2 2 4" xfId="27032" xr:uid="{00000000-0005-0000-0000-0000C5140000}"/>
    <cellStyle name="Normal 2 4 2 5 3 4 2 3" xfId="10110" xr:uid="{00000000-0005-0000-0000-0000C6140000}"/>
    <cellStyle name="Normal 2 4 2 5 3 4 2 4" xfId="16879" xr:uid="{00000000-0005-0000-0000-0000C7140000}"/>
    <cellStyle name="Normal 2 4 2 5 3 4 2 5" xfId="23648" xr:uid="{00000000-0005-0000-0000-0000C8140000}"/>
    <cellStyle name="Normal 2 4 2 5 3 4 3" xfId="5020" xr:uid="{00000000-0005-0000-0000-0000C9140000}"/>
    <cellStyle name="Normal 2 4 2 5 3 4 3 2" xfId="11801" xr:uid="{00000000-0005-0000-0000-0000CA140000}"/>
    <cellStyle name="Normal 2 4 2 5 3 4 3 3" xfId="18570" xr:uid="{00000000-0005-0000-0000-0000CB140000}"/>
    <cellStyle name="Normal 2 4 2 5 3 4 3 4" xfId="25339" xr:uid="{00000000-0005-0000-0000-0000CC140000}"/>
    <cellStyle name="Normal 2 4 2 5 3 4 4" xfId="8417" xr:uid="{00000000-0005-0000-0000-0000CD140000}"/>
    <cellStyle name="Normal 2 4 2 5 3 4 5" xfId="15186" xr:uid="{00000000-0005-0000-0000-0000CE140000}"/>
    <cellStyle name="Normal 2 4 2 5 3 4 6" xfId="21955" xr:uid="{00000000-0005-0000-0000-0000CF140000}"/>
    <cellStyle name="Normal 2 4 2 5 3 5" xfId="2049" xr:uid="{00000000-0005-0000-0000-0000D0140000}"/>
    <cellStyle name="Normal 2 4 2 5 3 5 2" xfId="5445" xr:uid="{00000000-0005-0000-0000-0000D1140000}"/>
    <cellStyle name="Normal 2 4 2 5 3 5 2 2" xfId="12225" xr:uid="{00000000-0005-0000-0000-0000D2140000}"/>
    <cellStyle name="Normal 2 4 2 5 3 5 2 3" xfId="18994" xr:uid="{00000000-0005-0000-0000-0000D3140000}"/>
    <cellStyle name="Normal 2 4 2 5 3 5 2 4" xfId="25763" xr:uid="{00000000-0005-0000-0000-0000D4140000}"/>
    <cellStyle name="Normal 2 4 2 5 3 5 3" xfId="8841" xr:uid="{00000000-0005-0000-0000-0000D5140000}"/>
    <cellStyle name="Normal 2 4 2 5 3 5 4" xfId="15610" xr:uid="{00000000-0005-0000-0000-0000D6140000}"/>
    <cellStyle name="Normal 2 4 2 5 3 5 5" xfId="22379" xr:uid="{00000000-0005-0000-0000-0000D7140000}"/>
    <cellStyle name="Normal 2 4 2 5 3 6" xfId="3751" xr:uid="{00000000-0005-0000-0000-0000D8140000}"/>
    <cellStyle name="Normal 2 4 2 5 3 6 2" xfId="10532" xr:uid="{00000000-0005-0000-0000-0000D9140000}"/>
    <cellStyle name="Normal 2 4 2 5 3 6 3" xfId="17301" xr:uid="{00000000-0005-0000-0000-0000DA140000}"/>
    <cellStyle name="Normal 2 4 2 5 3 6 4" xfId="24070" xr:uid="{00000000-0005-0000-0000-0000DB140000}"/>
    <cellStyle name="Normal 2 4 2 5 3 7" xfId="7148" xr:uid="{00000000-0005-0000-0000-0000DC140000}"/>
    <cellStyle name="Normal 2 4 2 5 3 8" xfId="13917" xr:uid="{00000000-0005-0000-0000-0000DD140000}"/>
    <cellStyle name="Normal 2 4 2 5 3 9" xfId="20686" xr:uid="{00000000-0005-0000-0000-0000DE140000}"/>
    <cellStyle name="Normal 2 4 2 5 4" xfId="542" xr:uid="{00000000-0005-0000-0000-0000DF140000}"/>
    <cellStyle name="Normal 2 4 2 5 4 2" xfId="2251" xr:uid="{00000000-0005-0000-0000-0000E0140000}"/>
    <cellStyle name="Normal 2 4 2 5 4 2 2" xfId="5647" xr:uid="{00000000-0005-0000-0000-0000E1140000}"/>
    <cellStyle name="Normal 2 4 2 5 4 2 2 2" xfId="12425" xr:uid="{00000000-0005-0000-0000-0000E2140000}"/>
    <cellStyle name="Normal 2 4 2 5 4 2 2 3" xfId="19194" xr:uid="{00000000-0005-0000-0000-0000E3140000}"/>
    <cellStyle name="Normal 2 4 2 5 4 2 2 4" xfId="25963" xr:uid="{00000000-0005-0000-0000-0000E4140000}"/>
    <cellStyle name="Normal 2 4 2 5 4 2 3" xfId="9041" xr:uid="{00000000-0005-0000-0000-0000E5140000}"/>
    <cellStyle name="Normal 2 4 2 5 4 2 4" xfId="15810" xr:uid="{00000000-0005-0000-0000-0000E6140000}"/>
    <cellStyle name="Normal 2 4 2 5 4 2 5" xfId="22579" xr:uid="{00000000-0005-0000-0000-0000E7140000}"/>
    <cellStyle name="Normal 2 4 2 5 4 3" xfId="3951" xr:uid="{00000000-0005-0000-0000-0000E8140000}"/>
    <cellStyle name="Normal 2 4 2 5 4 3 2" xfId="10732" xr:uid="{00000000-0005-0000-0000-0000E9140000}"/>
    <cellStyle name="Normal 2 4 2 5 4 3 3" xfId="17501" xr:uid="{00000000-0005-0000-0000-0000EA140000}"/>
    <cellStyle name="Normal 2 4 2 5 4 3 4" xfId="24270" xr:uid="{00000000-0005-0000-0000-0000EB140000}"/>
    <cellStyle name="Normal 2 4 2 5 4 4" xfId="7348" xr:uid="{00000000-0005-0000-0000-0000EC140000}"/>
    <cellStyle name="Normal 2 4 2 5 4 5" xfId="14117" xr:uid="{00000000-0005-0000-0000-0000ED140000}"/>
    <cellStyle name="Normal 2 4 2 5 4 6" xfId="20886" xr:uid="{00000000-0005-0000-0000-0000EE140000}"/>
    <cellStyle name="Normal 2 4 2 5 5" xfId="972" xr:uid="{00000000-0005-0000-0000-0000EF140000}"/>
    <cellStyle name="Normal 2 4 2 5 5 2" xfId="2677" xr:uid="{00000000-0005-0000-0000-0000F0140000}"/>
    <cellStyle name="Normal 2 4 2 5 5 2 2" xfId="6073" xr:uid="{00000000-0005-0000-0000-0000F1140000}"/>
    <cellStyle name="Normal 2 4 2 5 5 2 2 2" xfId="12848" xr:uid="{00000000-0005-0000-0000-0000F2140000}"/>
    <cellStyle name="Normal 2 4 2 5 5 2 2 3" xfId="19617" xr:uid="{00000000-0005-0000-0000-0000F3140000}"/>
    <cellStyle name="Normal 2 4 2 5 5 2 2 4" xfId="26386" xr:uid="{00000000-0005-0000-0000-0000F4140000}"/>
    <cellStyle name="Normal 2 4 2 5 5 2 3" xfId="9464" xr:uid="{00000000-0005-0000-0000-0000F5140000}"/>
    <cellStyle name="Normal 2 4 2 5 5 2 4" xfId="16233" xr:uid="{00000000-0005-0000-0000-0000F6140000}"/>
    <cellStyle name="Normal 2 4 2 5 5 2 5" xfId="23002" xr:uid="{00000000-0005-0000-0000-0000F7140000}"/>
    <cellStyle name="Normal 2 4 2 5 5 3" xfId="4374" xr:uid="{00000000-0005-0000-0000-0000F8140000}"/>
    <cellStyle name="Normal 2 4 2 5 5 3 2" xfId="11155" xr:uid="{00000000-0005-0000-0000-0000F9140000}"/>
    <cellStyle name="Normal 2 4 2 5 5 3 3" xfId="17924" xr:uid="{00000000-0005-0000-0000-0000FA140000}"/>
    <cellStyle name="Normal 2 4 2 5 5 3 4" xfId="24693" xr:uid="{00000000-0005-0000-0000-0000FB140000}"/>
    <cellStyle name="Normal 2 4 2 5 5 4" xfId="7771" xr:uid="{00000000-0005-0000-0000-0000FC140000}"/>
    <cellStyle name="Normal 2 4 2 5 5 5" xfId="14540" xr:uid="{00000000-0005-0000-0000-0000FD140000}"/>
    <cellStyle name="Normal 2 4 2 5 5 6" xfId="21309" xr:uid="{00000000-0005-0000-0000-0000FE140000}"/>
    <cellStyle name="Normal 2 4 2 5 6" xfId="1401" xr:uid="{00000000-0005-0000-0000-0000FF140000}"/>
    <cellStyle name="Normal 2 4 2 5 6 2" xfId="3103" xr:uid="{00000000-0005-0000-0000-000000150000}"/>
    <cellStyle name="Normal 2 4 2 5 6 2 2" xfId="6499" xr:uid="{00000000-0005-0000-0000-000001150000}"/>
    <cellStyle name="Normal 2 4 2 5 6 2 2 2" xfId="13271" xr:uid="{00000000-0005-0000-0000-000002150000}"/>
    <cellStyle name="Normal 2 4 2 5 6 2 2 3" xfId="20040" xr:uid="{00000000-0005-0000-0000-000003150000}"/>
    <cellStyle name="Normal 2 4 2 5 6 2 2 4" xfId="26809" xr:uid="{00000000-0005-0000-0000-000004150000}"/>
    <cellStyle name="Normal 2 4 2 5 6 2 3" xfId="9887" xr:uid="{00000000-0005-0000-0000-000005150000}"/>
    <cellStyle name="Normal 2 4 2 5 6 2 4" xfId="16656" xr:uid="{00000000-0005-0000-0000-000006150000}"/>
    <cellStyle name="Normal 2 4 2 5 6 2 5" xfId="23425" xr:uid="{00000000-0005-0000-0000-000007150000}"/>
    <cellStyle name="Normal 2 4 2 5 6 3" xfId="4797" xr:uid="{00000000-0005-0000-0000-000008150000}"/>
    <cellStyle name="Normal 2 4 2 5 6 3 2" xfId="11578" xr:uid="{00000000-0005-0000-0000-000009150000}"/>
    <cellStyle name="Normal 2 4 2 5 6 3 3" xfId="18347" xr:uid="{00000000-0005-0000-0000-00000A150000}"/>
    <cellStyle name="Normal 2 4 2 5 6 3 4" xfId="25116" xr:uid="{00000000-0005-0000-0000-00000B150000}"/>
    <cellStyle name="Normal 2 4 2 5 6 4" xfId="8194" xr:uid="{00000000-0005-0000-0000-00000C150000}"/>
    <cellStyle name="Normal 2 4 2 5 6 5" xfId="14963" xr:uid="{00000000-0005-0000-0000-00000D150000}"/>
    <cellStyle name="Normal 2 4 2 5 6 6" xfId="21732" xr:uid="{00000000-0005-0000-0000-00000E150000}"/>
    <cellStyle name="Normal 2 4 2 5 7" xfId="1826" xr:uid="{00000000-0005-0000-0000-00000F150000}"/>
    <cellStyle name="Normal 2 4 2 5 7 2" xfId="5222" xr:uid="{00000000-0005-0000-0000-000010150000}"/>
    <cellStyle name="Normal 2 4 2 5 7 2 2" xfId="12002" xr:uid="{00000000-0005-0000-0000-000011150000}"/>
    <cellStyle name="Normal 2 4 2 5 7 2 3" xfId="18771" xr:uid="{00000000-0005-0000-0000-000012150000}"/>
    <cellStyle name="Normal 2 4 2 5 7 2 4" xfId="25540" xr:uid="{00000000-0005-0000-0000-000013150000}"/>
    <cellStyle name="Normal 2 4 2 5 7 3" xfId="8618" xr:uid="{00000000-0005-0000-0000-000014150000}"/>
    <cellStyle name="Normal 2 4 2 5 7 4" xfId="15387" xr:uid="{00000000-0005-0000-0000-000015150000}"/>
    <cellStyle name="Normal 2 4 2 5 7 5" xfId="22156" xr:uid="{00000000-0005-0000-0000-000016150000}"/>
    <cellStyle name="Normal 2 4 2 5 8" xfId="3528" xr:uid="{00000000-0005-0000-0000-000017150000}"/>
    <cellStyle name="Normal 2 4 2 5 8 2" xfId="10309" xr:uid="{00000000-0005-0000-0000-000018150000}"/>
    <cellStyle name="Normal 2 4 2 5 8 3" xfId="17078" xr:uid="{00000000-0005-0000-0000-000019150000}"/>
    <cellStyle name="Normal 2 4 2 5 8 4" xfId="23847" xr:uid="{00000000-0005-0000-0000-00001A150000}"/>
    <cellStyle name="Normal 2 4 2 5 9" xfId="6924" xr:uid="{00000000-0005-0000-0000-00001B150000}"/>
    <cellStyle name="Normal 2 4 2 6" xfId="111" xr:uid="{00000000-0005-0000-0000-00001C150000}"/>
    <cellStyle name="Normal 2 4 2 6 10" xfId="13714" xr:uid="{00000000-0005-0000-0000-00001D150000}"/>
    <cellStyle name="Normal 2 4 2 6 11" xfId="20483" xr:uid="{00000000-0005-0000-0000-00001E150000}"/>
    <cellStyle name="Normal 2 4 2 6 2" xfId="214" xr:uid="{00000000-0005-0000-0000-00001F150000}"/>
    <cellStyle name="Normal 2 4 2 6 2 10" xfId="20583" xr:uid="{00000000-0005-0000-0000-000020150000}"/>
    <cellStyle name="Normal 2 4 2 6 2 2" xfId="462" xr:uid="{00000000-0005-0000-0000-000021150000}"/>
    <cellStyle name="Normal 2 4 2 6 2 2 2" xfId="889" xr:uid="{00000000-0005-0000-0000-000022150000}"/>
    <cellStyle name="Normal 2 4 2 6 2 2 2 2" xfId="2594" xr:uid="{00000000-0005-0000-0000-000023150000}"/>
    <cellStyle name="Normal 2 4 2 6 2 2 2 2 2" xfId="5990" xr:uid="{00000000-0005-0000-0000-000024150000}"/>
    <cellStyle name="Normal 2 4 2 6 2 2 2 2 2 2" xfId="12768" xr:uid="{00000000-0005-0000-0000-000025150000}"/>
    <cellStyle name="Normal 2 4 2 6 2 2 2 2 2 3" xfId="19537" xr:uid="{00000000-0005-0000-0000-000026150000}"/>
    <cellStyle name="Normal 2 4 2 6 2 2 2 2 2 4" xfId="26306" xr:uid="{00000000-0005-0000-0000-000027150000}"/>
    <cellStyle name="Normal 2 4 2 6 2 2 2 2 3" xfId="9384" xr:uid="{00000000-0005-0000-0000-000028150000}"/>
    <cellStyle name="Normal 2 4 2 6 2 2 2 2 4" xfId="16153" xr:uid="{00000000-0005-0000-0000-000029150000}"/>
    <cellStyle name="Normal 2 4 2 6 2 2 2 2 5" xfId="22922" xr:uid="{00000000-0005-0000-0000-00002A150000}"/>
    <cellStyle name="Normal 2 4 2 6 2 2 2 3" xfId="4294" xr:uid="{00000000-0005-0000-0000-00002B150000}"/>
    <cellStyle name="Normal 2 4 2 6 2 2 2 3 2" xfId="11075" xr:uid="{00000000-0005-0000-0000-00002C150000}"/>
    <cellStyle name="Normal 2 4 2 6 2 2 2 3 3" xfId="17844" xr:uid="{00000000-0005-0000-0000-00002D150000}"/>
    <cellStyle name="Normal 2 4 2 6 2 2 2 3 4" xfId="24613" xr:uid="{00000000-0005-0000-0000-00002E150000}"/>
    <cellStyle name="Normal 2 4 2 6 2 2 2 4" xfId="7691" xr:uid="{00000000-0005-0000-0000-00002F150000}"/>
    <cellStyle name="Normal 2 4 2 6 2 2 2 5" xfId="14460" xr:uid="{00000000-0005-0000-0000-000030150000}"/>
    <cellStyle name="Normal 2 4 2 6 2 2 2 6" xfId="21229" xr:uid="{00000000-0005-0000-0000-000031150000}"/>
    <cellStyle name="Normal 2 4 2 6 2 2 3" xfId="1315" xr:uid="{00000000-0005-0000-0000-000032150000}"/>
    <cellStyle name="Normal 2 4 2 6 2 2 3 2" xfId="3020" xr:uid="{00000000-0005-0000-0000-000033150000}"/>
    <cellStyle name="Normal 2 4 2 6 2 2 3 2 2" xfId="6416" xr:uid="{00000000-0005-0000-0000-000034150000}"/>
    <cellStyle name="Normal 2 4 2 6 2 2 3 2 2 2" xfId="13191" xr:uid="{00000000-0005-0000-0000-000035150000}"/>
    <cellStyle name="Normal 2 4 2 6 2 2 3 2 2 3" xfId="19960" xr:uid="{00000000-0005-0000-0000-000036150000}"/>
    <cellStyle name="Normal 2 4 2 6 2 2 3 2 2 4" xfId="26729" xr:uid="{00000000-0005-0000-0000-000037150000}"/>
    <cellStyle name="Normal 2 4 2 6 2 2 3 2 3" xfId="9807" xr:uid="{00000000-0005-0000-0000-000038150000}"/>
    <cellStyle name="Normal 2 4 2 6 2 2 3 2 4" xfId="16576" xr:uid="{00000000-0005-0000-0000-000039150000}"/>
    <cellStyle name="Normal 2 4 2 6 2 2 3 2 5" xfId="23345" xr:uid="{00000000-0005-0000-0000-00003A150000}"/>
    <cellStyle name="Normal 2 4 2 6 2 2 3 3" xfId="4717" xr:uid="{00000000-0005-0000-0000-00003B150000}"/>
    <cellStyle name="Normal 2 4 2 6 2 2 3 3 2" xfId="11498" xr:uid="{00000000-0005-0000-0000-00003C150000}"/>
    <cellStyle name="Normal 2 4 2 6 2 2 3 3 3" xfId="18267" xr:uid="{00000000-0005-0000-0000-00003D150000}"/>
    <cellStyle name="Normal 2 4 2 6 2 2 3 3 4" xfId="25036" xr:uid="{00000000-0005-0000-0000-00003E150000}"/>
    <cellStyle name="Normal 2 4 2 6 2 2 3 4" xfId="8114" xr:uid="{00000000-0005-0000-0000-00003F150000}"/>
    <cellStyle name="Normal 2 4 2 6 2 2 3 5" xfId="14883" xr:uid="{00000000-0005-0000-0000-000040150000}"/>
    <cellStyle name="Normal 2 4 2 6 2 2 3 6" xfId="21652" xr:uid="{00000000-0005-0000-0000-000041150000}"/>
    <cellStyle name="Normal 2 4 2 6 2 2 4" xfId="1744" xr:uid="{00000000-0005-0000-0000-000042150000}"/>
    <cellStyle name="Normal 2 4 2 6 2 2 4 2" xfId="3446" xr:uid="{00000000-0005-0000-0000-000043150000}"/>
    <cellStyle name="Normal 2 4 2 6 2 2 4 2 2" xfId="6842" xr:uid="{00000000-0005-0000-0000-000044150000}"/>
    <cellStyle name="Normal 2 4 2 6 2 2 4 2 2 2" xfId="13614" xr:uid="{00000000-0005-0000-0000-000045150000}"/>
    <cellStyle name="Normal 2 4 2 6 2 2 4 2 2 3" xfId="20383" xr:uid="{00000000-0005-0000-0000-000046150000}"/>
    <cellStyle name="Normal 2 4 2 6 2 2 4 2 2 4" xfId="27152" xr:uid="{00000000-0005-0000-0000-000047150000}"/>
    <cellStyle name="Normal 2 4 2 6 2 2 4 2 3" xfId="10230" xr:uid="{00000000-0005-0000-0000-000048150000}"/>
    <cellStyle name="Normal 2 4 2 6 2 2 4 2 4" xfId="16999" xr:uid="{00000000-0005-0000-0000-000049150000}"/>
    <cellStyle name="Normal 2 4 2 6 2 2 4 2 5" xfId="23768" xr:uid="{00000000-0005-0000-0000-00004A150000}"/>
    <cellStyle name="Normal 2 4 2 6 2 2 4 3" xfId="5140" xr:uid="{00000000-0005-0000-0000-00004B150000}"/>
    <cellStyle name="Normal 2 4 2 6 2 2 4 3 2" xfId="11921" xr:uid="{00000000-0005-0000-0000-00004C150000}"/>
    <cellStyle name="Normal 2 4 2 6 2 2 4 3 3" xfId="18690" xr:uid="{00000000-0005-0000-0000-00004D150000}"/>
    <cellStyle name="Normal 2 4 2 6 2 2 4 3 4" xfId="25459" xr:uid="{00000000-0005-0000-0000-00004E150000}"/>
    <cellStyle name="Normal 2 4 2 6 2 2 4 4" xfId="8537" xr:uid="{00000000-0005-0000-0000-00004F150000}"/>
    <cellStyle name="Normal 2 4 2 6 2 2 4 5" xfId="15306" xr:uid="{00000000-0005-0000-0000-000050150000}"/>
    <cellStyle name="Normal 2 4 2 6 2 2 4 6" xfId="22075" xr:uid="{00000000-0005-0000-0000-000051150000}"/>
    <cellStyle name="Normal 2 4 2 6 2 2 5" xfId="2171" xr:uid="{00000000-0005-0000-0000-000052150000}"/>
    <cellStyle name="Normal 2 4 2 6 2 2 5 2" xfId="5567" xr:uid="{00000000-0005-0000-0000-000053150000}"/>
    <cellStyle name="Normal 2 4 2 6 2 2 5 2 2" xfId="12345" xr:uid="{00000000-0005-0000-0000-000054150000}"/>
    <cellStyle name="Normal 2 4 2 6 2 2 5 2 3" xfId="19114" xr:uid="{00000000-0005-0000-0000-000055150000}"/>
    <cellStyle name="Normal 2 4 2 6 2 2 5 2 4" xfId="25883" xr:uid="{00000000-0005-0000-0000-000056150000}"/>
    <cellStyle name="Normal 2 4 2 6 2 2 5 3" xfId="8961" xr:uid="{00000000-0005-0000-0000-000057150000}"/>
    <cellStyle name="Normal 2 4 2 6 2 2 5 4" xfId="15730" xr:uid="{00000000-0005-0000-0000-000058150000}"/>
    <cellStyle name="Normal 2 4 2 6 2 2 5 5" xfId="22499" xr:uid="{00000000-0005-0000-0000-000059150000}"/>
    <cellStyle name="Normal 2 4 2 6 2 2 6" xfId="3871" xr:uid="{00000000-0005-0000-0000-00005A150000}"/>
    <cellStyle name="Normal 2 4 2 6 2 2 6 2" xfId="10652" xr:uid="{00000000-0005-0000-0000-00005B150000}"/>
    <cellStyle name="Normal 2 4 2 6 2 2 6 3" xfId="17421" xr:uid="{00000000-0005-0000-0000-00005C150000}"/>
    <cellStyle name="Normal 2 4 2 6 2 2 6 4" xfId="24190" xr:uid="{00000000-0005-0000-0000-00005D150000}"/>
    <cellStyle name="Normal 2 4 2 6 2 2 7" xfId="7268" xr:uid="{00000000-0005-0000-0000-00005E150000}"/>
    <cellStyle name="Normal 2 4 2 6 2 2 8" xfId="14037" xr:uid="{00000000-0005-0000-0000-00005F150000}"/>
    <cellStyle name="Normal 2 4 2 6 2 2 9" xfId="20806" xr:uid="{00000000-0005-0000-0000-000060150000}"/>
    <cellStyle name="Normal 2 4 2 6 2 3" xfId="664" xr:uid="{00000000-0005-0000-0000-000061150000}"/>
    <cellStyle name="Normal 2 4 2 6 2 3 2" xfId="2371" xr:uid="{00000000-0005-0000-0000-000062150000}"/>
    <cellStyle name="Normal 2 4 2 6 2 3 2 2" xfId="5767" xr:uid="{00000000-0005-0000-0000-000063150000}"/>
    <cellStyle name="Normal 2 4 2 6 2 3 2 2 2" xfId="12545" xr:uid="{00000000-0005-0000-0000-000064150000}"/>
    <cellStyle name="Normal 2 4 2 6 2 3 2 2 3" xfId="19314" xr:uid="{00000000-0005-0000-0000-000065150000}"/>
    <cellStyle name="Normal 2 4 2 6 2 3 2 2 4" xfId="26083" xr:uid="{00000000-0005-0000-0000-000066150000}"/>
    <cellStyle name="Normal 2 4 2 6 2 3 2 3" xfId="9161" xr:uid="{00000000-0005-0000-0000-000067150000}"/>
    <cellStyle name="Normal 2 4 2 6 2 3 2 4" xfId="15930" xr:uid="{00000000-0005-0000-0000-000068150000}"/>
    <cellStyle name="Normal 2 4 2 6 2 3 2 5" xfId="22699" xr:uid="{00000000-0005-0000-0000-000069150000}"/>
    <cellStyle name="Normal 2 4 2 6 2 3 3" xfId="4071" xr:uid="{00000000-0005-0000-0000-00006A150000}"/>
    <cellStyle name="Normal 2 4 2 6 2 3 3 2" xfId="10852" xr:uid="{00000000-0005-0000-0000-00006B150000}"/>
    <cellStyle name="Normal 2 4 2 6 2 3 3 3" xfId="17621" xr:uid="{00000000-0005-0000-0000-00006C150000}"/>
    <cellStyle name="Normal 2 4 2 6 2 3 3 4" xfId="24390" xr:uid="{00000000-0005-0000-0000-00006D150000}"/>
    <cellStyle name="Normal 2 4 2 6 2 3 4" xfId="7468" xr:uid="{00000000-0005-0000-0000-00006E150000}"/>
    <cellStyle name="Normal 2 4 2 6 2 3 5" xfId="14237" xr:uid="{00000000-0005-0000-0000-00006F150000}"/>
    <cellStyle name="Normal 2 4 2 6 2 3 6" xfId="21006" xr:uid="{00000000-0005-0000-0000-000070150000}"/>
    <cellStyle name="Normal 2 4 2 6 2 4" xfId="1092" xr:uid="{00000000-0005-0000-0000-000071150000}"/>
    <cellStyle name="Normal 2 4 2 6 2 4 2" xfId="2797" xr:uid="{00000000-0005-0000-0000-000072150000}"/>
    <cellStyle name="Normal 2 4 2 6 2 4 2 2" xfId="6193" xr:uid="{00000000-0005-0000-0000-000073150000}"/>
    <cellStyle name="Normal 2 4 2 6 2 4 2 2 2" xfId="12968" xr:uid="{00000000-0005-0000-0000-000074150000}"/>
    <cellStyle name="Normal 2 4 2 6 2 4 2 2 3" xfId="19737" xr:uid="{00000000-0005-0000-0000-000075150000}"/>
    <cellStyle name="Normal 2 4 2 6 2 4 2 2 4" xfId="26506" xr:uid="{00000000-0005-0000-0000-000076150000}"/>
    <cellStyle name="Normal 2 4 2 6 2 4 2 3" xfId="9584" xr:uid="{00000000-0005-0000-0000-000077150000}"/>
    <cellStyle name="Normal 2 4 2 6 2 4 2 4" xfId="16353" xr:uid="{00000000-0005-0000-0000-000078150000}"/>
    <cellStyle name="Normal 2 4 2 6 2 4 2 5" xfId="23122" xr:uid="{00000000-0005-0000-0000-000079150000}"/>
    <cellStyle name="Normal 2 4 2 6 2 4 3" xfId="4494" xr:uid="{00000000-0005-0000-0000-00007A150000}"/>
    <cellStyle name="Normal 2 4 2 6 2 4 3 2" xfId="11275" xr:uid="{00000000-0005-0000-0000-00007B150000}"/>
    <cellStyle name="Normal 2 4 2 6 2 4 3 3" xfId="18044" xr:uid="{00000000-0005-0000-0000-00007C150000}"/>
    <cellStyle name="Normal 2 4 2 6 2 4 3 4" xfId="24813" xr:uid="{00000000-0005-0000-0000-00007D150000}"/>
    <cellStyle name="Normal 2 4 2 6 2 4 4" xfId="7891" xr:uid="{00000000-0005-0000-0000-00007E150000}"/>
    <cellStyle name="Normal 2 4 2 6 2 4 5" xfId="14660" xr:uid="{00000000-0005-0000-0000-00007F150000}"/>
    <cellStyle name="Normal 2 4 2 6 2 4 6" xfId="21429" xr:uid="{00000000-0005-0000-0000-000080150000}"/>
    <cellStyle name="Normal 2 4 2 6 2 5" xfId="1521" xr:uid="{00000000-0005-0000-0000-000081150000}"/>
    <cellStyle name="Normal 2 4 2 6 2 5 2" xfId="3223" xr:uid="{00000000-0005-0000-0000-000082150000}"/>
    <cellStyle name="Normal 2 4 2 6 2 5 2 2" xfId="6619" xr:uid="{00000000-0005-0000-0000-000083150000}"/>
    <cellStyle name="Normal 2 4 2 6 2 5 2 2 2" xfId="13391" xr:uid="{00000000-0005-0000-0000-000084150000}"/>
    <cellStyle name="Normal 2 4 2 6 2 5 2 2 3" xfId="20160" xr:uid="{00000000-0005-0000-0000-000085150000}"/>
    <cellStyle name="Normal 2 4 2 6 2 5 2 2 4" xfId="26929" xr:uid="{00000000-0005-0000-0000-000086150000}"/>
    <cellStyle name="Normal 2 4 2 6 2 5 2 3" xfId="10007" xr:uid="{00000000-0005-0000-0000-000087150000}"/>
    <cellStyle name="Normal 2 4 2 6 2 5 2 4" xfId="16776" xr:uid="{00000000-0005-0000-0000-000088150000}"/>
    <cellStyle name="Normal 2 4 2 6 2 5 2 5" xfId="23545" xr:uid="{00000000-0005-0000-0000-000089150000}"/>
    <cellStyle name="Normal 2 4 2 6 2 5 3" xfId="4917" xr:uid="{00000000-0005-0000-0000-00008A150000}"/>
    <cellStyle name="Normal 2 4 2 6 2 5 3 2" xfId="11698" xr:uid="{00000000-0005-0000-0000-00008B150000}"/>
    <cellStyle name="Normal 2 4 2 6 2 5 3 3" xfId="18467" xr:uid="{00000000-0005-0000-0000-00008C150000}"/>
    <cellStyle name="Normal 2 4 2 6 2 5 3 4" xfId="25236" xr:uid="{00000000-0005-0000-0000-00008D150000}"/>
    <cellStyle name="Normal 2 4 2 6 2 5 4" xfId="8314" xr:uid="{00000000-0005-0000-0000-00008E150000}"/>
    <cellStyle name="Normal 2 4 2 6 2 5 5" xfId="15083" xr:uid="{00000000-0005-0000-0000-00008F150000}"/>
    <cellStyle name="Normal 2 4 2 6 2 5 6" xfId="21852" xr:uid="{00000000-0005-0000-0000-000090150000}"/>
    <cellStyle name="Normal 2 4 2 6 2 6" xfId="1946" xr:uid="{00000000-0005-0000-0000-000091150000}"/>
    <cellStyle name="Normal 2 4 2 6 2 6 2" xfId="5342" xr:uid="{00000000-0005-0000-0000-000092150000}"/>
    <cellStyle name="Normal 2 4 2 6 2 6 2 2" xfId="12122" xr:uid="{00000000-0005-0000-0000-000093150000}"/>
    <cellStyle name="Normal 2 4 2 6 2 6 2 3" xfId="18891" xr:uid="{00000000-0005-0000-0000-000094150000}"/>
    <cellStyle name="Normal 2 4 2 6 2 6 2 4" xfId="25660" xr:uid="{00000000-0005-0000-0000-000095150000}"/>
    <cellStyle name="Normal 2 4 2 6 2 6 3" xfId="8738" xr:uid="{00000000-0005-0000-0000-000096150000}"/>
    <cellStyle name="Normal 2 4 2 6 2 6 4" xfId="15507" xr:uid="{00000000-0005-0000-0000-000097150000}"/>
    <cellStyle name="Normal 2 4 2 6 2 6 5" xfId="22276" xr:uid="{00000000-0005-0000-0000-000098150000}"/>
    <cellStyle name="Normal 2 4 2 6 2 7" xfId="3648" xr:uid="{00000000-0005-0000-0000-000099150000}"/>
    <cellStyle name="Normal 2 4 2 6 2 7 2" xfId="10429" xr:uid="{00000000-0005-0000-0000-00009A150000}"/>
    <cellStyle name="Normal 2 4 2 6 2 7 3" xfId="17198" xr:uid="{00000000-0005-0000-0000-00009B150000}"/>
    <cellStyle name="Normal 2 4 2 6 2 7 4" xfId="23967" xr:uid="{00000000-0005-0000-0000-00009C150000}"/>
    <cellStyle name="Normal 2 4 2 6 2 8" xfId="7044" xr:uid="{00000000-0005-0000-0000-00009D150000}"/>
    <cellStyle name="Normal 2 4 2 6 2 9" xfId="13814" xr:uid="{00000000-0005-0000-0000-00009E150000}"/>
    <cellStyle name="Normal 2 4 2 6 3" xfId="360" xr:uid="{00000000-0005-0000-0000-00009F150000}"/>
    <cellStyle name="Normal 2 4 2 6 3 2" xfId="787" xr:uid="{00000000-0005-0000-0000-0000A0150000}"/>
    <cellStyle name="Normal 2 4 2 6 3 2 2" xfId="2494" xr:uid="{00000000-0005-0000-0000-0000A1150000}"/>
    <cellStyle name="Normal 2 4 2 6 3 2 2 2" xfId="5890" xr:uid="{00000000-0005-0000-0000-0000A2150000}"/>
    <cellStyle name="Normal 2 4 2 6 3 2 2 2 2" xfId="12668" xr:uid="{00000000-0005-0000-0000-0000A3150000}"/>
    <cellStyle name="Normal 2 4 2 6 3 2 2 2 3" xfId="19437" xr:uid="{00000000-0005-0000-0000-0000A4150000}"/>
    <cellStyle name="Normal 2 4 2 6 3 2 2 2 4" xfId="26206" xr:uid="{00000000-0005-0000-0000-0000A5150000}"/>
    <cellStyle name="Normal 2 4 2 6 3 2 2 3" xfId="9284" xr:uid="{00000000-0005-0000-0000-0000A6150000}"/>
    <cellStyle name="Normal 2 4 2 6 3 2 2 4" xfId="16053" xr:uid="{00000000-0005-0000-0000-0000A7150000}"/>
    <cellStyle name="Normal 2 4 2 6 3 2 2 5" xfId="22822" xr:uid="{00000000-0005-0000-0000-0000A8150000}"/>
    <cellStyle name="Normal 2 4 2 6 3 2 3" xfId="4194" xr:uid="{00000000-0005-0000-0000-0000A9150000}"/>
    <cellStyle name="Normal 2 4 2 6 3 2 3 2" xfId="10975" xr:uid="{00000000-0005-0000-0000-0000AA150000}"/>
    <cellStyle name="Normal 2 4 2 6 3 2 3 3" xfId="17744" xr:uid="{00000000-0005-0000-0000-0000AB150000}"/>
    <cellStyle name="Normal 2 4 2 6 3 2 3 4" xfId="24513" xr:uid="{00000000-0005-0000-0000-0000AC150000}"/>
    <cellStyle name="Normal 2 4 2 6 3 2 4" xfId="7591" xr:uid="{00000000-0005-0000-0000-0000AD150000}"/>
    <cellStyle name="Normal 2 4 2 6 3 2 5" xfId="14360" xr:uid="{00000000-0005-0000-0000-0000AE150000}"/>
    <cellStyle name="Normal 2 4 2 6 3 2 6" xfId="21129" xr:uid="{00000000-0005-0000-0000-0000AF150000}"/>
    <cellStyle name="Normal 2 4 2 6 3 3" xfId="1215" xr:uid="{00000000-0005-0000-0000-0000B0150000}"/>
    <cellStyle name="Normal 2 4 2 6 3 3 2" xfId="2920" xr:uid="{00000000-0005-0000-0000-0000B1150000}"/>
    <cellStyle name="Normal 2 4 2 6 3 3 2 2" xfId="6316" xr:uid="{00000000-0005-0000-0000-0000B2150000}"/>
    <cellStyle name="Normal 2 4 2 6 3 3 2 2 2" xfId="13091" xr:uid="{00000000-0005-0000-0000-0000B3150000}"/>
    <cellStyle name="Normal 2 4 2 6 3 3 2 2 3" xfId="19860" xr:uid="{00000000-0005-0000-0000-0000B4150000}"/>
    <cellStyle name="Normal 2 4 2 6 3 3 2 2 4" xfId="26629" xr:uid="{00000000-0005-0000-0000-0000B5150000}"/>
    <cellStyle name="Normal 2 4 2 6 3 3 2 3" xfId="9707" xr:uid="{00000000-0005-0000-0000-0000B6150000}"/>
    <cellStyle name="Normal 2 4 2 6 3 3 2 4" xfId="16476" xr:uid="{00000000-0005-0000-0000-0000B7150000}"/>
    <cellStyle name="Normal 2 4 2 6 3 3 2 5" xfId="23245" xr:uid="{00000000-0005-0000-0000-0000B8150000}"/>
    <cellStyle name="Normal 2 4 2 6 3 3 3" xfId="4617" xr:uid="{00000000-0005-0000-0000-0000B9150000}"/>
    <cellStyle name="Normal 2 4 2 6 3 3 3 2" xfId="11398" xr:uid="{00000000-0005-0000-0000-0000BA150000}"/>
    <cellStyle name="Normal 2 4 2 6 3 3 3 3" xfId="18167" xr:uid="{00000000-0005-0000-0000-0000BB150000}"/>
    <cellStyle name="Normal 2 4 2 6 3 3 3 4" xfId="24936" xr:uid="{00000000-0005-0000-0000-0000BC150000}"/>
    <cellStyle name="Normal 2 4 2 6 3 3 4" xfId="8014" xr:uid="{00000000-0005-0000-0000-0000BD150000}"/>
    <cellStyle name="Normal 2 4 2 6 3 3 5" xfId="14783" xr:uid="{00000000-0005-0000-0000-0000BE150000}"/>
    <cellStyle name="Normal 2 4 2 6 3 3 6" xfId="21552" xr:uid="{00000000-0005-0000-0000-0000BF150000}"/>
    <cellStyle name="Normal 2 4 2 6 3 4" xfId="1644" xr:uid="{00000000-0005-0000-0000-0000C0150000}"/>
    <cellStyle name="Normal 2 4 2 6 3 4 2" xfId="3346" xr:uid="{00000000-0005-0000-0000-0000C1150000}"/>
    <cellStyle name="Normal 2 4 2 6 3 4 2 2" xfId="6742" xr:uid="{00000000-0005-0000-0000-0000C2150000}"/>
    <cellStyle name="Normal 2 4 2 6 3 4 2 2 2" xfId="13514" xr:uid="{00000000-0005-0000-0000-0000C3150000}"/>
    <cellStyle name="Normal 2 4 2 6 3 4 2 2 3" xfId="20283" xr:uid="{00000000-0005-0000-0000-0000C4150000}"/>
    <cellStyle name="Normal 2 4 2 6 3 4 2 2 4" xfId="27052" xr:uid="{00000000-0005-0000-0000-0000C5150000}"/>
    <cellStyle name="Normal 2 4 2 6 3 4 2 3" xfId="10130" xr:uid="{00000000-0005-0000-0000-0000C6150000}"/>
    <cellStyle name="Normal 2 4 2 6 3 4 2 4" xfId="16899" xr:uid="{00000000-0005-0000-0000-0000C7150000}"/>
    <cellStyle name="Normal 2 4 2 6 3 4 2 5" xfId="23668" xr:uid="{00000000-0005-0000-0000-0000C8150000}"/>
    <cellStyle name="Normal 2 4 2 6 3 4 3" xfId="5040" xr:uid="{00000000-0005-0000-0000-0000C9150000}"/>
    <cellStyle name="Normal 2 4 2 6 3 4 3 2" xfId="11821" xr:uid="{00000000-0005-0000-0000-0000CA150000}"/>
    <cellStyle name="Normal 2 4 2 6 3 4 3 3" xfId="18590" xr:uid="{00000000-0005-0000-0000-0000CB150000}"/>
    <cellStyle name="Normal 2 4 2 6 3 4 3 4" xfId="25359" xr:uid="{00000000-0005-0000-0000-0000CC150000}"/>
    <cellStyle name="Normal 2 4 2 6 3 4 4" xfId="8437" xr:uid="{00000000-0005-0000-0000-0000CD150000}"/>
    <cellStyle name="Normal 2 4 2 6 3 4 5" xfId="15206" xr:uid="{00000000-0005-0000-0000-0000CE150000}"/>
    <cellStyle name="Normal 2 4 2 6 3 4 6" xfId="21975" xr:uid="{00000000-0005-0000-0000-0000CF150000}"/>
    <cellStyle name="Normal 2 4 2 6 3 5" xfId="2069" xr:uid="{00000000-0005-0000-0000-0000D0150000}"/>
    <cellStyle name="Normal 2 4 2 6 3 5 2" xfId="5465" xr:uid="{00000000-0005-0000-0000-0000D1150000}"/>
    <cellStyle name="Normal 2 4 2 6 3 5 2 2" xfId="12245" xr:uid="{00000000-0005-0000-0000-0000D2150000}"/>
    <cellStyle name="Normal 2 4 2 6 3 5 2 3" xfId="19014" xr:uid="{00000000-0005-0000-0000-0000D3150000}"/>
    <cellStyle name="Normal 2 4 2 6 3 5 2 4" xfId="25783" xr:uid="{00000000-0005-0000-0000-0000D4150000}"/>
    <cellStyle name="Normal 2 4 2 6 3 5 3" xfId="8861" xr:uid="{00000000-0005-0000-0000-0000D5150000}"/>
    <cellStyle name="Normal 2 4 2 6 3 5 4" xfId="15630" xr:uid="{00000000-0005-0000-0000-0000D6150000}"/>
    <cellStyle name="Normal 2 4 2 6 3 5 5" xfId="22399" xr:uid="{00000000-0005-0000-0000-0000D7150000}"/>
    <cellStyle name="Normal 2 4 2 6 3 6" xfId="3771" xr:uid="{00000000-0005-0000-0000-0000D8150000}"/>
    <cellStyle name="Normal 2 4 2 6 3 6 2" xfId="10552" xr:uid="{00000000-0005-0000-0000-0000D9150000}"/>
    <cellStyle name="Normal 2 4 2 6 3 6 3" xfId="17321" xr:uid="{00000000-0005-0000-0000-0000DA150000}"/>
    <cellStyle name="Normal 2 4 2 6 3 6 4" xfId="24090" xr:uid="{00000000-0005-0000-0000-0000DB150000}"/>
    <cellStyle name="Normal 2 4 2 6 3 7" xfId="7168" xr:uid="{00000000-0005-0000-0000-0000DC150000}"/>
    <cellStyle name="Normal 2 4 2 6 3 8" xfId="13937" xr:uid="{00000000-0005-0000-0000-0000DD150000}"/>
    <cellStyle name="Normal 2 4 2 6 3 9" xfId="20706" xr:uid="{00000000-0005-0000-0000-0000DE150000}"/>
    <cellStyle name="Normal 2 4 2 6 4" xfId="562" xr:uid="{00000000-0005-0000-0000-0000DF150000}"/>
    <cellStyle name="Normal 2 4 2 6 4 2" xfId="2271" xr:uid="{00000000-0005-0000-0000-0000E0150000}"/>
    <cellStyle name="Normal 2 4 2 6 4 2 2" xfId="5667" xr:uid="{00000000-0005-0000-0000-0000E1150000}"/>
    <cellStyle name="Normal 2 4 2 6 4 2 2 2" xfId="12445" xr:uid="{00000000-0005-0000-0000-0000E2150000}"/>
    <cellStyle name="Normal 2 4 2 6 4 2 2 3" xfId="19214" xr:uid="{00000000-0005-0000-0000-0000E3150000}"/>
    <cellStyle name="Normal 2 4 2 6 4 2 2 4" xfId="25983" xr:uid="{00000000-0005-0000-0000-0000E4150000}"/>
    <cellStyle name="Normal 2 4 2 6 4 2 3" xfId="9061" xr:uid="{00000000-0005-0000-0000-0000E5150000}"/>
    <cellStyle name="Normal 2 4 2 6 4 2 4" xfId="15830" xr:uid="{00000000-0005-0000-0000-0000E6150000}"/>
    <cellStyle name="Normal 2 4 2 6 4 2 5" xfId="22599" xr:uid="{00000000-0005-0000-0000-0000E7150000}"/>
    <cellStyle name="Normal 2 4 2 6 4 3" xfId="3971" xr:uid="{00000000-0005-0000-0000-0000E8150000}"/>
    <cellStyle name="Normal 2 4 2 6 4 3 2" xfId="10752" xr:uid="{00000000-0005-0000-0000-0000E9150000}"/>
    <cellStyle name="Normal 2 4 2 6 4 3 3" xfId="17521" xr:uid="{00000000-0005-0000-0000-0000EA150000}"/>
    <cellStyle name="Normal 2 4 2 6 4 3 4" xfId="24290" xr:uid="{00000000-0005-0000-0000-0000EB150000}"/>
    <cellStyle name="Normal 2 4 2 6 4 4" xfId="7368" xr:uid="{00000000-0005-0000-0000-0000EC150000}"/>
    <cellStyle name="Normal 2 4 2 6 4 5" xfId="14137" xr:uid="{00000000-0005-0000-0000-0000ED150000}"/>
    <cellStyle name="Normal 2 4 2 6 4 6" xfId="20906" xr:uid="{00000000-0005-0000-0000-0000EE150000}"/>
    <cellStyle name="Normal 2 4 2 6 5" xfId="992" xr:uid="{00000000-0005-0000-0000-0000EF150000}"/>
    <cellStyle name="Normal 2 4 2 6 5 2" xfId="2697" xr:uid="{00000000-0005-0000-0000-0000F0150000}"/>
    <cellStyle name="Normal 2 4 2 6 5 2 2" xfId="6093" xr:uid="{00000000-0005-0000-0000-0000F1150000}"/>
    <cellStyle name="Normal 2 4 2 6 5 2 2 2" xfId="12868" xr:uid="{00000000-0005-0000-0000-0000F2150000}"/>
    <cellStyle name="Normal 2 4 2 6 5 2 2 3" xfId="19637" xr:uid="{00000000-0005-0000-0000-0000F3150000}"/>
    <cellStyle name="Normal 2 4 2 6 5 2 2 4" xfId="26406" xr:uid="{00000000-0005-0000-0000-0000F4150000}"/>
    <cellStyle name="Normal 2 4 2 6 5 2 3" xfId="9484" xr:uid="{00000000-0005-0000-0000-0000F5150000}"/>
    <cellStyle name="Normal 2 4 2 6 5 2 4" xfId="16253" xr:uid="{00000000-0005-0000-0000-0000F6150000}"/>
    <cellStyle name="Normal 2 4 2 6 5 2 5" xfId="23022" xr:uid="{00000000-0005-0000-0000-0000F7150000}"/>
    <cellStyle name="Normal 2 4 2 6 5 3" xfId="4394" xr:uid="{00000000-0005-0000-0000-0000F8150000}"/>
    <cellStyle name="Normal 2 4 2 6 5 3 2" xfId="11175" xr:uid="{00000000-0005-0000-0000-0000F9150000}"/>
    <cellStyle name="Normal 2 4 2 6 5 3 3" xfId="17944" xr:uid="{00000000-0005-0000-0000-0000FA150000}"/>
    <cellStyle name="Normal 2 4 2 6 5 3 4" xfId="24713" xr:uid="{00000000-0005-0000-0000-0000FB150000}"/>
    <cellStyle name="Normal 2 4 2 6 5 4" xfId="7791" xr:uid="{00000000-0005-0000-0000-0000FC150000}"/>
    <cellStyle name="Normal 2 4 2 6 5 5" xfId="14560" xr:uid="{00000000-0005-0000-0000-0000FD150000}"/>
    <cellStyle name="Normal 2 4 2 6 5 6" xfId="21329" xr:uid="{00000000-0005-0000-0000-0000FE150000}"/>
    <cellStyle name="Normal 2 4 2 6 6" xfId="1421" xr:uid="{00000000-0005-0000-0000-0000FF150000}"/>
    <cellStyle name="Normal 2 4 2 6 6 2" xfId="3123" xr:uid="{00000000-0005-0000-0000-000000160000}"/>
    <cellStyle name="Normal 2 4 2 6 6 2 2" xfId="6519" xr:uid="{00000000-0005-0000-0000-000001160000}"/>
    <cellStyle name="Normal 2 4 2 6 6 2 2 2" xfId="13291" xr:uid="{00000000-0005-0000-0000-000002160000}"/>
    <cellStyle name="Normal 2 4 2 6 6 2 2 3" xfId="20060" xr:uid="{00000000-0005-0000-0000-000003160000}"/>
    <cellStyle name="Normal 2 4 2 6 6 2 2 4" xfId="26829" xr:uid="{00000000-0005-0000-0000-000004160000}"/>
    <cellStyle name="Normal 2 4 2 6 6 2 3" xfId="9907" xr:uid="{00000000-0005-0000-0000-000005160000}"/>
    <cellStyle name="Normal 2 4 2 6 6 2 4" xfId="16676" xr:uid="{00000000-0005-0000-0000-000006160000}"/>
    <cellStyle name="Normal 2 4 2 6 6 2 5" xfId="23445" xr:uid="{00000000-0005-0000-0000-000007160000}"/>
    <cellStyle name="Normal 2 4 2 6 6 3" xfId="4817" xr:uid="{00000000-0005-0000-0000-000008160000}"/>
    <cellStyle name="Normal 2 4 2 6 6 3 2" xfId="11598" xr:uid="{00000000-0005-0000-0000-000009160000}"/>
    <cellStyle name="Normal 2 4 2 6 6 3 3" xfId="18367" xr:uid="{00000000-0005-0000-0000-00000A160000}"/>
    <cellStyle name="Normal 2 4 2 6 6 3 4" xfId="25136" xr:uid="{00000000-0005-0000-0000-00000B160000}"/>
    <cellStyle name="Normal 2 4 2 6 6 4" xfId="8214" xr:uid="{00000000-0005-0000-0000-00000C160000}"/>
    <cellStyle name="Normal 2 4 2 6 6 5" xfId="14983" xr:uid="{00000000-0005-0000-0000-00000D160000}"/>
    <cellStyle name="Normal 2 4 2 6 6 6" xfId="21752" xr:uid="{00000000-0005-0000-0000-00000E160000}"/>
    <cellStyle name="Normal 2 4 2 6 7" xfId="1846" xr:uid="{00000000-0005-0000-0000-00000F160000}"/>
    <cellStyle name="Normal 2 4 2 6 7 2" xfId="5242" xr:uid="{00000000-0005-0000-0000-000010160000}"/>
    <cellStyle name="Normal 2 4 2 6 7 2 2" xfId="12022" xr:uid="{00000000-0005-0000-0000-000011160000}"/>
    <cellStyle name="Normal 2 4 2 6 7 2 3" xfId="18791" xr:uid="{00000000-0005-0000-0000-000012160000}"/>
    <cellStyle name="Normal 2 4 2 6 7 2 4" xfId="25560" xr:uid="{00000000-0005-0000-0000-000013160000}"/>
    <cellStyle name="Normal 2 4 2 6 7 3" xfId="8638" xr:uid="{00000000-0005-0000-0000-000014160000}"/>
    <cellStyle name="Normal 2 4 2 6 7 4" xfId="15407" xr:uid="{00000000-0005-0000-0000-000015160000}"/>
    <cellStyle name="Normal 2 4 2 6 7 5" xfId="22176" xr:uid="{00000000-0005-0000-0000-000016160000}"/>
    <cellStyle name="Normal 2 4 2 6 8" xfId="3548" xr:uid="{00000000-0005-0000-0000-000017160000}"/>
    <cellStyle name="Normal 2 4 2 6 8 2" xfId="10329" xr:uid="{00000000-0005-0000-0000-000018160000}"/>
    <cellStyle name="Normal 2 4 2 6 8 3" xfId="17098" xr:uid="{00000000-0005-0000-0000-000019160000}"/>
    <cellStyle name="Normal 2 4 2 6 8 4" xfId="23867" xr:uid="{00000000-0005-0000-0000-00001A160000}"/>
    <cellStyle name="Normal 2 4 2 6 9" xfId="6944" xr:uid="{00000000-0005-0000-0000-00001B160000}"/>
    <cellStyle name="Normal 2 4 2 7" xfId="134" xr:uid="{00000000-0005-0000-0000-00001C160000}"/>
    <cellStyle name="Normal 2 4 2 7 10" xfId="20503" xr:uid="{00000000-0005-0000-0000-00001D160000}"/>
    <cellStyle name="Normal 2 4 2 7 2" xfId="382" xr:uid="{00000000-0005-0000-0000-00001E160000}"/>
    <cellStyle name="Normal 2 4 2 7 2 2" xfId="809" xr:uid="{00000000-0005-0000-0000-00001F160000}"/>
    <cellStyle name="Normal 2 4 2 7 2 2 2" xfId="2514" xr:uid="{00000000-0005-0000-0000-000020160000}"/>
    <cellStyle name="Normal 2 4 2 7 2 2 2 2" xfId="5910" xr:uid="{00000000-0005-0000-0000-000021160000}"/>
    <cellStyle name="Normal 2 4 2 7 2 2 2 2 2" xfId="12688" xr:uid="{00000000-0005-0000-0000-000022160000}"/>
    <cellStyle name="Normal 2 4 2 7 2 2 2 2 3" xfId="19457" xr:uid="{00000000-0005-0000-0000-000023160000}"/>
    <cellStyle name="Normal 2 4 2 7 2 2 2 2 4" xfId="26226" xr:uid="{00000000-0005-0000-0000-000024160000}"/>
    <cellStyle name="Normal 2 4 2 7 2 2 2 3" xfId="9304" xr:uid="{00000000-0005-0000-0000-000025160000}"/>
    <cellStyle name="Normal 2 4 2 7 2 2 2 4" xfId="16073" xr:uid="{00000000-0005-0000-0000-000026160000}"/>
    <cellStyle name="Normal 2 4 2 7 2 2 2 5" xfId="22842" xr:uid="{00000000-0005-0000-0000-000027160000}"/>
    <cellStyle name="Normal 2 4 2 7 2 2 3" xfId="4214" xr:uid="{00000000-0005-0000-0000-000028160000}"/>
    <cellStyle name="Normal 2 4 2 7 2 2 3 2" xfId="10995" xr:uid="{00000000-0005-0000-0000-000029160000}"/>
    <cellStyle name="Normal 2 4 2 7 2 2 3 3" xfId="17764" xr:uid="{00000000-0005-0000-0000-00002A160000}"/>
    <cellStyle name="Normal 2 4 2 7 2 2 3 4" xfId="24533" xr:uid="{00000000-0005-0000-0000-00002B160000}"/>
    <cellStyle name="Normal 2 4 2 7 2 2 4" xfId="7611" xr:uid="{00000000-0005-0000-0000-00002C160000}"/>
    <cellStyle name="Normal 2 4 2 7 2 2 5" xfId="14380" xr:uid="{00000000-0005-0000-0000-00002D160000}"/>
    <cellStyle name="Normal 2 4 2 7 2 2 6" xfId="21149" xr:uid="{00000000-0005-0000-0000-00002E160000}"/>
    <cellStyle name="Normal 2 4 2 7 2 3" xfId="1235" xr:uid="{00000000-0005-0000-0000-00002F160000}"/>
    <cellStyle name="Normal 2 4 2 7 2 3 2" xfId="2940" xr:uid="{00000000-0005-0000-0000-000030160000}"/>
    <cellStyle name="Normal 2 4 2 7 2 3 2 2" xfId="6336" xr:uid="{00000000-0005-0000-0000-000031160000}"/>
    <cellStyle name="Normal 2 4 2 7 2 3 2 2 2" xfId="13111" xr:uid="{00000000-0005-0000-0000-000032160000}"/>
    <cellStyle name="Normal 2 4 2 7 2 3 2 2 3" xfId="19880" xr:uid="{00000000-0005-0000-0000-000033160000}"/>
    <cellStyle name="Normal 2 4 2 7 2 3 2 2 4" xfId="26649" xr:uid="{00000000-0005-0000-0000-000034160000}"/>
    <cellStyle name="Normal 2 4 2 7 2 3 2 3" xfId="9727" xr:uid="{00000000-0005-0000-0000-000035160000}"/>
    <cellStyle name="Normal 2 4 2 7 2 3 2 4" xfId="16496" xr:uid="{00000000-0005-0000-0000-000036160000}"/>
    <cellStyle name="Normal 2 4 2 7 2 3 2 5" xfId="23265" xr:uid="{00000000-0005-0000-0000-000037160000}"/>
    <cellStyle name="Normal 2 4 2 7 2 3 3" xfId="4637" xr:uid="{00000000-0005-0000-0000-000038160000}"/>
    <cellStyle name="Normal 2 4 2 7 2 3 3 2" xfId="11418" xr:uid="{00000000-0005-0000-0000-000039160000}"/>
    <cellStyle name="Normal 2 4 2 7 2 3 3 3" xfId="18187" xr:uid="{00000000-0005-0000-0000-00003A160000}"/>
    <cellStyle name="Normal 2 4 2 7 2 3 3 4" xfId="24956" xr:uid="{00000000-0005-0000-0000-00003B160000}"/>
    <cellStyle name="Normal 2 4 2 7 2 3 4" xfId="8034" xr:uid="{00000000-0005-0000-0000-00003C160000}"/>
    <cellStyle name="Normal 2 4 2 7 2 3 5" xfId="14803" xr:uid="{00000000-0005-0000-0000-00003D160000}"/>
    <cellStyle name="Normal 2 4 2 7 2 3 6" xfId="21572" xr:uid="{00000000-0005-0000-0000-00003E160000}"/>
    <cellStyle name="Normal 2 4 2 7 2 4" xfId="1664" xr:uid="{00000000-0005-0000-0000-00003F160000}"/>
    <cellStyle name="Normal 2 4 2 7 2 4 2" xfId="3366" xr:uid="{00000000-0005-0000-0000-000040160000}"/>
    <cellStyle name="Normal 2 4 2 7 2 4 2 2" xfId="6762" xr:uid="{00000000-0005-0000-0000-000041160000}"/>
    <cellStyle name="Normal 2 4 2 7 2 4 2 2 2" xfId="13534" xr:uid="{00000000-0005-0000-0000-000042160000}"/>
    <cellStyle name="Normal 2 4 2 7 2 4 2 2 3" xfId="20303" xr:uid="{00000000-0005-0000-0000-000043160000}"/>
    <cellStyle name="Normal 2 4 2 7 2 4 2 2 4" xfId="27072" xr:uid="{00000000-0005-0000-0000-000044160000}"/>
    <cellStyle name="Normal 2 4 2 7 2 4 2 3" xfId="10150" xr:uid="{00000000-0005-0000-0000-000045160000}"/>
    <cellStyle name="Normal 2 4 2 7 2 4 2 4" xfId="16919" xr:uid="{00000000-0005-0000-0000-000046160000}"/>
    <cellStyle name="Normal 2 4 2 7 2 4 2 5" xfId="23688" xr:uid="{00000000-0005-0000-0000-000047160000}"/>
    <cellStyle name="Normal 2 4 2 7 2 4 3" xfId="5060" xr:uid="{00000000-0005-0000-0000-000048160000}"/>
    <cellStyle name="Normal 2 4 2 7 2 4 3 2" xfId="11841" xr:uid="{00000000-0005-0000-0000-000049160000}"/>
    <cellStyle name="Normal 2 4 2 7 2 4 3 3" xfId="18610" xr:uid="{00000000-0005-0000-0000-00004A160000}"/>
    <cellStyle name="Normal 2 4 2 7 2 4 3 4" xfId="25379" xr:uid="{00000000-0005-0000-0000-00004B160000}"/>
    <cellStyle name="Normal 2 4 2 7 2 4 4" xfId="8457" xr:uid="{00000000-0005-0000-0000-00004C160000}"/>
    <cellStyle name="Normal 2 4 2 7 2 4 5" xfId="15226" xr:uid="{00000000-0005-0000-0000-00004D160000}"/>
    <cellStyle name="Normal 2 4 2 7 2 4 6" xfId="21995" xr:uid="{00000000-0005-0000-0000-00004E160000}"/>
    <cellStyle name="Normal 2 4 2 7 2 5" xfId="2091" xr:uid="{00000000-0005-0000-0000-00004F160000}"/>
    <cellStyle name="Normal 2 4 2 7 2 5 2" xfId="5487" xr:uid="{00000000-0005-0000-0000-000050160000}"/>
    <cellStyle name="Normal 2 4 2 7 2 5 2 2" xfId="12265" xr:uid="{00000000-0005-0000-0000-000051160000}"/>
    <cellStyle name="Normal 2 4 2 7 2 5 2 3" xfId="19034" xr:uid="{00000000-0005-0000-0000-000052160000}"/>
    <cellStyle name="Normal 2 4 2 7 2 5 2 4" xfId="25803" xr:uid="{00000000-0005-0000-0000-000053160000}"/>
    <cellStyle name="Normal 2 4 2 7 2 5 3" xfId="8881" xr:uid="{00000000-0005-0000-0000-000054160000}"/>
    <cellStyle name="Normal 2 4 2 7 2 5 4" xfId="15650" xr:uid="{00000000-0005-0000-0000-000055160000}"/>
    <cellStyle name="Normal 2 4 2 7 2 5 5" xfId="22419" xr:uid="{00000000-0005-0000-0000-000056160000}"/>
    <cellStyle name="Normal 2 4 2 7 2 6" xfId="3791" xr:uid="{00000000-0005-0000-0000-000057160000}"/>
    <cellStyle name="Normal 2 4 2 7 2 6 2" xfId="10572" xr:uid="{00000000-0005-0000-0000-000058160000}"/>
    <cellStyle name="Normal 2 4 2 7 2 6 3" xfId="17341" xr:uid="{00000000-0005-0000-0000-000059160000}"/>
    <cellStyle name="Normal 2 4 2 7 2 6 4" xfId="24110" xr:uid="{00000000-0005-0000-0000-00005A160000}"/>
    <cellStyle name="Normal 2 4 2 7 2 7" xfId="7188" xr:uid="{00000000-0005-0000-0000-00005B160000}"/>
    <cellStyle name="Normal 2 4 2 7 2 8" xfId="13957" xr:uid="{00000000-0005-0000-0000-00005C160000}"/>
    <cellStyle name="Normal 2 4 2 7 2 9" xfId="20726" xr:uid="{00000000-0005-0000-0000-00005D160000}"/>
    <cellStyle name="Normal 2 4 2 7 3" xfId="584" xr:uid="{00000000-0005-0000-0000-00005E160000}"/>
    <cellStyle name="Normal 2 4 2 7 3 2" xfId="2291" xr:uid="{00000000-0005-0000-0000-00005F160000}"/>
    <cellStyle name="Normal 2 4 2 7 3 2 2" xfId="5687" xr:uid="{00000000-0005-0000-0000-000060160000}"/>
    <cellStyle name="Normal 2 4 2 7 3 2 2 2" xfId="12465" xr:uid="{00000000-0005-0000-0000-000061160000}"/>
    <cellStyle name="Normal 2 4 2 7 3 2 2 3" xfId="19234" xr:uid="{00000000-0005-0000-0000-000062160000}"/>
    <cellStyle name="Normal 2 4 2 7 3 2 2 4" xfId="26003" xr:uid="{00000000-0005-0000-0000-000063160000}"/>
    <cellStyle name="Normal 2 4 2 7 3 2 3" xfId="9081" xr:uid="{00000000-0005-0000-0000-000064160000}"/>
    <cellStyle name="Normal 2 4 2 7 3 2 4" xfId="15850" xr:uid="{00000000-0005-0000-0000-000065160000}"/>
    <cellStyle name="Normal 2 4 2 7 3 2 5" xfId="22619" xr:uid="{00000000-0005-0000-0000-000066160000}"/>
    <cellStyle name="Normal 2 4 2 7 3 3" xfId="3991" xr:uid="{00000000-0005-0000-0000-000067160000}"/>
    <cellStyle name="Normal 2 4 2 7 3 3 2" xfId="10772" xr:uid="{00000000-0005-0000-0000-000068160000}"/>
    <cellStyle name="Normal 2 4 2 7 3 3 3" xfId="17541" xr:uid="{00000000-0005-0000-0000-000069160000}"/>
    <cellStyle name="Normal 2 4 2 7 3 3 4" xfId="24310" xr:uid="{00000000-0005-0000-0000-00006A160000}"/>
    <cellStyle name="Normal 2 4 2 7 3 4" xfId="7388" xr:uid="{00000000-0005-0000-0000-00006B160000}"/>
    <cellStyle name="Normal 2 4 2 7 3 5" xfId="14157" xr:uid="{00000000-0005-0000-0000-00006C160000}"/>
    <cellStyle name="Normal 2 4 2 7 3 6" xfId="20926" xr:uid="{00000000-0005-0000-0000-00006D160000}"/>
    <cellStyle name="Normal 2 4 2 7 4" xfId="1012" xr:uid="{00000000-0005-0000-0000-00006E160000}"/>
    <cellStyle name="Normal 2 4 2 7 4 2" xfId="2717" xr:uid="{00000000-0005-0000-0000-00006F160000}"/>
    <cellStyle name="Normal 2 4 2 7 4 2 2" xfId="6113" xr:uid="{00000000-0005-0000-0000-000070160000}"/>
    <cellStyle name="Normal 2 4 2 7 4 2 2 2" xfId="12888" xr:uid="{00000000-0005-0000-0000-000071160000}"/>
    <cellStyle name="Normal 2 4 2 7 4 2 2 3" xfId="19657" xr:uid="{00000000-0005-0000-0000-000072160000}"/>
    <cellStyle name="Normal 2 4 2 7 4 2 2 4" xfId="26426" xr:uid="{00000000-0005-0000-0000-000073160000}"/>
    <cellStyle name="Normal 2 4 2 7 4 2 3" xfId="9504" xr:uid="{00000000-0005-0000-0000-000074160000}"/>
    <cellStyle name="Normal 2 4 2 7 4 2 4" xfId="16273" xr:uid="{00000000-0005-0000-0000-000075160000}"/>
    <cellStyle name="Normal 2 4 2 7 4 2 5" xfId="23042" xr:uid="{00000000-0005-0000-0000-000076160000}"/>
    <cellStyle name="Normal 2 4 2 7 4 3" xfId="4414" xr:uid="{00000000-0005-0000-0000-000077160000}"/>
    <cellStyle name="Normal 2 4 2 7 4 3 2" xfId="11195" xr:uid="{00000000-0005-0000-0000-000078160000}"/>
    <cellStyle name="Normal 2 4 2 7 4 3 3" xfId="17964" xr:uid="{00000000-0005-0000-0000-000079160000}"/>
    <cellStyle name="Normal 2 4 2 7 4 3 4" xfId="24733" xr:uid="{00000000-0005-0000-0000-00007A160000}"/>
    <cellStyle name="Normal 2 4 2 7 4 4" xfId="7811" xr:uid="{00000000-0005-0000-0000-00007B160000}"/>
    <cellStyle name="Normal 2 4 2 7 4 5" xfId="14580" xr:uid="{00000000-0005-0000-0000-00007C160000}"/>
    <cellStyle name="Normal 2 4 2 7 4 6" xfId="21349" xr:uid="{00000000-0005-0000-0000-00007D160000}"/>
    <cellStyle name="Normal 2 4 2 7 5" xfId="1441" xr:uid="{00000000-0005-0000-0000-00007E160000}"/>
    <cellStyle name="Normal 2 4 2 7 5 2" xfId="3143" xr:uid="{00000000-0005-0000-0000-00007F160000}"/>
    <cellStyle name="Normal 2 4 2 7 5 2 2" xfId="6539" xr:uid="{00000000-0005-0000-0000-000080160000}"/>
    <cellStyle name="Normal 2 4 2 7 5 2 2 2" xfId="13311" xr:uid="{00000000-0005-0000-0000-000081160000}"/>
    <cellStyle name="Normal 2 4 2 7 5 2 2 3" xfId="20080" xr:uid="{00000000-0005-0000-0000-000082160000}"/>
    <cellStyle name="Normal 2 4 2 7 5 2 2 4" xfId="26849" xr:uid="{00000000-0005-0000-0000-000083160000}"/>
    <cellStyle name="Normal 2 4 2 7 5 2 3" xfId="9927" xr:uid="{00000000-0005-0000-0000-000084160000}"/>
    <cellStyle name="Normal 2 4 2 7 5 2 4" xfId="16696" xr:uid="{00000000-0005-0000-0000-000085160000}"/>
    <cellStyle name="Normal 2 4 2 7 5 2 5" xfId="23465" xr:uid="{00000000-0005-0000-0000-000086160000}"/>
    <cellStyle name="Normal 2 4 2 7 5 3" xfId="4837" xr:uid="{00000000-0005-0000-0000-000087160000}"/>
    <cellStyle name="Normal 2 4 2 7 5 3 2" xfId="11618" xr:uid="{00000000-0005-0000-0000-000088160000}"/>
    <cellStyle name="Normal 2 4 2 7 5 3 3" xfId="18387" xr:uid="{00000000-0005-0000-0000-000089160000}"/>
    <cellStyle name="Normal 2 4 2 7 5 3 4" xfId="25156" xr:uid="{00000000-0005-0000-0000-00008A160000}"/>
    <cellStyle name="Normal 2 4 2 7 5 4" xfId="8234" xr:uid="{00000000-0005-0000-0000-00008B160000}"/>
    <cellStyle name="Normal 2 4 2 7 5 5" xfId="15003" xr:uid="{00000000-0005-0000-0000-00008C160000}"/>
    <cellStyle name="Normal 2 4 2 7 5 6" xfId="21772" xr:uid="{00000000-0005-0000-0000-00008D160000}"/>
    <cellStyle name="Normal 2 4 2 7 6" xfId="1866" xr:uid="{00000000-0005-0000-0000-00008E160000}"/>
    <cellStyle name="Normal 2 4 2 7 6 2" xfId="5262" xr:uid="{00000000-0005-0000-0000-00008F160000}"/>
    <cellStyle name="Normal 2 4 2 7 6 2 2" xfId="12042" xr:uid="{00000000-0005-0000-0000-000090160000}"/>
    <cellStyle name="Normal 2 4 2 7 6 2 3" xfId="18811" xr:uid="{00000000-0005-0000-0000-000091160000}"/>
    <cellStyle name="Normal 2 4 2 7 6 2 4" xfId="25580" xr:uid="{00000000-0005-0000-0000-000092160000}"/>
    <cellStyle name="Normal 2 4 2 7 6 3" xfId="8658" xr:uid="{00000000-0005-0000-0000-000093160000}"/>
    <cellStyle name="Normal 2 4 2 7 6 4" xfId="15427" xr:uid="{00000000-0005-0000-0000-000094160000}"/>
    <cellStyle name="Normal 2 4 2 7 6 5" xfId="22196" xr:uid="{00000000-0005-0000-0000-000095160000}"/>
    <cellStyle name="Normal 2 4 2 7 7" xfId="3568" xr:uid="{00000000-0005-0000-0000-000096160000}"/>
    <cellStyle name="Normal 2 4 2 7 7 2" xfId="10349" xr:uid="{00000000-0005-0000-0000-000097160000}"/>
    <cellStyle name="Normal 2 4 2 7 7 3" xfId="17118" xr:uid="{00000000-0005-0000-0000-000098160000}"/>
    <cellStyle name="Normal 2 4 2 7 7 4" xfId="23887" xr:uid="{00000000-0005-0000-0000-000099160000}"/>
    <cellStyle name="Normal 2 4 2 7 8" xfId="6964" xr:uid="{00000000-0005-0000-0000-00009A160000}"/>
    <cellStyle name="Normal 2 4 2 7 9" xfId="13734" xr:uid="{00000000-0005-0000-0000-00009B160000}"/>
    <cellStyle name="Normal 2 4 2 8" xfId="280" xr:uid="{00000000-0005-0000-0000-00009C160000}"/>
    <cellStyle name="Normal 2 4 2 8 2" xfId="707" xr:uid="{00000000-0005-0000-0000-00009D160000}"/>
    <cellStyle name="Normal 2 4 2 8 2 2" xfId="2414" xr:uid="{00000000-0005-0000-0000-00009E160000}"/>
    <cellStyle name="Normal 2 4 2 8 2 2 2" xfId="5810" xr:uid="{00000000-0005-0000-0000-00009F160000}"/>
    <cellStyle name="Normal 2 4 2 8 2 2 2 2" xfId="12588" xr:uid="{00000000-0005-0000-0000-0000A0160000}"/>
    <cellStyle name="Normal 2 4 2 8 2 2 2 3" xfId="19357" xr:uid="{00000000-0005-0000-0000-0000A1160000}"/>
    <cellStyle name="Normal 2 4 2 8 2 2 2 4" xfId="26126" xr:uid="{00000000-0005-0000-0000-0000A2160000}"/>
    <cellStyle name="Normal 2 4 2 8 2 2 3" xfId="9204" xr:uid="{00000000-0005-0000-0000-0000A3160000}"/>
    <cellStyle name="Normal 2 4 2 8 2 2 4" xfId="15973" xr:uid="{00000000-0005-0000-0000-0000A4160000}"/>
    <cellStyle name="Normal 2 4 2 8 2 2 5" xfId="22742" xr:uid="{00000000-0005-0000-0000-0000A5160000}"/>
    <cellStyle name="Normal 2 4 2 8 2 3" xfId="4114" xr:uid="{00000000-0005-0000-0000-0000A6160000}"/>
    <cellStyle name="Normal 2 4 2 8 2 3 2" xfId="10895" xr:uid="{00000000-0005-0000-0000-0000A7160000}"/>
    <cellStyle name="Normal 2 4 2 8 2 3 3" xfId="17664" xr:uid="{00000000-0005-0000-0000-0000A8160000}"/>
    <cellStyle name="Normal 2 4 2 8 2 3 4" xfId="24433" xr:uid="{00000000-0005-0000-0000-0000A9160000}"/>
    <cellStyle name="Normal 2 4 2 8 2 4" xfId="7511" xr:uid="{00000000-0005-0000-0000-0000AA160000}"/>
    <cellStyle name="Normal 2 4 2 8 2 5" xfId="14280" xr:uid="{00000000-0005-0000-0000-0000AB160000}"/>
    <cellStyle name="Normal 2 4 2 8 2 6" xfId="21049" xr:uid="{00000000-0005-0000-0000-0000AC160000}"/>
    <cellStyle name="Normal 2 4 2 8 3" xfId="1135" xr:uid="{00000000-0005-0000-0000-0000AD160000}"/>
    <cellStyle name="Normal 2 4 2 8 3 2" xfId="2840" xr:uid="{00000000-0005-0000-0000-0000AE160000}"/>
    <cellStyle name="Normal 2 4 2 8 3 2 2" xfId="6236" xr:uid="{00000000-0005-0000-0000-0000AF160000}"/>
    <cellStyle name="Normal 2 4 2 8 3 2 2 2" xfId="13011" xr:uid="{00000000-0005-0000-0000-0000B0160000}"/>
    <cellStyle name="Normal 2 4 2 8 3 2 2 3" xfId="19780" xr:uid="{00000000-0005-0000-0000-0000B1160000}"/>
    <cellStyle name="Normal 2 4 2 8 3 2 2 4" xfId="26549" xr:uid="{00000000-0005-0000-0000-0000B2160000}"/>
    <cellStyle name="Normal 2 4 2 8 3 2 3" xfId="9627" xr:uid="{00000000-0005-0000-0000-0000B3160000}"/>
    <cellStyle name="Normal 2 4 2 8 3 2 4" xfId="16396" xr:uid="{00000000-0005-0000-0000-0000B4160000}"/>
    <cellStyle name="Normal 2 4 2 8 3 2 5" xfId="23165" xr:uid="{00000000-0005-0000-0000-0000B5160000}"/>
    <cellStyle name="Normal 2 4 2 8 3 3" xfId="4537" xr:uid="{00000000-0005-0000-0000-0000B6160000}"/>
    <cellStyle name="Normal 2 4 2 8 3 3 2" xfId="11318" xr:uid="{00000000-0005-0000-0000-0000B7160000}"/>
    <cellStyle name="Normal 2 4 2 8 3 3 3" xfId="18087" xr:uid="{00000000-0005-0000-0000-0000B8160000}"/>
    <cellStyle name="Normal 2 4 2 8 3 3 4" xfId="24856" xr:uid="{00000000-0005-0000-0000-0000B9160000}"/>
    <cellStyle name="Normal 2 4 2 8 3 4" xfId="7934" xr:uid="{00000000-0005-0000-0000-0000BA160000}"/>
    <cellStyle name="Normal 2 4 2 8 3 5" xfId="14703" xr:uid="{00000000-0005-0000-0000-0000BB160000}"/>
    <cellStyle name="Normal 2 4 2 8 3 6" xfId="21472" xr:uid="{00000000-0005-0000-0000-0000BC160000}"/>
    <cellStyle name="Normal 2 4 2 8 4" xfId="1564" xr:uid="{00000000-0005-0000-0000-0000BD160000}"/>
    <cellStyle name="Normal 2 4 2 8 4 2" xfId="3266" xr:uid="{00000000-0005-0000-0000-0000BE160000}"/>
    <cellStyle name="Normal 2 4 2 8 4 2 2" xfId="6662" xr:uid="{00000000-0005-0000-0000-0000BF160000}"/>
    <cellStyle name="Normal 2 4 2 8 4 2 2 2" xfId="13434" xr:uid="{00000000-0005-0000-0000-0000C0160000}"/>
    <cellStyle name="Normal 2 4 2 8 4 2 2 3" xfId="20203" xr:uid="{00000000-0005-0000-0000-0000C1160000}"/>
    <cellStyle name="Normal 2 4 2 8 4 2 2 4" xfId="26972" xr:uid="{00000000-0005-0000-0000-0000C2160000}"/>
    <cellStyle name="Normal 2 4 2 8 4 2 3" xfId="10050" xr:uid="{00000000-0005-0000-0000-0000C3160000}"/>
    <cellStyle name="Normal 2 4 2 8 4 2 4" xfId="16819" xr:uid="{00000000-0005-0000-0000-0000C4160000}"/>
    <cellStyle name="Normal 2 4 2 8 4 2 5" xfId="23588" xr:uid="{00000000-0005-0000-0000-0000C5160000}"/>
    <cellStyle name="Normal 2 4 2 8 4 3" xfId="4960" xr:uid="{00000000-0005-0000-0000-0000C6160000}"/>
    <cellStyle name="Normal 2 4 2 8 4 3 2" xfId="11741" xr:uid="{00000000-0005-0000-0000-0000C7160000}"/>
    <cellStyle name="Normal 2 4 2 8 4 3 3" xfId="18510" xr:uid="{00000000-0005-0000-0000-0000C8160000}"/>
    <cellStyle name="Normal 2 4 2 8 4 3 4" xfId="25279" xr:uid="{00000000-0005-0000-0000-0000C9160000}"/>
    <cellStyle name="Normal 2 4 2 8 4 4" xfId="8357" xr:uid="{00000000-0005-0000-0000-0000CA160000}"/>
    <cellStyle name="Normal 2 4 2 8 4 5" xfId="15126" xr:uid="{00000000-0005-0000-0000-0000CB160000}"/>
    <cellStyle name="Normal 2 4 2 8 4 6" xfId="21895" xr:uid="{00000000-0005-0000-0000-0000CC160000}"/>
    <cellStyle name="Normal 2 4 2 8 5" xfId="1989" xr:uid="{00000000-0005-0000-0000-0000CD160000}"/>
    <cellStyle name="Normal 2 4 2 8 5 2" xfId="5385" xr:uid="{00000000-0005-0000-0000-0000CE160000}"/>
    <cellStyle name="Normal 2 4 2 8 5 2 2" xfId="12165" xr:uid="{00000000-0005-0000-0000-0000CF160000}"/>
    <cellStyle name="Normal 2 4 2 8 5 2 3" xfId="18934" xr:uid="{00000000-0005-0000-0000-0000D0160000}"/>
    <cellStyle name="Normal 2 4 2 8 5 2 4" xfId="25703" xr:uid="{00000000-0005-0000-0000-0000D1160000}"/>
    <cellStyle name="Normal 2 4 2 8 5 3" xfId="8781" xr:uid="{00000000-0005-0000-0000-0000D2160000}"/>
    <cellStyle name="Normal 2 4 2 8 5 4" xfId="15550" xr:uid="{00000000-0005-0000-0000-0000D3160000}"/>
    <cellStyle name="Normal 2 4 2 8 5 5" xfId="22319" xr:uid="{00000000-0005-0000-0000-0000D4160000}"/>
    <cellStyle name="Normal 2 4 2 8 6" xfId="3691" xr:uid="{00000000-0005-0000-0000-0000D5160000}"/>
    <cellStyle name="Normal 2 4 2 8 6 2" xfId="10472" xr:uid="{00000000-0005-0000-0000-0000D6160000}"/>
    <cellStyle name="Normal 2 4 2 8 6 3" xfId="17241" xr:uid="{00000000-0005-0000-0000-0000D7160000}"/>
    <cellStyle name="Normal 2 4 2 8 6 4" xfId="24010" xr:uid="{00000000-0005-0000-0000-0000D8160000}"/>
    <cellStyle name="Normal 2 4 2 8 7" xfId="7088" xr:uid="{00000000-0005-0000-0000-0000D9160000}"/>
    <cellStyle name="Normal 2 4 2 8 8" xfId="13857" xr:uid="{00000000-0005-0000-0000-0000DA160000}"/>
    <cellStyle name="Normal 2 4 2 8 9" xfId="20626" xr:uid="{00000000-0005-0000-0000-0000DB160000}"/>
    <cellStyle name="Normal 2 4 2 9" xfId="482" xr:uid="{00000000-0005-0000-0000-0000DC160000}"/>
    <cellStyle name="Normal 2 4 2 9 2" xfId="2191" xr:uid="{00000000-0005-0000-0000-0000DD160000}"/>
    <cellStyle name="Normal 2 4 2 9 2 2" xfId="5587" xr:uid="{00000000-0005-0000-0000-0000DE160000}"/>
    <cellStyle name="Normal 2 4 2 9 2 2 2" xfId="12365" xr:uid="{00000000-0005-0000-0000-0000DF160000}"/>
    <cellStyle name="Normal 2 4 2 9 2 2 3" xfId="19134" xr:uid="{00000000-0005-0000-0000-0000E0160000}"/>
    <cellStyle name="Normal 2 4 2 9 2 2 4" xfId="25903" xr:uid="{00000000-0005-0000-0000-0000E1160000}"/>
    <cellStyle name="Normal 2 4 2 9 2 3" xfId="8981" xr:uid="{00000000-0005-0000-0000-0000E2160000}"/>
    <cellStyle name="Normal 2 4 2 9 2 4" xfId="15750" xr:uid="{00000000-0005-0000-0000-0000E3160000}"/>
    <cellStyle name="Normal 2 4 2 9 2 5" xfId="22519" xr:uid="{00000000-0005-0000-0000-0000E4160000}"/>
    <cellStyle name="Normal 2 4 2 9 3" xfId="3891" xr:uid="{00000000-0005-0000-0000-0000E5160000}"/>
    <cellStyle name="Normal 2 4 2 9 3 2" xfId="10672" xr:uid="{00000000-0005-0000-0000-0000E6160000}"/>
    <cellStyle name="Normal 2 4 2 9 3 3" xfId="17441" xr:uid="{00000000-0005-0000-0000-0000E7160000}"/>
    <cellStyle name="Normal 2 4 2 9 3 4" xfId="24210" xr:uid="{00000000-0005-0000-0000-0000E8160000}"/>
    <cellStyle name="Normal 2 4 2 9 4" xfId="7288" xr:uid="{00000000-0005-0000-0000-0000E9160000}"/>
    <cellStyle name="Normal 2 4 2 9 5" xfId="14057" xr:uid="{00000000-0005-0000-0000-0000EA160000}"/>
    <cellStyle name="Normal 2 4 2 9 6" xfId="20826" xr:uid="{00000000-0005-0000-0000-0000EB160000}"/>
    <cellStyle name="Normal 2 4 3" xfId="22" xr:uid="{00000000-0005-0000-0000-0000EC160000}"/>
    <cellStyle name="Normal 2 4 3 10" xfId="1346" xr:uid="{00000000-0005-0000-0000-0000ED160000}"/>
    <cellStyle name="Normal 2 4 3 10 2" xfId="3048" xr:uid="{00000000-0005-0000-0000-0000EE160000}"/>
    <cellStyle name="Normal 2 4 3 10 2 2" xfId="6444" xr:uid="{00000000-0005-0000-0000-0000EF160000}"/>
    <cellStyle name="Normal 2 4 3 10 2 2 2" xfId="13216" xr:uid="{00000000-0005-0000-0000-0000F0160000}"/>
    <cellStyle name="Normal 2 4 3 10 2 2 3" xfId="19985" xr:uid="{00000000-0005-0000-0000-0000F1160000}"/>
    <cellStyle name="Normal 2 4 3 10 2 2 4" xfId="26754" xr:uid="{00000000-0005-0000-0000-0000F2160000}"/>
    <cellStyle name="Normal 2 4 3 10 2 3" xfId="9832" xr:uid="{00000000-0005-0000-0000-0000F3160000}"/>
    <cellStyle name="Normal 2 4 3 10 2 4" xfId="16601" xr:uid="{00000000-0005-0000-0000-0000F4160000}"/>
    <cellStyle name="Normal 2 4 3 10 2 5" xfId="23370" xr:uid="{00000000-0005-0000-0000-0000F5160000}"/>
    <cellStyle name="Normal 2 4 3 10 3" xfId="4742" xr:uid="{00000000-0005-0000-0000-0000F6160000}"/>
    <cellStyle name="Normal 2 4 3 10 3 2" xfId="11523" xr:uid="{00000000-0005-0000-0000-0000F7160000}"/>
    <cellStyle name="Normal 2 4 3 10 3 3" xfId="18292" xr:uid="{00000000-0005-0000-0000-0000F8160000}"/>
    <cellStyle name="Normal 2 4 3 10 3 4" xfId="25061" xr:uid="{00000000-0005-0000-0000-0000F9160000}"/>
    <cellStyle name="Normal 2 4 3 10 4" xfId="8139" xr:uid="{00000000-0005-0000-0000-0000FA160000}"/>
    <cellStyle name="Normal 2 4 3 10 5" xfId="14908" xr:uid="{00000000-0005-0000-0000-0000FB160000}"/>
    <cellStyle name="Normal 2 4 3 10 6" xfId="21677" xr:uid="{00000000-0005-0000-0000-0000FC160000}"/>
    <cellStyle name="Normal 2 4 3 11" xfId="1771" xr:uid="{00000000-0005-0000-0000-0000FD160000}"/>
    <cellStyle name="Normal 2 4 3 11 2" xfId="5167" xr:uid="{00000000-0005-0000-0000-0000FE160000}"/>
    <cellStyle name="Normal 2 4 3 11 2 2" xfId="11947" xr:uid="{00000000-0005-0000-0000-0000FF160000}"/>
    <cellStyle name="Normal 2 4 3 11 2 3" xfId="18716" xr:uid="{00000000-0005-0000-0000-000000170000}"/>
    <cellStyle name="Normal 2 4 3 11 2 4" xfId="25485" xr:uid="{00000000-0005-0000-0000-000001170000}"/>
    <cellStyle name="Normal 2 4 3 11 3" xfId="8563" xr:uid="{00000000-0005-0000-0000-000002170000}"/>
    <cellStyle name="Normal 2 4 3 11 4" xfId="15332" xr:uid="{00000000-0005-0000-0000-000003170000}"/>
    <cellStyle name="Normal 2 4 3 11 5" xfId="22101" xr:uid="{00000000-0005-0000-0000-000004170000}"/>
    <cellStyle name="Normal 2 4 3 12" xfId="3473" xr:uid="{00000000-0005-0000-0000-000005170000}"/>
    <cellStyle name="Normal 2 4 3 12 2" xfId="10254" xr:uid="{00000000-0005-0000-0000-000006170000}"/>
    <cellStyle name="Normal 2 4 3 12 3" xfId="17023" xr:uid="{00000000-0005-0000-0000-000007170000}"/>
    <cellStyle name="Normal 2 4 3 12 4" xfId="23792" xr:uid="{00000000-0005-0000-0000-000008170000}"/>
    <cellStyle name="Normal 2 4 3 13" xfId="6869" xr:uid="{00000000-0005-0000-0000-000009170000}"/>
    <cellStyle name="Normal 2 4 3 14" xfId="13639" xr:uid="{00000000-0005-0000-0000-00000A170000}"/>
    <cellStyle name="Normal 2 4 3 15" xfId="20408" xr:uid="{00000000-0005-0000-0000-00000B170000}"/>
    <cellStyle name="Normal 2 4 3 2" xfId="44" xr:uid="{00000000-0005-0000-0000-00000C170000}"/>
    <cellStyle name="Normal 2 4 3 2 10" xfId="13659" xr:uid="{00000000-0005-0000-0000-00000D170000}"/>
    <cellStyle name="Normal 2 4 3 2 11" xfId="20428" xr:uid="{00000000-0005-0000-0000-00000E170000}"/>
    <cellStyle name="Normal 2 4 3 2 2" xfId="159" xr:uid="{00000000-0005-0000-0000-00000F170000}"/>
    <cellStyle name="Normal 2 4 3 2 2 10" xfId="20528" xr:uid="{00000000-0005-0000-0000-000010170000}"/>
    <cellStyle name="Normal 2 4 3 2 2 2" xfId="407" xr:uid="{00000000-0005-0000-0000-000011170000}"/>
    <cellStyle name="Normal 2 4 3 2 2 2 2" xfId="834" xr:uid="{00000000-0005-0000-0000-000012170000}"/>
    <cellStyle name="Normal 2 4 3 2 2 2 2 2" xfId="2539" xr:uid="{00000000-0005-0000-0000-000013170000}"/>
    <cellStyle name="Normal 2 4 3 2 2 2 2 2 2" xfId="5935" xr:uid="{00000000-0005-0000-0000-000014170000}"/>
    <cellStyle name="Normal 2 4 3 2 2 2 2 2 2 2" xfId="12713" xr:uid="{00000000-0005-0000-0000-000015170000}"/>
    <cellStyle name="Normal 2 4 3 2 2 2 2 2 2 3" xfId="19482" xr:uid="{00000000-0005-0000-0000-000016170000}"/>
    <cellStyle name="Normal 2 4 3 2 2 2 2 2 2 4" xfId="26251" xr:uid="{00000000-0005-0000-0000-000017170000}"/>
    <cellStyle name="Normal 2 4 3 2 2 2 2 2 3" xfId="9329" xr:uid="{00000000-0005-0000-0000-000018170000}"/>
    <cellStyle name="Normal 2 4 3 2 2 2 2 2 4" xfId="16098" xr:uid="{00000000-0005-0000-0000-000019170000}"/>
    <cellStyle name="Normal 2 4 3 2 2 2 2 2 5" xfId="22867" xr:uid="{00000000-0005-0000-0000-00001A170000}"/>
    <cellStyle name="Normal 2 4 3 2 2 2 2 3" xfId="4239" xr:uid="{00000000-0005-0000-0000-00001B170000}"/>
    <cellStyle name="Normal 2 4 3 2 2 2 2 3 2" xfId="11020" xr:uid="{00000000-0005-0000-0000-00001C170000}"/>
    <cellStyle name="Normal 2 4 3 2 2 2 2 3 3" xfId="17789" xr:uid="{00000000-0005-0000-0000-00001D170000}"/>
    <cellStyle name="Normal 2 4 3 2 2 2 2 3 4" xfId="24558" xr:uid="{00000000-0005-0000-0000-00001E170000}"/>
    <cellStyle name="Normal 2 4 3 2 2 2 2 4" xfId="7636" xr:uid="{00000000-0005-0000-0000-00001F170000}"/>
    <cellStyle name="Normal 2 4 3 2 2 2 2 5" xfId="14405" xr:uid="{00000000-0005-0000-0000-000020170000}"/>
    <cellStyle name="Normal 2 4 3 2 2 2 2 6" xfId="21174" xr:uid="{00000000-0005-0000-0000-000021170000}"/>
    <cellStyle name="Normal 2 4 3 2 2 2 3" xfId="1260" xr:uid="{00000000-0005-0000-0000-000022170000}"/>
    <cellStyle name="Normal 2 4 3 2 2 2 3 2" xfId="2965" xr:uid="{00000000-0005-0000-0000-000023170000}"/>
    <cellStyle name="Normal 2 4 3 2 2 2 3 2 2" xfId="6361" xr:uid="{00000000-0005-0000-0000-000024170000}"/>
    <cellStyle name="Normal 2 4 3 2 2 2 3 2 2 2" xfId="13136" xr:uid="{00000000-0005-0000-0000-000025170000}"/>
    <cellStyle name="Normal 2 4 3 2 2 2 3 2 2 3" xfId="19905" xr:uid="{00000000-0005-0000-0000-000026170000}"/>
    <cellStyle name="Normal 2 4 3 2 2 2 3 2 2 4" xfId="26674" xr:uid="{00000000-0005-0000-0000-000027170000}"/>
    <cellStyle name="Normal 2 4 3 2 2 2 3 2 3" xfId="9752" xr:uid="{00000000-0005-0000-0000-000028170000}"/>
    <cellStyle name="Normal 2 4 3 2 2 2 3 2 4" xfId="16521" xr:uid="{00000000-0005-0000-0000-000029170000}"/>
    <cellStyle name="Normal 2 4 3 2 2 2 3 2 5" xfId="23290" xr:uid="{00000000-0005-0000-0000-00002A170000}"/>
    <cellStyle name="Normal 2 4 3 2 2 2 3 3" xfId="4662" xr:uid="{00000000-0005-0000-0000-00002B170000}"/>
    <cellStyle name="Normal 2 4 3 2 2 2 3 3 2" xfId="11443" xr:uid="{00000000-0005-0000-0000-00002C170000}"/>
    <cellStyle name="Normal 2 4 3 2 2 2 3 3 3" xfId="18212" xr:uid="{00000000-0005-0000-0000-00002D170000}"/>
    <cellStyle name="Normal 2 4 3 2 2 2 3 3 4" xfId="24981" xr:uid="{00000000-0005-0000-0000-00002E170000}"/>
    <cellStyle name="Normal 2 4 3 2 2 2 3 4" xfId="8059" xr:uid="{00000000-0005-0000-0000-00002F170000}"/>
    <cellStyle name="Normal 2 4 3 2 2 2 3 5" xfId="14828" xr:uid="{00000000-0005-0000-0000-000030170000}"/>
    <cellStyle name="Normal 2 4 3 2 2 2 3 6" xfId="21597" xr:uid="{00000000-0005-0000-0000-000031170000}"/>
    <cellStyle name="Normal 2 4 3 2 2 2 4" xfId="1689" xr:uid="{00000000-0005-0000-0000-000032170000}"/>
    <cellStyle name="Normal 2 4 3 2 2 2 4 2" xfId="3391" xr:uid="{00000000-0005-0000-0000-000033170000}"/>
    <cellStyle name="Normal 2 4 3 2 2 2 4 2 2" xfId="6787" xr:uid="{00000000-0005-0000-0000-000034170000}"/>
    <cellStyle name="Normal 2 4 3 2 2 2 4 2 2 2" xfId="13559" xr:uid="{00000000-0005-0000-0000-000035170000}"/>
    <cellStyle name="Normal 2 4 3 2 2 2 4 2 2 3" xfId="20328" xr:uid="{00000000-0005-0000-0000-000036170000}"/>
    <cellStyle name="Normal 2 4 3 2 2 2 4 2 2 4" xfId="27097" xr:uid="{00000000-0005-0000-0000-000037170000}"/>
    <cellStyle name="Normal 2 4 3 2 2 2 4 2 3" xfId="10175" xr:uid="{00000000-0005-0000-0000-000038170000}"/>
    <cellStyle name="Normal 2 4 3 2 2 2 4 2 4" xfId="16944" xr:uid="{00000000-0005-0000-0000-000039170000}"/>
    <cellStyle name="Normal 2 4 3 2 2 2 4 2 5" xfId="23713" xr:uid="{00000000-0005-0000-0000-00003A170000}"/>
    <cellStyle name="Normal 2 4 3 2 2 2 4 3" xfId="5085" xr:uid="{00000000-0005-0000-0000-00003B170000}"/>
    <cellStyle name="Normal 2 4 3 2 2 2 4 3 2" xfId="11866" xr:uid="{00000000-0005-0000-0000-00003C170000}"/>
    <cellStyle name="Normal 2 4 3 2 2 2 4 3 3" xfId="18635" xr:uid="{00000000-0005-0000-0000-00003D170000}"/>
    <cellStyle name="Normal 2 4 3 2 2 2 4 3 4" xfId="25404" xr:uid="{00000000-0005-0000-0000-00003E170000}"/>
    <cellStyle name="Normal 2 4 3 2 2 2 4 4" xfId="8482" xr:uid="{00000000-0005-0000-0000-00003F170000}"/>
    <cellStyle name="Normal 2 4 3 2 2 2 4 5" xfId="15251" xr:uid="{00000000-0005-0000-0000-000040170000}"/>
    <cellStyle name="Normal 2 4 3 2 2 2 4 6" xfId="22020" xr:uid="{00000000-0005-0000-0000-000041170000}"/>
    <cellStyle name="Normal 2 4 3 2 2 2 5" xfId="2116" xr:uid="{00000000-0005-0000-0000-000042170000}"/>
    <cellStyle name="Normal 2 4 3 2 2 2 5 2" xfId="5512" xr:uid="{00000000-0005-0000-0000-000043170000}"/>
    <cellStyle name="Normal 2 4 3 2 2 2 5 2 2" xfId="12290" xr:uid="{00000000-0005-0000-0000-000044170000}"/>
    <cellStyle name="Normal 2 4 3 2 2 2 5 2 3" xfId="19059" xr:uid="{00000000-0005-0000-0000-000045170000}"/>
    <cellStyle name="Normal 2 4 3 2 2 2 5 2 4" xfId="25828" xr:uid="{00000000-0005-0000-0000-000046170000}"/>
    <cellStyle name="Normal 2 4 3 2 2 2 5 3" xfId="8906" xr:uid="{00000000-0005-0000-0000-000047170000}"/>
    <cellStyle name="Normal 2 4 3 2 2 2 5 4" xfId="15675" xr:uid="{00000000-0005-0000-0000-000048170000}"/>
    <cellStyle name="Normal 2 4 3 2 2 2 5 5" xfId="22444" xr:uid="{00000000-0005-0000-0000-000049170000}"/>
    <cellStyle name="Normal 2 4 3 2 2 2 6" xfId="3816" xr:uid="{00000000-0005-0000-0000-00004A170000}"/>
    <cellStyle name="Normal 2 4 3 2 2 2 6 2" xfId="10597" xr:uid="{00000000-0005-0000-0000-00004B170000}"/>
    <cellStyle name="Normal 2 4 3 2 2 2 6 3" xfId="17366" xr:uid="{00000000-0005-0000-0000-00004C170000}"/>
    <cellStyle name="Normal 2 4 3 2 2 2 6 4" xfId="24135" xr:uid="{00000000-0005-0000-0000-00004D170000}"/>
    <cellStyle name="Normal 2 4 3 2 2 2 7" xfId="7213" xr:uid="{00000000-0005-0000-0000-00004E170000}"/>
    <cellStyle name="Normal 2 4 3 2 2 2 8" xfId="13982" xr:uid="{00000000-0005-0000-0000-00004F170000}"/>
    <cellStyle name="Normal 2 4 3 2 2 2 9" xfId="20751" xr:uid="{00000000-0005-0000-0000-000050170000}"/>
    <cellStyle name="Normal 2 4 3 2 2 3" xfId="609" xr:uid="{00000000-0005-0000-0000-000051170000}"/>
    <cellStyle name="Normal 2 4 3 2 2 3 2" xfId="2316" xr:uid="{00000000-0005-0000-0000-000052170000}"/>
    <cellStyle name="Normal 2 4 3 2 2 3 2 2" xfId="5712" xr:uid="{00000000-0005-0000-0000-000053170000}"/>
    <cellStyle name="Normal 2 4 3 2 2 3 2 2 2" xfId="12490" xr:uid="{00000000-0005-0000-0000-000054170000}"/>
    <cellStyle name="Normal 2 4 3 2 2 3 2 2 3" xfId="19259" xr:uid="{00000000-0005-0000-0000-000055170000}"/>
    <cellStyle name="Normal 2 4 3 2 2 3 2 2 4" xfId="26028" xr:uid="{00000000-0005-0000-0000-000056170000}"/>
    <cellStyle name="Normal 2 4 3 2 2 3 2 3" xfId="9106" xr:uid="{00000000-0005-0000-0000-000057170000}"/>
    <cellStyle name="Normal 2 4 3 2 2 3 2 4" xfId="15875" xr:uid="{00000000-0005-0000-0000-000058170000}"/>
    <cellStyle name="Normal 2 4 3 2 2 3 2 5" xfId="22644" xr:uid="{00000000-0005-0000-0000-000059170000}"/>
    <cellStyle name="Normal 2 4 3 2 2 3 3" xfId="4016" xr:uid="{00000000-0005-0000-0000-00005A170000}"/>
    <cellStyle name="Normal 2 4 3 2 2 3 3 2" xfId="10797" xr:uid="{00000000-0005-0000-0000-00005B170000}"/>
    <cellStyle name="Normal 2 4 3 2 2 3 3 3" xfId="17566" xr:uid="{00000000-0005-0000-0000-00005C170000}"/>
    <cellStyle name="Normal 2 4 3 2 2 3 3 4" xfId="24335" xr:uid="{00000000-0005-0000-0000-00005D170000}"/>
    <cellStyle name="Normal 2 4 3 2 2 3 4" xfId="7413" xr:uid="{00000000-0005-0000-0000-00005E170000}"/>
    <cellStyle name="Normal 2 4 3 2 2 3 5" xfId="14182" xr:uid="{00000000-0005-0000-0000-00005F170000}"/>
    <cellStyle name="Normal 2 4 3 2 2 3 6" xfId="20951" xr:uid="{00000000-0005-0000-0000-000060170000}"/>
    <cellStyle name="Normal 2 4 3 2 2 4" xfId="1037" xr:uid="{00000000-0005-0000-0000-000061170000}"/>
    <cellStyle name="Normal 2 4 3 2 2 4 2" xfId="2742" xr:uid="{00000000-0005-0000-0000-000062170000}"/>
    <cellStyle name="Normal 2 4 3 2 2 4 2 2" xfId="6138" xr:uid="{00000000-0005-0000-0000-000063170000}"/>
    <cellStyle name="Normal 2 4 3 2 2 4 2 2 2" xfId="12913" xr:uid="{00000000-0005-0000-0000-000064170000}"/>
    <cellStyle name="Normal 2 4 3 2 2 4 2 2 3" xfId="19682" xr:uid="{00000000-0005-0000-0000-000065170000}"/>
    <cellStyle name="Normal 2 4 3 2 2 4 2 2 4" xfId="26451" xr:uid="{00000000-0005-0000-0000-000066170000}"/>
    <cellStyle name="Normal 2 4 3 2 2 4 2 3" xfId="9529" xr:uid="{00000000-0005-0000-0000-000067170000}"/>
    <cellStyle name="Normal 2 4 3 2 2 4 2 4" xfId="16298" xr:uid="{00000000-0005-0000-0000-000068170000}"/>
    <cellStyle name="Normal 2 4 3 2 2 4 2 5" xfId="23067" xr:uid="{00000000-0005-0000-0000-000069170000}"/>
    <cellStyle name="Normal 2 4 3 2 2 4 3" xfId="4439" xr:uid="{00000000-0005-0000-0000-00006A170000}"/>
    <cellStyle name="Normal 2 4 3 2 2 4 3 2" xfId="11220" xr:uid="{00000000-0005-0000-0000-00006B170000}"/>
    <cellStyle name="Normal 2 4 3 2 2 4 3 3" xfId="17989" xr:uid="{00000000-0005-0000-0000-00006C170000}"/>
    <cellStyle name="Normal 2 4 3 2 2 4 3 4" xfId="24758" xr:uid="{00000000-0005-0000-0000-00006D170000}"/>
    <cellStyle name="Normal 2 4 3 2 2 4 4" xfId="7836" xr:uid="{00000000-0005-0000-0000-00006E170000}"/>
    <cellStyle name="Normal 2 4 3 2 2 4 5" xfId="14605" xr:uid="{00000000-0005-0000-0000-00006F170000}"/>
    <cellStyle name="Normal 2 4 3 2 2 4 6" xfId="21374" xr:uid="{00000000-0005-0000-0000-000070170000}"/>
    <cellStyle name="Normal 2 4 3 2 2 5" xfId="1466" xr:uid="{00000000-0005-0000-0000-000071170000}"/>
    <cellStyle name="Normal 2 4 3 2 2 5 2" xfId="3168" xr:uid="{00000000-0005-0000-0000-000072170000}"/>
    <cellStyle name="Normal 2 4 3 2 2 5 2 2" xfId="6564" xr:uid="{00000000-0005-0000-0000-000073170000}"/>
    <cellStyle name="Normal 2 4 3 2 2 5 2 2 2" xfId="13336" xr:uid="{00000000-0005-0000-0000-000074170000}"/>
    <cellStyle name="Normal 2 4 3 2 2 5 2 2 3" xfId="20105" xr:uid="{00000000-0005-0000-0000-000075170000}"/>
    <cellStyle name="Normal 2 4 3 2 2 5 2 2 4" xfId="26874" xr:uid="{00000000-0005-0000-0000-000076170000}"/>
    <cellStyle name="Normal 2 4 3 2 2 5 2 3" xfId="9952" xr:uid="{00000000-0005-0000-0000-000077170000}"/>
    <cellStyle name="Normal 2 4 3 2 2 5 2 4" xfId="16721" xr:uid="{00000000-0005-0000-0000-000078170000}"/>
    <cellStyle name="Normal 2 4 3 2 2 5 2 5" xfId="23490" xr:uid="{00000000-0005-0000-0000-000079170000}"/>
    <cellStyle name="Normal 2 4 3 2 2 5 3" xfId="4862" xr:uid="{00000000-0005-0000-0000-00007A170000}"/>
    <cellStyle name="Normal 2 4 3 2 2 5 3 2" xfId="11643" xr:uid="{00000000-0005-0000-0000-00007B170000}"/>
    <cellStyle name="Normal 2 4 3 2 2 5 3 3" xfId="18412" xr:uid="{00000000-0005-0000-0000-00007C170000}"/>
    <cellStyle name="Normal 2 4 3 2 2 5 3 4" xfId="25181" xr:uid="{00000000-0005-0000-0000-00007D170000}"/>
    <cellStyle name="Normal 2 4 3 2 2 5 4" xfId="8259" xr:uid="{00000000-0005-0000-0000-00007E170000}"/>
    <cellStyle name="Normal 2 4 3 2 2 5 5" xfId="15028" xr:uid="{00000000-0005-0000-0000-00007F170000}"/>
    <cellStyle name="Normal 2 4 3 2 2 5 6" xfId="21797" xr:uid="{00000000-0005-0000-0000-000080170000}"/>
    <cellStyle name="Normal 2 4 3 2 2 6" xfId="1891" xr:uid="{00000000-0005-0000-0000-000081170000}"/>
    <cellStyle name="Normal 2 4 3 2 2 6 2" xfId="5287" xr:uid="{00000000-0005-0000-0000-000082170000}"/>
    <cellStyle name="Normal 2 4 3 2 2 6 2 2" xfId="12067" xr:uid="{00000000-0005-0000-0000-000083170000}"/>
    <cellStyle name="Normal 2 4 3 2 2 6 2 3" xfId="18836" xr:uid="{00000000-0005-0000-0000-000084170000}"/>
    <cellStyle name="Normal 2 4 3 2 2 6 2 4" xfId="25605" xr:uid="{00000000-0005-0000-0000-000085170000}"/>
    <cellStyle name="Normal 2 4 3 2 2 6 3" xfId="8683" xr:uid="{00000000-0005-0000-0000-000086170000}"/>
    <cellStyle name="Normal 2 4 3 2 2 6 4" xfId="15452" xr:uid="{00000000-0005-0000-0000-000087170000}"/>
    <cellStyle name="Normal 2 4 3 2 2 6 5" xfId="22221" xr:uid="{00000000-0005-0000-0000-000088170000}"/>
    <cellStyle name="Normal 2 4 3 2 2 7" xfId="3593" xr:uid="{00000000-0005-0000-0000-000089170000}"/>
    <cellStyle name="Normal 2 4 3 2 2 7 2" xfId="10374" xr:uid="{00000000-0005-0000-0000-00008A170000}"/>
    <cellStyle name="Normal 2 4 3 2 2 7 3" xfId="17143" xr:uid="{00000000-0005-0000-0000-00008B170000}"/>
    <cellStyle name="Normal 2 4 3 2 2 7 4" xfId="23912" xr:uid="{00000000-0005-0000-0000-00008C170000}"/>
    <cellStyle name="Normal 2 4 3 2 2 8" xfId="6989" xr:uid="{00000000-0005-0000-0000-00008D170000}"/>
    <cellStyle name="Normal 2 4 3 2 2 9" xfId="13759" xr:uid="{00000000-0005-0000-0000-00008E170000}"/>
    <cellStyle name="Normal 2 4 3 2 3" xfId="305" xr:uid="{00000000-0005-0000-0000-00008F170000}"/>
    <cellStyle name="Normal 2 4 3 2 3 2" xfId="732" xr:uid="{00000000-0005-0000-0000-000090170000}"/>
    <cellStyle name="Normal 2 4 3 2 3 2 2" xfId="2439" xr:uid="{00000000-0005-0000-0000-000091170000}"/>
    <cellStyle name="Normal 2 4 3 2 3 2 2 2" xfId="5835" xr:uid="{00000000-0005-0000-0000-000092170000}"/>
    <cellStyle name="Normal 2 4 3 2 3 2 2 2 2" xfId="12613" xr:uid="{00000000-0005-0000-0000-000093170000}"/>
    <cellStyle name="Normal 2 4 3 2 3 2 2 2 3" xfId="19382" xr:uid="{00000000-0005-0000-0000-000094170000}"/>
    <cellStyle name="Normal 2 4 3 2 3 2 2 2 4" xfId="26151" xr:uid="{00000000-0005-0000-0000-000095170000}"/>
    <cellStyle name="Normal 2 4 3 2 3 2 2 3" xfId="9229" xr:uid="{00000000-0005-0000-0000-000096170000}"/>
    <cellStyle name="Normal 2 4 3 2 3 2 2 4" xfId="15998" xr:uid="{00000000-0005-0000-0000-000097170000}"/>
    <cellStyle name="Normal 2 4 3 2 3 2 2 5" xfId="22767" xr:uid="{00000000-0005-0000-0000-000098170000}"/>
    <cellStyle name="Normal 2 4 3 2 3 2 3" xfId="4139" xr:uid="{00000000-0005-0000-0000-000099170000}"/>
    <cellStyle name="Normal 2 4 3 2 3 2 3 2" xfId="10920" xr:uid="{00000000-0005-0000-0000-00009A170000}"/>
    <cellStyle name="Normal 2 4 3 2 3 2 3 3" xfId="17689" xr:uid="{00000000-0005-0000-0000-00009B170000}"/>
    <cellStyle name="Normal 2 4 3 2 3 2 3 4" xfId="24458" xr:uid="{00000000-0005-0000-0000-00009C170000}"/>
    <cellStyle name="Normal 2 4 3 2 3 2 4" xfId="7536" xr:uid="{00000000-0005-0000-0000-00009D170000}"/>
    <cellStyle name="Normal 2 4 3 2 3 2 5" xfId="14305" xr:uid="{00000000-0005-0000-0000-00009E170000}"/>
    <cellStyle name="Normal 2 4 3 2 3 2 6" xfId="21074" xr:uid="{00000000-0005-0000-0000-00009F170000}"/>
    <cellStyle name="Normal 2 4 3 2 3 3" xfId="1160" xr:uid="{00000000-0005-0000-0000-0000A0170000}"/>
    <cellStyle name="Normal 2 4 3 2 3 3 2" xfId="2865" xr:uid="{00000000-0005-0000-0000-0000A1170000}"/>
    <cellStyle name="Normal 2 4 3 2 3 3 2 2" xfId="6261" xr:uid="{00000000-0005-0000-0000-0000A2170000}"/>
    <cellStyle name="Normal 2 4 3 2 3 3 2 2 2" xfId="13036" xr:uid="{00000000-0005-0000-0000-0000A3170000}"/>
    <cellStyle name="Normal 2 4 3 2 3 3 2 2 3" xfId="19805" xr:uid="{00000000-0005-0000-0000-0000A4170000}"/>
    <cellStyle name="Normal 2 4 3 2 3 3 2 2 4" xfId="26574" xr:uid="{00000000-0005-0000-0000-0000A5170000}"/>
    <cellStyle name="Normal 2 4 3 2 3 3 2 3" xfId="9652" xr:uid="{00000000-0005-0000-0000-0000A6170000}"/>
    <cellStyle name="Normal 2 4 3 2 3 3 2 4" xfId="16421" xr:uid="{00000000-0005-0000-0000-0000A7170000}"/>
    <cellStyle name="Normal 2 4 3 2 3 3 2 5" xfId="23190" xr:uid="{00000000-0005-0000-0000-0000A8170000}"/>
    <cellStyle name="Normal 2 4 3 2 3 3 3" xfId="4562" xr:uid="{00000000-0005-0000-0000-0000A9170000}"/>
    <cellStyle name="Normal 2 4 3 2 3 3 3 2" xfId="11343" xr:uid="{00000000-0005-0000-0000-0000AA170000}"/>
    <cellStyle name="Normal 2 4 3 2 3 3 3 3" xfId="18112" xr:uid="{00000000-0005-0000-0000-0000AB170000}"/>
    <cellStyle name="Normal 2 4 3 2 3 3 3 4" xfId="24881" xr:uid="{00000000-0005-0000-0000-0000AC170000}"/>
    <cellStyle name="Normal 2 4 3 2 3 3 4" xfId="7959" xr:uid="{00000000-0005-0000-0000-0000AD170000}"/>
    <cellStyle name="Normal 2 4 3 2 3 3 5" xfId="14728" xr:uid="{00000000-0005-0000-0000-0000AE170000}"/>
    <cellStyle name="Normal 2 4 3 2 3 3 6" xfId="21497" xr:uid="{00000000-0005-0000-0000-0000AF170000}"/>
    <cellStyle name="Normal 2 4 3 2 3 4" xfId="1589" xr:uid="{00000000-0005-0000-0000-0000B0170000}"/>
    <cellStyle name="Normal 2 4 3 2 3 4 2" xfId="3291" xr:uid="{00000000-0005-0000-0000-0000B1170000}"/>
    <cellStyle name="Normal 2 4 3 2 3 4 2 2" xfId="6687" xr:uid="{00000000-0005-0000-0000-0000B2170000}"/>
    <cellStyle name="Normal 2 4 3 2 3 4 2 2 2" xfId="13459" xr:uid="{00000000-0005-0000-0000-0000B3170000}"/>
    <cellStyle name="Normal 2 4 3 2 3 4 2 2 3" xfId="20228" xr:uid="{00000000-0005-0000-0000-0000B4170000}"/>
    <cellStyle name="Normal 2 4 3 2 3 4 2 2 4" xfId="26997" xr:uid="{00000000-0005-0000-0000-0000B5170000}"/>
    <cellStyle name="Normal 2 4 3 2 3 4 2 3" xfId="10075" xr:uid="{00000000-0005-0000-0000-0000B6170000}"/>
    <cellStyle name="Normal 2 4 3 2 3 4 2 4" xfId="16844" xr:uid="{00000000-0005-0000-0000-0000B7170000}"/>
    <cellStyle name="Normal 2 4 3 2 3 4 2 5" xfId="23613" xr:uid="{00000000-0005-0000-0000-0000B8170000}"/>
    <cellStyle name="Normal 2 4 3 2 3 4 3" xfId="4985" xr:uid="{00000000-0005-0000-0000-0000B9170000}"/>
    <cellStyle name="Normal 2 4 3 2 3 4 3 2" xfId="11766" xr:uid="{00000000-0005-0000-0000-0000BA170000}"/>
    <cellStyle name="Normal 2 4 3 2 3 4 3 3" xfId="18535" xr:uid="{00000000-0005-0000-0000-0000BB170000}"/>
    <cellStyle name="Normal 2 4 3 2 3 4 3 4" xfId="25304" xr:uid="{00000000-0005-0000-0000-0000BC170000}"/>
    <cellStyle name="Normal 2 4 3 2 3 4 4" xfId="8382" xr:uid="{00000000-0005-0000-0000-0000BD170000}"/>
    <cellStyle name="Normal 2 4 3 2 3 4 5" xfId="15151" xr:uid="{00000000-0005-0000-0000-0000BE170000}"/>
    <cellStyle name="Normal 2 4 3 2 3 4 6" xfId="21920" xr:uid="{00000000-0005-0000-0000-0000BF170000}"/>
    <cellStyle name="Normal 2 4 3 2 3 5" xfId="2014" xr:uid="{00000000-0005-0000-0000-0000C0170000}"/>
    <cellStyle name="Normal 2 4 3 2 3 5 2" xfId="5410" xr:uid="{00000000-0005-0000-0000-0000C1170000}"/>
    <cellStyle name="Normal 2 4 3 2 3 5 2 2" xfId="12190" xr:uid="{00000000-0005-0000-0000-0000C2170000}"/>
    <cellStyle name="Normal 2 4 3 2 3 5 2 3" xfId="18959" xr:uid="{00000000-0005-0000-0000-0000C3170000}"/>
    <cellStyle name="Normal 2 4 3 2 3 5 2 4" xfId="25728" xr:uid="{00000000-0005-0000-0000-0000C4170000}"/>
    <cellStyle name="Normal 2 4 3 2 3 5 3" xfId="8806" xr:uid="{00000000-0005-0000-0000-0000C5170000}"/>
    <cellStyle name="Normal 2 4 3 2 3 5 4" xfId="15575" xr:uid="{00000000-0005-0000-0000-0000C6170000}"/>
    <cellStyle name="Normal 2 4 3 2 3 5 5" xfId="22344" xr:uid="{00000000-0005-0000-0000-0000C7170000}"/>
    <cellStyle name="Normal 2 4 3 2 3 6" xfId="3716" xr:uid="{00000000-0005-0000-0000-0000C8170000}"/>
    <cellStyle name="Normal 2 4 3 2 3 6 2" xfId="10497" xr:uid="{00000000-0005-0000-0000-0000C9170000}"/>
    <cellStyle name="Normal 2 4 3 2 3 6 3" xfId="17266" xr:uid="{00000000-0005-0000-0000-0000CA170000}"/>
    <cellStyle name="Normal 2 4 3 2 3 6 4" xfId="24035" xr:uid="{00000000-0005-0000-0000-0000CB170000}"/>
    <cellStyle name="Normal 2 4 3 2 3 7" xfId="7113" xr:uid="{00000000-0005-0000-0000-0000CC170000}"/>
    <cellStyle name="Normal 2 4 3 2 3 8" xfId="13882" xr:uid="{00000000-0005-0000-0000-0000CD170000}"/>
    <cellStyle name="Normal 2 4 3 2 3 9" xfId="20651" xr:uid="{00000000-0005-0000-0000-0000CE170000}"/>
    <cellStyle name="Normal 2 4 3 2 4" xfId="507" xr:uid="{00000000-0005-0000-0000-0000CF170000}"/>
    <cellStyle name="Normal 2 4 3 2 4 2" xfId="2216" xr:uid="{00000000-0005-0000-0000-0000D0170000}"/>
    <cellStyle name="Normal 2 4 3 2 4 2 2" xfId="5612" xr:uid="{00000000-0005-0000-0000-0000D1170000}"/>
    <cellStyle name="Normal 2 4 3 2 4 2 2 2" xfId="12390" xr:uid="{00000000-0005-0000-0000-0000D2170000}"/>
    <cellStyle name="Normal 2 4 3 2 4 2 2 3" xfId="19159" xr:uid="{00000000-0005-0000-0000-0000D3170000}"/>
    <cellStyle name="Normal 2 4 3 2 4 2 2 4" xfId="25928" xr:uid="{00000000-0005-0000-0000-0000D4170000}"/>
    <cellStyle name="Normal 2 4 3 2 4 2 3" xfId="9006" xr:uid="{00000000-0005-0000-0000-0000D5170000}"/>
    <cellStyle name="Normal 2 4 3 2 4 2 4" xfId="15775" xr:uid="{00000000-0005-0000-0000-0000D6170000}"/>
    <cellStyle name="Normal 2 4 3 2 4 2 5" xfId="22544" xr:uid="{00000000-0005-0000-0000-0000D7170000}"/>
    <cellStyle name="Normal 2 4 3 2 4 3" xfId="3916" xr:uid="{00000000-0005-0000-0000-0000D8170000}"/>
    <cellStyle name="Normal 2 4 3 2 4 3 2" xfId="10697" xr:uid="{00000000-0005-0000-0000-0000D9170000}"/>
    <cellStyle name="Normal 2 4 3 2 4 3 3" xfId="17466" xr:uid="{00000000-0005-0000-0000-0000DA170000}"/>
    <cellStyle name="Normal 2 4 3 2 4 3 4" xfId="24235" xr:uid="{00000000-0005-0000-0000-0000DB170000}"/>
    <cellStyle name="Normal 2 4 3 2 4 4" xfId="7313" xr:uid="{00000000-0005-0000-0000-0000DC170000}"/>
    <cellStyle name="Normal 2 4 3 2 4 5" xfId="14082" xr:uid="{00000000-0005-0000-0000-0000DD170000}"/>
    <cellStyle name="Normal 2 4 3 2 4 6" xfId="20851" xr:uid="{00000000-0005-0000-0000-0000DE170000}"/>
    <cellStyle name="Normal 2 4 3 2 5" xfId="937" xr:uid="{00000000-0005-0000-0000-0000DF170000}"/>
    <cellStyle name="Normal 2 4 3 2 5 2" xfId="2642" xr:uid="{00000000-0005-0000-0000-0000E0170000}"/>
    <cellStyle name="Normal 2 4 3 2 5 2 2" xfId="6038" xr:uid="{00000000-0005-0000-0000-0000E1170000}"/>
    <cellStyle name="Normal 2 4 3 2 5 2 2 2" xfId="12813" xr:uid="{00000000-0005-0000-0000-0000E2170000}"/>
    <cellStyle name="Normal 2 4 3 2 5 2 2 3" xfId="19582" xr:uid="{00000000-0005-0000-0000-0000E3170000}"/>
    <cellStyle name="Normal 2 4 3 2 5 2 2 4" xfId="26351" xr:uid="{00000000-0005-0000-0000-0000E4170000}"/>
    <cellStyle name="Normal 2 4 3 2 5 2 3" xfId="9429" xr:uid="{00000000-0005-0000-0000-0000E5170000}"/>
    <cellStyle name="Normal 2 4 3 2 5 2 4" xfId="16198" xr:uid="{00000000-0005-0000-0000-0000E6170000}"/>
    <cellStyle name="Normal 2 4 3 2 5 2 5" xfId="22967" xr:uid="{00000000-0005-0000-0000-0000E7170000}"/>
    <cellStyle name="Normal 2 4 3 2 5 3" xfId="4339" xr:uid="{00000000-0005-0000-0000-0000E8170000}"/>
    <cellStyle name="Normal 2 4 3 2 5 3 2" xfId="11120" xr:uid="{00000000-0005-0000-0000-0000E9170000}"/>
    <cellStyle name="Normal 2 4 3 2 5 3 3" xfId="17889" xr:uid="{00000000-0005-0000-0000-0000EA170000}"/>
    <cellStyle name="Normal 2 4 3 2 5 3 4" xfId="24658" xr:uid="{00000000-0005-0000-0000-0000EB170000}"/>
    <cellStyle name="Normal 2 4 3 2 5 4" xfId="7736" xr:uid="{00000000-0005-0000-0000-0000EC170000}"/>
    <cellStyle name="Normal 2 4 3 2 5 5" xfId="14505" xr:uid="{00000000-0005-0000-0000-0000ED170000}"/>
    <cellStyle name="Normal 2 4 3 2 5 6" xfId="21274" xr:uid="{00000000-0005-0000-0000-0000EE170000}"/>
    <cellStyle name="Normal 2 4 3 2 6" xfId="1366" xr:uid="{00000000-0005-0000-0000-0000EF170000}"/>
    <cellStyle name="Normal 2 4 3 2 6 2" xfId="3068" xr:uid="{00000000-0005-0000-0000-0000F0170000}"/>
    <cellStyle name="Normal 2 4 3 2 6 2 2" xfId="6464" xr:uid="{00000000-0005-0000-0000-0000F1170000}"/>
    <cellStyle name="Normal 2 4 3 2 6 2 2 2" xfId="13236" xr:uid="{00000000-0005-0000-0000-0000F2170000}"/>
    <cellStyle name="Normal 2 4 3 2 6 2 2 3" xfId="20005" xr:uid="{00000000-0005-0000-0000-0000F3170000}"/>
    <cellStyle name="Normal 2 4 3 2 6 2 2 4" xfId="26774" xr:uid="{00000000-0005-0000-0000-0000F4170000}"/>
    <cellStyle name="Normal 2 4 3 2 6 2 3" xfId="9852" xr:uid="{00000000-0005-0000-0000-0000F5170000}"/>
    <cellStyle name="Normal 2 4 3 2 6 2 4" xfId="16621" xr:uid="{00000000-0005-0000-0000-0000F6170000}"/>
    <cellStyle name="Normal 2 4 3 2 6 2 5" xfId="23390" xr:uid="{00000000-0005-0000-0000-0000F7170000}"/>
    <cellStyle name="Normal 2 4 3 2 6 3" xfId="4762" xr:uid="{00000000-0005-0000-0000-0000F8170000}"/>
    <cellStyle name="Normal 2 4 3 2 6 3 2" xfId="11543" xr:uid="{00000000-0005-0000-0000-0000F9170000}"/>
    <cellStyle name="Normal 2 4 3 2 6 3 3" xfId="18312" xr:uid="{00000000-0005-0000-0000-0000FA170000}"/>
    <cellStyle name="Normal 2 4 3 2 6 3 4" xfId="25081" xr:uid="{00000000-0005-0000-0000-0000FB170000}"/>
    <cellStyle name="Normal 2 4 3 2 6 4" xfId="8159" xr:uid="{00000000-0005-0000-0000-0000FC170000}"/>
    <cellStyle name="Normal 2 4 3 2 6 5" xfId="14928" xr:uid="{00000000-0005-0000-0000-0000FD170000}"/>
    <cellStyle name="Normal 2 4 3 2 6 6" xfId="21697" xr:uid="{00000000-0005-0000-0000-0000FE170000}"/>
    <cellStyle name="Normal 2 4 3 2 7" xfId="1791" xr:uid="{00000000-0005-0000-0000-0000FF170000}"/>
    <cellStyle name="Normal 2 4 3 2 7 2" xfId="5187" xr:uid="{00000000-0005-0000-0000-000000180000}"/>
    <cellStyle name="Normal 2 4 3 2 7 2 2" xfId="11967" xr:uid="{00000000-0005-0000-0000-000001180000}"/>
    <cellStyle name="Normal 2 4 3 2 7 2 3" xfId="18736" xr:uid="{00000000-0005-0000-0000-000002180000}"/>
    <cellStyle name="Normal 2 4 3 2 7 2 4" xfId="25505" xr:uid="{00000000-0005-0000-0000-000003180000}"/>
    <cellStyle name="Normal 2 4 3 2 7 3" xfId="8583" xr:uid="{00000000-0005-0000-0000-000004180000}"/>
    <cellStyle name="Normal 2 4 3 2 7 4" xfId="15352" xr:uid="{00000000-0005-0000-0000-000005180000}"/>
    <cellStyle name="Normal 2 4 3 2 7 5" xfId="22121" xr:uid="{00000000-0005-0000-0000-000006180000}"/>
    <cellStyle name="Normal 2 4 3 2 8" xfId="3493" xr:uid="{00000000-0005-0000-0000-000007180000}"/>
    <cellStyle name="Normal 2 4 3 2 8 2" xfId="10274" xr:uid="{00000000-0005-0000-0000-000008180000}"/>
    <cellStyle name="Normal 2 4 3 2 8 3" xfId="17043" xr:uid="{00000000-0005-0000-0000-000009180000}"/>
    <cellStyle name="Normal 2 4 3 2 8 4" xfId="23812" xr:uid="{00000000-0005-0000-0000-00000A180000}"/>
    <cellStyle name="Normal 2 4 3 2 9" xfId="6889" xr:uid="{00000000-0005-0000-0000-00000B180000}"/>
    <cellStyle name="Normal 2 4 3 3" xfId="66" xr:uid="{00000000-0005-0000-0000-00000C180000}"/>
    <cellStyle name="Normal 2 4 3 3 10" xfId="13679" xr:uid="{00000000-0005-0000-0000-00000D180000}"/>
    <cellStyle name="Normal 2 4 3 3 11" xfId="20448" xr:uid="{00000000-0005-0000-0000-00000E180000}"/>
    <cellStyle name="Normal 2 4 3 3 2" xfId="179" xr:uid="{00000000-0005-0000-0000-00000F180000}"/>
    <cellStyle name="Normal 2 4 3 3 2 10" xfId="20548" xr:uid="{00000000-0005-0000-0000-000010180000}"/>
    <cellStyle name="Normal 2 4 3 3 2 2" xfId="427" xr:uid="{00000000-0005-0000-0000-000011180000}"/>
    <cellStyle name="Normal 2 4 3 3 2 2 2" xfId="854" xr:uid="{00000000-0005-0000-0000-000012180000}"/>
    <cellStyle name="Normal 2 4 3 3 2 2 2 2" xfId="2559" xr:uid="{00000000-0005-0000-0000-000013180000}"/>
    <cellStyle name="Normal 2 4 3 3 2 2 2 2 2" xfId="5955" xr:uid="{00000000-0005-0000-0000-000014180000}"/>
    <cellStyle name="Normal 2 4 3 3 2 2 2 2 2 2" xfId="12733" xr:uid="{00000000-0005-0000-0000-000015180000}"/>
    <cellStyle name="Normal 2 4 3 3 2 2 2 2 2 3" xfId="19502" xr:uid="{00000000-0005-0000-0000-000016180000}"/>
    <cellStyle name="Normal 2 4 3 3 2 2 2 2 2 4" xfId="26271" xr:uid="{00000000-0005-0000-0000-000017180000}"/>
    <cellStyle name="Normal 2 4 3 3 2 2 2 2 3" xfId="9349" xr:uid="{00000000-0005-0000-0000-000018180000}"/>
    <cellStyle name="Normal 2 4 3 3 2 2 2 2 4" xfId="16118" xr:uid="{00000000-0005-0000-0000-000019180000}"/>
    <cellStyle name="Normal 2 4 3 3 2 2 2 2 5" xfId="22887" xr:uid="{00000000-0005-0000-0000-00001A180000}"/>
    <cellStyle name="Normal 2 4 3 3 2 2 2 3" xfId="4259" xr:uid="{00000000-0005-0000-0000-00001B180000}"/>
    <cellStyle name="Normal 2 4 3 3 2 2 2 3 2" xfId="11040" xr:uid="{00000000-0005-0000-0000-00001C180000}"/>
    <cellStyle name="Normal 2 4 3 3 2 2 2 3 3" xfId="17809" xr:uid="{00000000-0005-0000-0000-00001D180000}"/>
    <cellStyle name="Normal 2 4 3 3 2 2 2 3 4" xfId="24578" xr:uid="{00000000-0005-0000-0000-00001E180000}"/>
    <cellStyle name="Normal 2 4 3 3 2 2 2 4" xfId="7656" xr:uid="{00000000-0005-0000-0000-00001F180000}"/>
    <cellStyle name="Normal 2 4 3 3 2 2 2 5" xfId="14425" xr:uid="{00000000-0005-0000-0000-000020180000}"/>
    <cellStyle name="Normal 2 4 3 3 2 2 2 6" xfId="21194" xr:uid="{00000000-0005-0000-0000-000021180000}"/>
    <cellStyle name="Normal 2 4 3 3 2 2 3" xfId="1280" xr:uid="{00000000-0005-0000-0000-000022180000}"/>
    <cellStyle name="Normal 2 4 3 3 2 2 3 2" xfId="2985" xr:uid="{00000000-0005-0000-0000-000023180000}"/>
    <cellStyle name="Normal 2 4 3 3 2 2 3 2 2" xfId="6381" xr:uid="{00000000-0005-0000-0000-000024180000}"/>
    <cellStyle name="Normal 2 4 3 3 2 2 3 2 2 2" xfId="13156" xr:uid="{00000000-0005-0000-0000-000025180000}"/>
    <cellStyle name="Normal 2 4 3 3 2 2 3 2 2 3" xfId="19925" xr:uid="{00000000-0005-0000-0000-000026180000}"/>
    <cellStyle name="Normal 2 4 3 3 2 2 3 2 2 4" xfId="26694" xr:uid="{00000000-0005-0000-0000-000027180000}"/>
    <cellStyle name="Normal 2 4 3 3 2 2 3 2 3" xfId="9772" xr:uid="{00000000-0005-0000-0000-000028180000}"/>
    <cellStyle name="Normal 2 4 3 3 2 2 3 2 4" xfId="16541" xr:uid="{00000000-0005-0000-0000-000029180000}"/>
    <cellStyle name="Normal 2 4 3 3 2 2 3 2 5" xfId="23310" xr:uid="{00000000-0005-0000-0000-00002A180000}"/>
    <cellStyle name="Normal 2 4 3 3 2 2 3 3" xfId="4682" xr:uid="{00000000-0005-0000-0000-00002B180000}"/>
    <cellStyle name="Normal 2 4 3 3 2 2 3 3 2" xfId="11463" xr:uid="{00000000-0005-0000-0000-00002C180000}"/>
    <cellStyle name="Normal 2 4 3 3 2 2 3 3 3" xfId="18232" xr:uid="{00000000-0005-0000-0000-00002D180000}"/>
    <cellStyle name="Normal 2 4 3 3 2 2 3 3 4" xfId="25001" xr:uid="{00000000-0005-0000-0000-00002E180000}"/>
    <cellStyle name="Normal 2 4 3 3 2 2 3 4" xfId="8079" xr:uid="{00000000-0005-0000-0000-00002F180000}"/>
    <cellStyle name="Normal 2 4 3 3 2 2 3 5" xfId="14848" xr:uid="{00000000-0005-0000-0000-000030180000}"/>
    <cellStyle name="Normal 2 4 3 3 2 2 3 6" xfId="21617" xr:uid="{00000000-0005-0000-0000-000031180000}"/>
    <cellStyle name="Normal 2 4 3 3 2 2 4" xfId="1709" xr:uid="{00000000-0005-0000-0000-000032180000}"/>
    <cellStyle name="Normal 2 4 3 3 2 2 4 2" xfId="3411" xr:uid="{00000000-0005-0000-0000-000033180000}"/>
    <cellStyle name="Normal 2 4 3 3 2 2 4 2 2" xfId="6807" xr:uid="{00000000-0005-0000-0000-000034180000}"/>
    <cellStyle name="Normal 2 4 3 3 2 2 4 2 2 2" xfId="13579" xr:uid="{00000000-0005-0000-0000-000035180000}"/>
    <cellStyle name="Normal 2 4 3 3 2 2 4 2 2 3" xfId="20348" xr:uid="{00000000-0005-0000-0000-000036180000}"/>
    <cellStyle name="Normal 2 4 3 3 2 2 4 2 2 4" xfId="27117" xr:uid="{00000000-0005-0000-0000-000037180000}"/>
    <cellStyle name="Normal 2 4 3 3 2 2 4 2 3" xfId="10195" xr:uid="{00000000-0005-0000-0000-000038180000}"/>
    <cellStyle name="Normal 2 4 3 3 2 2 4 2 4" xfId="16964" xr:uid="{00000000-0005-0000-0000-000039180000}"/>
    <cellStyle name="Normal 2 4 3 3 2 2 4 2 5" xfId="23733" xr:uid="{00000000-0005-0000-0000-00003A180000}"/>
    <cellStyle name="Normal 2 4 3 3 2 2 4 3" xfId="5105" xr:uid="{00000000-0005-0000-0000-00003B180000}"/>
    <cellStyle name="Normal 2 4 3 3 2 2 4 3 2" xfId="11886" xr:uid="{00000000-0005-0000-0000-00003C180000}"/>
    <cellStyle name="Normal 2 4 3 3 2 2 4 3 3" xfId="18655" xr:uid="{00000000-0005-0000-0000-00003D180000}"/>
    <cellStyle name="Normal 2 4 3 3 2 2 4 3 4" xfId="25424" xr:uid="{00000000-0005-0000-0000-00003E180000}"/>
    <cellStyle name="Normal 2 4 3 3 2 2 4 4" xfId="8502" xr:uid="{00000000-0005-0000-0000-00003F180000}"/>
    <cellStyle name="Normal 2 4 3 3 2 2 4 5" xfId="15271" xr:uid="{00000000-0005-0000-0000-000040180000}"/>
    <cellStyle name="Normal 2 4 3 3 2 2 4 6" xfId="22040" xr:uid="{00000000-0005-0000-0000-000041180000}"/>
    <cellStyle name="Normal 2 4 3 3 2 2 5" xfId="2136" xr:uid="{00000000-0005-0000-0000-000042180000}"/>
    <cellStyle name="Normal 2 4 3 3 2 2 5 2" xfId="5532" xr:uid="{00000000-0005-0000-0000-000043180000}"/>
    <cellStyle name="Normal 2 4 3 3 2 2 5 2 2" xfId="12310" xr:uid="{00000000-0005-0000-0000-000044180000}"/>
    <cellStyle name="Normal 2 4 3 3 2 2 5 2 3" xfId="19079" xr:uid="{00000000-0005-0000-0000-000045180000}"/>
    <cellStyle name="Normal 2 4 3 3 2 2 5 2 4" xfId="25848" xr:uid="{00000000-0005-0000-0000-000046180000}"/>
    <cellStyle name="Normal 2 4 3 3 2 2 5 3" xfId="8926" xr:uid="{00000000-0005-0000-0000-000047180000}"/>
    <cellStyle name="Normal 2 4 3 3 2 2 5 4" xfId="15695" xr:uid="{00000000-0005-0000-0000-000048180000}"/>
    <cellStyle name="Normal 2 4 3 3 2 2 5 5" xfId="22464" xr:uid="{00000000-0005-0000-0000-000049180000}"/>
    <cellStyle name="Normal 2 4 3 3 2 2 6" xfId="3836" xr:uid="{00000000-0005-0000-0000-00004A180000}"/>
    <cellStyle name="Normal 2 4 3 3 2 2 6 2" xfId="10617" xr:uid="{00000000-0005-0000-0000-00004B180000}"/>
    <cellStyle name="Normal 2 4 3 3 2 2 6 3" xfId="17386" xr:uid="{00000000-0005-0000-0000-00004C180000}"/>
    <cellStyle name="Normal 2 4 3 3 2 2 6 4" xfId="24155" xr:uid="{00000000-0005-0000-0000-00004D180000}"/>
    <cellStyle name="Normal 2 4 3 3 2 2 7" xfId="7233" xr:uid="{00000000-0005-0000-0000-00004E180000}"/>
    <cellStyle name="Normal 2 4 3 3 2 2 8" xfId="14002" xr:uid="{00000000-0005-0000-0000-00004F180000}"/>
    <cellStyle name="Normal 2 4 3 3 2 2 9" xfId="20771" xr:uid="{00000000-0005-0000-0000-000050180000}"/>
    <cellStyle name="Normal 2 4 3 3 2 3" xfId="629" xr:uid="{00000000-0005-0000-0000-000051180000}"/>
    <cellStyle name="Normal 2 4 3 3 2 3 2" xfId="2336" xr:uid="{00000000-0005-0000-0000-000052180000}"/>
    <cellStyle name="Normal 2 4 3 3 2 3 2 2" xfId="5732" xr:uid="{00000000-0005-0000-0000-000053180000}"/>
    <cellStyle name="Normal 2 4 3 3 2 3 2 2 2" xfId="12510" xr:uid="{00000000-0005-0000-0000-000054180000}"/>
    <cellStyle name="Normal 2 4 3 3 2 3 2 2 3" xfId="19279" xr:uid="{00000000-0005-0000-0000-000055180000}"/>
    <cellStyle name="Normal 2 4 3 3 2 3 2 2 4" xfId="26048" xr:uid="{00000000-0005-0000-0000-000056180000}"/>
    <cellStyle name="Normal 2 4 3 3 2 3 2 3" xfId="9126" xr:uid="{00000000-0005-0000-0000-000057180000}"/>
    <cellStyle name="Normal 2 4 3 3 2 3 2 4" xfId="15895" xr:uid="{00000000-0005-0000-0000-000058180000}"/>
    <cellStyle name="Normal 2 4 3 3 2 3 2 5" xfId="22664" xr:uid="{00000000-0005-0000-0000-000059180000}"/>
    <cellStyle name="Normal 2 4 3 3 2 3 3" xfId="4036" xr:uid="{00000000-0005-0000-0000-00005A180000}"/>
    <cellStyle name="Normal 2 4 3 3 2 3 3 2" xfId="10817" xr:uid="{00000000-0005-0000-0000-00005B180000}"/>
    <cellStyle name="Normal 2 4 3 3 2 3 3 3" xfId="17586" xr:uid="{00000000-0005-0000-0000-00005C180000}"/>
    <cellStyle name="Normal 2 4 3 3 2 3 3 4" xfId="24355" xr:uid="{00000000-0005-0000-0000-00005D180000}"/>
    <cellStyle name="Normal 2 4 3 3 2 3 4" xfId="7433" xr:uid="{00000000-0005-0000-0000-00005E180000}"/>
    <cellStyle name="Normal 2 4 3 3 2 3 5" xfId="14202" xr:uid="{00000000-0005-0000-0000-00005F180000}"/>
    <cellStyle name="Normal 2 4 3 3 2 3 6" xfId="20971" xr:uid="{00000000-0005-0000-0000-000060180000}"/>
    <cellStyle name="Normal 2 4 3 3 2 4" xfId="1057" xr:uid="{00000000-0005-0000-0000-000061180000}"/>
    <cellStyle name="Normal 2 4 3 3 2 4 2" xfId="2762" xr:uid="{00000000-0005-0000-0000-000062180000}"/>
    <cellStyle name="Normal 2 4 3 3 2 4 2 2" xfId="6158" xr:uid="{00000000-0005-0000-0000-000063180000}"/>
    <cellStyle name="Normal 2 4 3 3 2 4 2 2 2" xfId="12933" xr:uid="{00000000-0005-0000-0000-000064180000}"/>
    <cellStyle name="Normal 2 4 3 3 2 4 2 2 3" xfId="19702" xr:uid="{00000000-0005-0000-0000-000065180000}"/>
    <cellStyle name="Normal 2 4 3 3 2 4 2 2 4" xfId="26471" xr:uid="{00000000-0005-0000-0000-000066180000}"/>
    <cellStyle name="Normal 2 4 3 3 2 4 2 3" xfId="9549" xr:uid="{00000000-0005-0000-0000-000067180000}"/>
    <cellStyle name="Normal 2 4 3 3 2 4 2 4" xfId="16318" xr:uid="{00000000-0005-0000-0000-000068180000}"/>
    <cellStyle name="Normal 2 4 3 3 2 4 2 5" xfId="23087" xr:uid="{00000000-0005-0000-0000-000069180000}"/>
    <cellStyle name="Normal 2 4 3 3 2 4 3" xfId="4459" xr:uid="{00000000-0005-0000-0000-00006A180000}"/>
    <cellStyle name="Normal 2 4 3 3 2 4 3 2" xfId="11240" xr:uid="{00000000-0005-0000-0000-00006B180000}"/>
    <cellStyle name="Normal 2 4 3 3 2 4 3 3" xfId="18009" xr:uid="{00000000-0005-0000-0000-00006C180000}"/>
    <cellStyle name="Normal 2 4 3 3 2 4 3 4" xfId="24778" xr:uid="{00000000-0005-0000-0000-00006D180000}"/>
    <cellStyle name="Normal 2 4 3 3 2 4 4" xfId="7856" xr:uid="{00000000-0005-0000-0000-00006E180000}"/>
    <cellStyle name="Normal 2 4 3 3 2 4 5" xfId="14625" xr:uid="{00000000-0005-0000-0000-00006F180000}"/>
    <cellStyle name="Normal 2 4 3 3 2 4 6" xfId="21394" xr:uid="{00000000-0005-0000-0000-000070180000}"/>
    <cellStyle name="Normal 2 4 3 3 2 5" xfId="1486" xr:uid="{00000000-0005-0000-0000-000071180000}"/>
    <cellStyle name="Normal 2 4 3 3 2 5 2" xfId="3188" xr:uid="{00000000-0005-0000-0000-000072180000}"/>
    <cellStyle name="Normal 2 4 3 3 2 5 2 2" xfId="6584" xr:uid="{00000000-0005-0000-0000-000073180000}"/>
    <cellStyle name="Normal 2 4 3 3 2 5 2 2 2" xfId="13356" xr:uid="{00000000-0005-0000-0000-000074180000}"/>
    <cellStyle name="Normal 2 4 3 3 2 5 2 2 3" xfId="20125" xr:uid="{00000000-0005-0000-0000-000075180000}"/>
    <cellStyle name="Normal 2 4 3 3 2 5 2 2 4" xfId="26894" xr:uid="{00000000-0005-0000-0000-000076180000}"/>
    <cellStyle name="Normal 2 4 3 3 2 5 2 3" xfId="9972" xr:uid="{00000000-0005-0000-0000-000077180000}"/>
    <cellStyle name="Normal 2 4 3 3 2 5 2 4" xfId="16741" xr:uid="{00000000-0005-0000-0000-000078180000}"/>
    <cellStyle name="Normal 2 4 3 3 2 5 2 5" xfId="23510" xr:uid="{00000000-0005-0000-0000-000079180000}"/>
    <cellStyle name="Normal 2 4 3 3 2 5 3" xfId="4882" xr:uid="{00000000-0005-0000-0000-00007A180000}"/>
    <cellStyle name="Normal 2 4 3 3 2 5 3 2" xfId="11663" xr:uid="{00000000-0005-0000-0000-00007B180000}"/>
    <cellStyle name="Normal 2 4 3 3 2 5 3 3" xfId="18432" xr:uid="{00000000-0005-0000-0000-00007C180000}"/>
    <cellStyle name="Normal 2 4 3 3 2 5 3 4" xfId="25201" xr:uid="{00000000-0005-0000-0000-00007D180000}"/>
    <cellStyle name="Normal 2 4 3 3 2 5 4" xfId="8279" xr:uid="{00000000-0005-0000-0000-00007E180000}"/>
    <cellStyle name="Normal 2 4 3 3 2 5 5" xfId="15048" xr:uid="{00000000-0005-0000-0000-00007F180000}"/>
    <cellStyle name="Normal 2 4 3 3 2 5 6" xfId="21817" xr:uid="{00000000-0005-0000-0000-000080180000}"/>
    <cellStyle name="Normal 2 4 3 3 2 6" xfId="1911" xr:uid="{00000000-0005-0000-0000-000081180000}"/>
    <cellStyle name="Normal 2 4 3 3 2 6 2" xfId="5307" xr:uid="{00000000-0005-0000-0000-000082180000}"/>
    <cellStyle name="Normal 2 4 3 3 2 6 2 2" xfId="12087" xr:uid="{00000000-0005-0000-0000-000083180000}"/>
    <cellStyle name="Normal 2 4 3 3 2 6 2 3" xfId="18856" xr:uid="{00000000-0005-0000-0000-000084180000}"/>
    <cellStyle name="Normal 2 4 3 3 2 6 2 4" xfId="25625" xr:uid="{00000000-0005-0000-0000-000085180000}"/>
    <cellStyle name="Normal 2 4 3 3 2 6 3" xfId="8703" xr:uid="{00000000-0005-0000-0000-000086180000}"/>
    <cellStyle name="Normal 2 4 3 3 2 6 4" xfId="15472" xr:uid="{00000000-0005-0000-0000-000087180000}"/>
    <cellStyle name="Normal 2 4 3 3 2 6 5" xfId="22241" xr:uid="{00000000-0005-0000-0000-000088180000}"/>
    <cellStyle name="Normal 2 4 3 3 2 7" xfId="3613" xr:uid="{00000000-0005-0000-0000-000089180000}"/>
    <cellStyle name="Normal 2 4 3 3 2 7 2" xfId="10394" xr:uid="{00000000-0005-0000-0000-00008A180000}"/>
    <cellStyle name="Normal 2 4 3 3 2 7 3" xfId="17163" xr:uid="{00000000-0005-0000-0000-00008B180000}"/>
    <cellStyle name="Normal 2 4 3 3 2 7 4" xfId="23932" xr:uid="{00000000-0005-0000-0000-00008C180000}"/>
    <cellStyle name="Normal 2 4 3 3 2 8" xfId="7009" xr:uid="{00000000-0005-0000-0000-00008D180000}"/>
    <cellStyle name="Normal 2 4 3 3 2 9" xfId="13779" xr:uid="{00000000-0005-0000-0000-00008E180000}"/>
    <cellStyle name="Normal 2 4 3 3 3" xfId="325" xr:uid="{00000000-0005-0000-0000-00008F180000}"/>
    <cellStyle name="Normal 2 4 3 3 3 2" xfId="752" xr:uid="{00000000-0005-0000-0000-000090180000}"/>
    <cellStyle name="Normal 2 4 3 3 3 2 2" xfId="2459" xr:uid="{00000000-0005-0000-0000-000091180000}"/>
    <cellStyle name="Normal 2 4 3 3 3 2 2 2" xfId="5855" xr:uid="{00000000-0005-0000-0000-000092180000}"/>
    <cellStyle name="Normal 2 4 3 3 3 2 2 2 2" xfId="12633" xr:uid="{00000000-0005-0000-0000-000093180000}"/>
    <cellStyle name="Normal 2 4 3 3 3 2 2 2 3" xfId="19402" xr:uid="{00000000-0005-0000-0000-000094180000}"/>
    <cellStyle name="Normal 2 4 3 3 3 2 2 2 4" xfId="26171" xr:uid="{00000000-0005-0000-0000-000095180000}"/>
    <cellStyle name="Normal 2 4 3 3 3 2 2 3" xfId="9249" xr:uid="{00000000-0005-0000-0000-000096180000}"/>
    <cellStyle name="Normal 2 4 3 3 3 2 2 4" xfId="16018" xr:uid="{00000000-0005-0000-0000-000097180000}"/>
    <cellStyle name="Normal 2 4 3 3 3 2 2 5" xfId="22787" xr:uid="{00000000-0005-0000-0000-000098180000}"/>
    <cellStyle name="Normal 2 4 3 3 3 2 3" xfId="4159" xr:uid="{00000000-0005-0000-0000-000099180000}"/>
    <cellStyle name="Normal 2 4 3 3 3 2 3 2" xfId="10940" xr:uid="{00000000-0005-0000-0000-00009A180000}"/>
    <cellStyle name="Normal 2 4 3 3 3 2 3 3" xfId="17709" xr:uid="{00000000-0005-0000-0000-00009B180000}"/>
    <cellStyle name="Normal 2 4 3 3 3 2 3 4" xfId="24478" xr:uid="{00000000-0005-0000-0000-00009C180000}"/>
    <cellStyle name="Normal 2 4 3 3 3 2 4" xfId="7556" xr:uid="{00000000-0005-0000-0000-00009D180000}"/>
    <cellStyle name="Normal 2 4 3 3 3 2 5" xfId="14325" xr:uid="{00000000-0005-0000-0000-00009E180000}"/>
    <cellStyle name="Normal 2 4 3 3 3 2 6" xfId="21094" xr:uid="{00000000-0005-0000-0000-00009F180000}"/>
    <cellStyle name="Normal 2 4 3 3 3 3" xfId="1180" xr:uid="{00000000-0005-0000-0000-0000A0180000}"/>
    <cellStyle name="Normal 2 4 3 3 3 3 2" xfId="2885" xr:uid="{00000000-0005-0000-0000-0000A1180000}"/>
    <cellStyle name="Normal 2 4 3 3 3 3 2 2" xfId="6281" xr:uid="{00000000-0005-0000-0000-0000A2180000}"/>
    <cellStyle name="Normal 2 4 3 3 3 3 2 2 2" xfId="13056" xr:uid="{00000000-0005-0000-0000-0000A3180000}"/>
    <cellStyle name="Normal 2 4 3 3 3 3 2 2 3" xfId="19825" xr:uid="{00000000-0005-0000-0000-0000A4180000}"/>
    <cellStyle name="Normal 2 4 3 3 3 3 2 2 4" xfId="26594" xr:uid="{00000000-0005-0000-0000-0000A5180000}"/>
    <cellStyle name="Normal 2 4 3 3 3 3 2 3" xfId="9672" xr:uid="{00000000-0005-0000-0000-0000A6180000}"/>
    <cellStyle name="Normal 2 4 3 3 3 3 2 4" xfId="16441" xr:uid="{00000000-0005-0000-0000-0000A7180000}"/>
    <cellStyle name="Normal 2 4 3 3 3 3 2 5" xfId="23210" xr:uid="{00000000-0005-0000-0000-0000A8180000}"/>
    <cellStyle name="Normal 2 4 3 3 3 3 3" xfId="4582" xr:uid="{00000000-0005-0000-0000-0000A9180000}"/>
    <cellStyle name="Normal 2 4 3 3 3 3 3 2" xfId="11363" xr:uid="{00000000-0005-0000-0000-0000AA180000}"/>
    <cellStyle name="Normal 2 4 3 3 3 3 3 3" xfId="18132" xr:uid="{00000000-0005-0000-0000-0000AB180000}"/>
    <cellStyle name="Normal 2 4 3 3 3 3 3 4" xfId="24901" xr:uid="{00000000-0005-0000-0000-0000AC180000}"/>
    <cellStyle name="Normal 2 4 3 3 3 3 4" xfId="7979" xr:uid="{00000000-0005-0000-0000-0000AD180000}"/>
    <cellStyle name="Normal 2 4 3 3 3 3 5" xfId="14748" xr:uid="{00000000-0005-0000-0000-0000AE180000}"/>
    <cellStyle name="Normal 2 4 3 3 3 3 6" xfId="21517" xr:uid="{00000000-0005-0000-0000-0000AF180000}"/>
    <cellStyle name="Normal 2 4 3 3 3 4" xfId="1609" xr:uid="{00000000-0005-0000-0000-0000B0180000}"/>
    <cellStyle name="Normal 2 4 3 3 3 4 2" xfId="3311" xr:uid="{00000000-0005-0000-0000-0000B1180000}"/>
    <cellStyle name="Normal 2 4 3 3 3 4 2 2" xfId="6707" xr:uid="{00000000-0005-0000-0000-0000B2180000}"/>
    <cellStyle name="Normal 2 4 3 3 3 4 2 2 2" xfId="13479" xr:uid="{00000000-0005-0000-0000-0000B3180000}"/>
    <cellStyle name="Normal 2 4 3 3 3 4 2 2 3" xfId="20248" xr:uid="{00000000-0005-0000-0000-0000B4180000}"/>
    <cellStyle name="Normal 2 4 3 3 3 4 2 2 4" xfId="27017" xr:uid="{00000000-0005-0000-0000-0000B5180000}"/>
    <cellStyle name="Normal 2 4 3 3 3 4 2 3" xfId="10095" xr:uid="{00000000-0005-0000-0000-0000B6180000}"/>
    <cellStyle name="Normal 2 4 3 3 3 4 2 4" xfId="16864" xr:uid="{00000000-0005-0000-0000-0000B7180000}"/>
    <cellStyle name="Normal 2 4 3 3 3 4 2 5" xfId="23633" xr:uid="{00000000-0005-0000-0000-0000B8180000}"/>
    <cellStyle name="Normal 2 4 3 3 3 4 3" xfId="5005" xr:uid="{00000000-0005-0000-0000-0000B9180000}"/>
    <cellStyle name="Normal 2 4 3 3 3 4 3 2" xfId="11786" xr:uid="{00000000-0005-0000-0000-0000BA180000}"/>
    <cellStyle name="Normal 2 4 3 3 3 4 3 3" xfId="18555" xr:uid="{00000000-0005-0000-0000-0000BB180000}"/>
    <cellStyle name="Normal 2 4 3 3 3 4 3 4" xfId="25324" xr:uid="{00000000-0005-0000-0000-0000BC180000}"/>
    <cellStyle name="Normal 2 4 3 3 3 4 4" xfId="8402" xr:uid="{00000000-0005-0000-0000-0000BD180000}"/>
    <cellStyle name="Normal 2 4 3 3 3 4 5" xfId="15171" xr:uid="{00000000-0005-0000-0000-0000BE180000}"/>
    <cellStyle name="Normal 2 4 3 3 3 4 6" xfId="21940" xr:uid="{00000000-0005-0000-0000-0000BF180000}"/>
    <cellStyle name="Normal 2 4 3 3 3 5" xfId="2034" xr:uid="{00000000-0005-0000-0000-0000C0180000}"/>
    <cellStyle name="Normal 2 4 3 3 3 5 2" xfId="5430" xr:uid="{00000000-0005-0000-0000-0000C1180000}"/>
    <cellStyle name="Normal 2 4 3 3 3 5 2 2" xfId="12210" xr:uid="{00000000-0005-0000-0000-0000C2180000}"/>
    <cellStyle name="Normal 2 4 3 3 3 5 2 3" xfId="18979" xr:uid="{00000000-0005-0000-0000-0000C3180000}"/>
    <cellStyle name="Normal 2 4 3 3 3 5 2 4" xfId="25748" xr:uid="{00000000-0005-0000-0000-0000C4180000}"/>
    <cellStyle name="Normal 2 4 3 3 3 5 3" xfId="8826" xr:uid="{00000000-0005-0000-0000-0000C5180000}"/>
    <cellStyle name="Normal 2 4 3 3 3 5 4" xfId="15595" xr:uid="{00000000-0005-0000-0000-0000C6180000}"/>
    <cellStyle name="Normal 2 4 3 3 3 5 5" xfId="22364" xr:uid="{00000000-0005-0000-0000-0000C7180000}"/>
    <cellStyle name="Normal 2 4 3 3 3 6" xfId="3736" xr:uid="{00000000-0005-0000-0000-0000C8180000}"/>
    <cellStyle name="Normal 2 4 3 3 3 6 2" xfId="10517" xr:uid="{00000000-0005-0000-0000-0000C9180000}"/>
    <cellStyle name="Normal 2 4 3 3 3 6 3" xfId="17286" xr:uid="{00000000-0005-0000-0000-0000CA180000}"/>
    <cellStyle name="Normal 2 4 3 3 3 6 4" xfId="24055" xr:uid="{00000000-0005-0000-0000-0000CB180000}"/>
    <cellStyle name="Normal 2 4 3 3 3 7" xfId="7133" xr:uid="{00000000-0005-0000-0000-0000CC180000}"/>
    <cellStyle name="Normal 2 4 3 3 3 8" xfId="13902" xr:uid="{00000000-0005-0000-0000-0000CD180000}"/>
    <cellStyle name="Normal 2 4 3 3 3 9" xfId="20671" xr:uid="{00000000-0005-0000-0000-0000CE180000}"/>
    <cellStyle name="Normal 2 4 3 3 4" xfId="527" xr:uid="{00000000-0005-0000-0000-0000CF180000}"/>
    <cellStyle name="Normal 2 4 3 3 4 2" xfId="2236" xr:uid="{00000000-0005-0000-0000-0000D0180000}"/>
    <cellStyle name="Normal 2 4 3 3 4 2 2" xfId="5632" xr:uid="{00000000-0005-0000-0000-0000D1180000}"/>
    <cellStyle name="Normal 2 4 3 3 4 2 2 2" xfId="12410" xr:uid="{00000000-0005-0000-0000-0000D2180000}"/>
    <cellStyle name="Normal 2 4 3 3 4 2 2 3" xfId="19179" xr:uid="{00000000-0005-0000-0000-0000D3180000}"/>
    <cellStyle name="Normal 2 4 3 3 4 2 2 4" xfId="25948" xr:uid="{00000000-0005-0000-0000-0000D4180000}"/>
    <cellStyle name="Normal 2 4 3 3 4 2 3" xfId="9026" xr:uid="{00000000-0005-0000-0000-0000D5180000}"/>
    <cellStyle name="Normal 2 4 3 3 4 2 4" xfId="15795" xr:uid="{00000000-0005-0000-0000-0000D6180000}"/>
    <cellStyle name="Normal 2 4 3 3 4 2 5" xfId="22564" xr:uid="{00000000-0005-0000-0000-0000D7180000}"/>
    <cellStyle name="Normal 2 4 3 3 4 3" xfId="3936" xr:uid="{00000000-0005-0000-0000-0000D8180000}"/>
    <cellStyle name="Normal 2 4 3 3 4 3 2" xfId="10717" xr:uid="{00000000-0005-0000-0000-0000D9180000}"/>
    <cellStyle name="Normal 2 4 3 3 4 3 3" xfId="17486" xr:uid="{00000000-0005-0000-0000-0000DA180000}"/>
    <cellStyle name="Normal 2 4 3 3 4 3 4" xfId="24255" xr:uid="{00000000-0005-0000-0000-0000DB180000}"/>
    <cellStyle name="Normal 2 4 3 3 4 4" xfId="7333" xr:uid="{00000000-0005-0000-0000-0000DC180000}"/>
    <cellStyle name="Normal 2 4 3 3 4 5" xfId="14102" xr:uid="{00000000-0005-0000-0000-0000DD180000}"/>
    <cellStyle name="Normal 2 4 3 3 4 6" xfId="20871" xr:uid="{00000000-0005-0000-0000-0000DE180000}"/>
    <cellStyle name="Normal 2 4 3 3 5" xfId="957" xr:uid="{00000000-0005-0000-0000-0000DF180000}"/>
    <cellStyle name="Normal 2 4 3 3 5 2" xfId="2662" xr:uid="{00000000-0005-0000-0000-0000E0180000}"/>
    <cellStyle name="Normal 2 4 3 3 5 2 2" xfId="6058" xr:uid="{00000000-0005-0000-0000-0000E1180000}"/>
    <cellStyle name="Normal 2 4 3 3 5 2 2 2" xfId="12833" xr:uid="{00000000-0005-0000-0000-0000E2180000}"/>
    <cellStyle name="Normal 2 4 3 3 5 2 2 3" xfId="19602" xr:uid="{00000000-0005-0000-0000-0000E3180000}"/>
    <cellStyle name="Normal 2 4 3 3 5 2 2 4" xfId="26371" xr:uid="{00000000-0005-0000-0000-0000E4180000}"/>
    <cellStyle name="Normal 2 4 3 3 5 2 3" xfId="9449" xr:uid="{00000000-0005-0000-0000-0000E5180000}"/>
    <cellStyle name="Normal 2 4 3 3 5 2 4" xfId="16218" xr:uid="{00000000-0005-0000-0000-0000E6180000}"/>
    <cellStyle name="Normal 2 4 3 3 5 2 5" xfId="22987" xr:uid="{00000000-0005-0000-0000-0000E7180000}"/>
    <cellStyle name="Normal 2 4 3 3 5 3" xfId="4359" xr:uid="{00000000-0005-0000-0000-0000E8180000}"/>
    <cellStyle name="Normal 2 4 3 3 5 3 2" xfId="11140" xr:uid="{00000000-0005-0000-0000-0000E9180000}"/>
    <cellStyle name="Normal 2 4 3 3 5 3 3" xfId="17909" xr:uid="{00000000-0005-0000-0000-0000EA180000}"/>
    <cellStyle name="Normal 2 4 3 3 5 3 4" xfId="24678" xr:uid="{00000000-0005-0000-0000-0000EB180000}"/>
    <cellStyle name="Normal 2 4 3 3 5 4" xfId="7756" xr:uid="{00000000-0005-0000-0000-0000EC180000}"/>
    <cellStyle name="Normal 2 4 3 3 5 5" xfId="14525" xr:uid="{00000000-0005-0000-0000-0000ED180000}"/>
    <cellStyle name="Normal 2 4 3 3 5 6" xfId="21294" xr:uid="{00000000-0005-0000-0000-0000EE180000}"/>
    <cellStyle name="Normal 2 4 3 3 6" xfId="1386" xr:uid="{00000000-0005-0000-0000-0000EF180000}"/>
    <cellStyle name="Normal 2 4 3 3 6 2" xfId="3088" xr:uid="{00000000-0005-0000-0000-0000F0180000}"/>
    <cellStyle name="Normal 2 4 3 3 6 2 2" xfId="6484" xr:uid="{00000000-0005-0000-0000-0000F1180000}"/>
    <cellStyle name="Normal 2 4 3 3 6 2 2 2" xfId="13256" xr:uid="{00000000-0005-0000-0000-0000F2180000}"/>
    <cellStyle name="Normal 2 4 3 3 6 2 2 3" xfId="20025" xr:uid="{00000000-0005-0000-0000-0000F3180000}"/>
    <cellStyle name="Normal 2 4 3 3 6 2 2 4" xfId="26794" xr:uid="{00000000-0005-0000-0000-0000F4180000}"/>
    <cellStyle name="Normal 2 4 3 3 6 2 3" xfId="9872" xr:uid="{00000000-0005-0000-0000-0000F5180000}"/>
    <cellStyle name="Normal 2 4 3 3 6 2 4" xfId="16641" xr:uid="{00000000-0005-0000-0000-0000F6180000}"/>
    <cellStyle name="Normal 2 4 3 3 6 2 5" xfId="23410" xr:uid="{00000000-0005-0000-0000-0000F7180000}"/>
    <cellStyle name="Normal 2 4 3 3 6 3" xfId="4782" xr:uid="{00000000-0005-0000-0000-0000F8180000}"/>
    <cellStyle name="Normal 2 4 3 3 6 3 2" xfId="11563" xr:uid="{00000000-0005-0000-0000-0000F9180000}"/>
    <cellStyle name="Normal 2 4 3 3 6 3 3" xfId="18332" xr:uid="{00000000-0005-0000-0000-0000FA180000}"/>
    <cellStyle name="Normal 2 4 3 3 6 3 4" xfId="25101" xr:uid="{00000000-0005-0000-0000-0000FB180000}"/>
    <cellStyle name="Normal 2 4 3 3 6 4" xfId="8179" xr:uid="{00000000-0005-0000-0000-0000FC180000}"/>
    <cellStyle name="Normal 2 4 3 3 6 5" xfId="14948" xr:uid="{00000000-0005-0000-0000-0000FD180000}"/>
    <cellStyle name="Normal 2 4 3 3 6 6" xfId="21717" xr:uid="{00000000-0005-0000-0000-0000FE180000}"/>
    <cellStyle name="Normal 2 4 3 3 7" xfId="1811" xr:uid="{00000000-0005-0000-0000-0000FF180000}"/>
    <cellStyle name="Normal 2 4 3 3 7 2" xfId="5207" xr:uid="{00000000-0005-0000-0000-000000190000}"/>
    <cellStyle name="Normal 2 4 3 3 7 2 2" xfId="11987" xr:uid="{00000000-0005-0000-0000-000001190000}"/>
    <cellStyle name="Normal 2 4 3 3 7 2 3" xfId="18756" xr:uid="{00000000-0005-0000-0000-000002190000}"/>
    <cellStyle name="Normal 2 4 3 3 7 2 4" xfId="25525" xr:uid="{00000000-0005-0000-0000-000003190000}"/>
    <cellStyle name="Normal 2 4 3 3 7 3" xfId="8603" xr:uid="{00000000-0005-0000-0000-000004190000}"/>
    <cellStyle name="Normal 2 4 3 3 7 4" xfId="15372" xr:uid="{00000000-0005-0000-0000-000005190000}"/>
    <cellStyle name="Normal 2 4 3 3 7 5" xfId="22141" xr:uid="{00000000-0005-0000-0000-000006190000}"/>
    <cellStyle name="Normal 2 4 3 3 8" xfId="3513" xr:uid="{00000000-0005-0000-0000-000007190000}"/>
    <cellStyle name="Normal 2 4 3 3 8 2" xfId="10294" xr:uid="{00000000-0005-0000-0000-000008190000}"/>
    <cellStyle name="Normal 2 4 3 3 8 3" xfId="17063" xr:uid="{00000000-0005-0000-0000-000009190000}"/>
    <cellStyle name="Normal 2 4 3 3 8 4" xfId="23832" xr:uid="{00000000-0005-0000-0000-00000A190000}"/>
    <cellStyle name="Normal 2 4 3 3 9" xfId="6909" xr:uid="{00000000-0005-0000-0000-00000B190000}"/>
    <cellStyle name="Normal 2 4 3 4" xfId="96" xr:uid="{00000000-0005-0000-0000-00000C190000}"/>
    <cellStyle name="Normal 2 4 3 4 10" xfId="13699" xr:uid="{00000000-0005-0000-0000-00000D190000}"/>
    <cellStyle name="Normal 2 4 3 4 11" xfId="20468" xr:uid="{00000000-0005-0000-0000-00000E190000}"/>
    <cellStyle name="Normal 2 4 3 4 2" xfId="199" xr:uid="{00000000-0005-0000-0000-00000F190000}"/>
    <cellStyle name="Normal 2 4 3 4 2 10" xfId="20568" xr:uid="{00000000-0005-0000-0000-000010190000}"/>
    <cellStyle name="Normal 2 4 3 4 2 2" xfId="447" xr:uid="{00000000-0005-0000-0000-000011190000}"/>
    <cellStyle name="Normal 2 4 3 4 2 2 2" xfId="874" xr:uid="{00000000-0005-0000-0000-000012190000}"/>
    <cellStyle name="Normal 2 4 3 4 2 2 2 2" xfId="2579" xr:uid="{00000000-0005-0000-0000-000013190000}"/>
    <cellStyle name="Normal 2 4 3 4 2 2 2 2 2" xfId="5975" xr:uid="{00000000-0005-0000-0000-000014190000}"/>
    <cellStyle name="Normal 2 4 3 4 2 2 2 2 2 2" xfId="12753" xr:uid="{00000000-0005-0000-0000-000015190000}"/>
    <cellStyle name="Normal 2 4 3 4 2 2 2 2 2 3" xfId="19522" xr:uid="{00000000-0005-0000-0000-000016190000}"/>
    <cellStyle name="Normal 2 4 3 4 2 2 2 2 2 4" xfId="26291" xr:uid="{00000000-0005-0000-0000-000017190000}"/>
    <cellStyle name="Normal 2 4 3 4 2 2 2 2 3" xfId="9369" xr:uid="{00000000-0005-0000-0000-000018190000}"/>
    <cellStyle name="Normal 2 4 3 4 2 2 2 2 4" xfId="16138" xr:uid="{00000000-0005-0000-0000-000019190000}"/>
    <cellStyle name="Normal 2 4 3 4 2 2 2 2 5" xfId="22907" xr:uid="{00000000-0005-0000-0000-00001A190000}"/>
    <cellStyle name="Normal 2 4 3 4 2 2 2 3" xfId="4279" xr:uid="{00000000-0005-0000-0000-00001B190000}"/>
    <cellStyle name="Normal 2 4 3 4 2 2 2 3 2" xfId="11060" xr:uid="{00000000-0005-0000-0000-00001C190000}"/>
    <cellStyle name="Normal 2 4 3 4 2 2 2 3 3" xfId="17829" xr:uid="{00000000-0005-0000-0000-00001D190000}"/>
    <cellStyle name="Normal 2 4 3 4 2 2 2 3 4" xfId="24598" xr:uid="{00000000-0005-0000-0000-00001E190000}"/>
    <cellStyle name="Normal 2 4 3 4 2 2 2 4" xfId="7676" xr:uid="{00000000-0005-0000-0000-00001F190000}"/>
    <cellStyle name="Normal 2 4 3 4 2 2 2 5" xfId="14445" xr:uid="{00000000-0005-0000-0000-000020190000}"/>
    <cellStyle name="Normal 2 4 3 4 2 2 2 6" xfId="21214" xr:uid="{00000000-0005-0000-0000-000021190000}"/>
    <cellStyle name="Normal 2 4 3 4 2 2 3" xfId="1300" xr:uid="{00000000-0005-0000-0000-000022190000}"/>
    <cellStyle name="Normal 2 4 3 4 2 2 3 2" xfId="3005" xr:uid="{00000000-0005-0000-0000-000023190000}"/>
    <cellStyle name="Normal 2 4 3 4 2 2 3 2 2" xfId="6401" xr:uid="{00000000-0005-0000-0000-000024190000}"/>
    <cellStyle name="Normal 2 4 3 4 2 2 3 2 2 2" xfId="13176" xr:uid="{00000000-0005-0000-0000-000025190000}"/>
    <cellStyle name="Normal 2 4 3 4 2 2 3 2 2 3" xfId="19945" xr:uid="{00000000-0005-0000-0000-000026190000}"/>
    <cellStyle name="Normal 2 4 3 4 2 2 3 2 2 4" xfId="26714" xr:uid="{00000000-0005-0000-0000-000027190000}"/>
    <cellStyle name="Normal 2 4 3 4 2 2 3 2 3" xfId="9792" xr:uid="{00000000-0005-0000-0000-000028190000}"/>
    <cellStyle name="Normal 2 4 3 4 2 2 3 2 4" xfId="16561" xr:uid="{00000000-0005-0000-0000-000029190000}"/>
    <cellStyle name="Normal 2 4 3 4 2 2 3 2 5" xfId="23330" xr:uid="{00000000-0005-0000-0000-00002A190000}"/>
    <cellStyle name="Normal 2 4 3 4 2 2 3 3" xfId="4702" xr:uid="{00000000-0005-0000-0000-00002B190000}"/>
    <cellStyle name="Normal 2 4 3 4 2 2 3 3 2" xfId="11483" xr:uid="{00000000-0005-0000-0000-00002C190000}"/>
    <cellStyle name="Normal 2 4 3 4 2 2 3 3 3" xfId="18252" xr:uid="{00000000-0005-0000-0000-00002D190000}"/>
    <cellStyle name="Normal 2 4 3 4 2 2 3 3 4" xfId="25021" xr:uid="{00000000-0005-0000-0000-00002E190000}"/>
    <cellStyle name="Normal 2 4 3 4 2 2 3 4" xfId="8099" xr:uid="{00000000-0005-0000-0000-00002F190000}"/>
    <cellStyle name="Normal 2 4 3 4 2 2 3 5" xfId="14868" xr:uid="{00000000-0005-0000-0000-000030190000}"/>
    <cellStyle name="Normal 2 4 3 4 2 2 3 6" xfId="21637" xr:uid="{00000000-0005-0000-0000-000031190000}"/>
    <cellStyle name="Normal 2 4 3 4 2 2 4" xfId="1729" xr:uid="{00000000-0005-0000-0000-000032190000}"/>
    <cellStyle name="Normal 2 4 3 4 2 2 4 2" xfId="3431" xr:uid="{00000000-0005-0000-0000-000033190000}"/>
    <cellStyle name="Normal 2 4 3 4 2 2 4 2 2" xfId="6827" xr:uid="{00000000-0005-0000-0000-000034190000}"/>
    <cellStyle name="Normal 2 4 3 4 2 2 4 2 2 2" xfId="13599" xr:uid="{00000000-0005-0000-0000-000035190000}"/>
    <cellStyle name="Normal 2 4 3 4 2 2 4 2 2 3" xfId="20368" xr:uid="{00000000-0005-0000-0000-000036190000}"/>
    <cellStyle name="Normal 2 4 3 4 2 2 4 2 2 4" xfId="27137" xr:uid="{00000000-0005-0000-0000-000037190000}"/>
    <cellStyle name="Normal 2 4 3 4 2 2 4 2 3" xfId="10215" xr:uid="{00000000-0005-0000-0000-000038190000}"/>
    <cellStyle name="Normal 2 4 3 4 2 2 4 2 4" xfId="16984" xr:uid="{00000000-0005-0000-0000-000039190000}"/>
    <cellStyle name="Normal 2 4 3 4 2 2 4 2 5" xfId="23753" xr:uid="{00000000-0005-0000-0000-00003A190000}"/>
    <cellStyle name="Normal 2 4 3 4 2 2 4 3" xfId="5125" xr:uid="{00000000-0005-0000-0000-00003B190000}"/>
    <cellStyle name="Normal 2 4 3 4 2 2 4 3 2" xfId="11906" xr:uid="{00000000-0005-0000-0000-00003C190000}"/>
    <cellStyle name="Normal 2 4 3 4 2 2 4 3 3" xfId="18675" xr:uid="{00000000-0005-0000-0000-00003D190000}"/>
    <cellStyle name="Normal 2 4 3 4 2 2 4 3 4" xfId="25444" xr:uid="{00000000-0005-0000-0000-00003E190000}"/>
    <cellStyle name="Normal 2 4 3 4 2 2 4 4" xfId="8522" xr:uid="{00000000-0005-0000-0000-00003F190000}"/>
    <cellStyle name="Normal 2 4 3 4 2 2 4 5" xfId="15291" xr:uid="{00000000-0005-0000-0000-000040190000}"/>
    <cellStyle name="Normal 2 4 3 4 2 2 4 6" xfId="22060" xr:uid="{00000000-0005-0000-0000-000041190000}"/>
    <cellStyle name="Normal 2 4 3 4 2 2 5" xfId="2156" xr:uid="{00000000-0005-0000-0000-000042190000}"/>
    <cellStyle name="Normal 2 4 3 4 2 2 5 2" xfId="5552" xr:uid="{00000000-0005-0000-0000-000043190000}"/>
    <cellStyle name="Normal 2 4 3 4 2 2 5 2 2" xfId="12330" xr:uid="{00000000-0005-0000-0000-000044190000}"/>
    <cellStyle name="Normal 2 4 3 4 2 2 5 2 3" xfId="19099" xr:uid="{00000000-0005-0000-0000-000045190000}"/>
    <cellStyle name="Normal 2 4 3 4 2 2 5 2 4" xfId="25868" xr:uid="{00000000-0005-0000-0000-000046190000}"/>
    <cellStyle name="Normal 2 4 3 4 2 2 5 3" xfId="8946" xr:uid="{00000000-0005-0000-0000-000047190000}"/>
    <cellStyle name="Normal 2 4 3 4 2 2 5 4" xfId="15715" xr:uid="{00000000-0005-0000-0000-000048190000}"/>
    <cellStyle name="Normal 2 4 3 4 2 2 5 5" xfId="22484" xr:uid="{00000000-0005-0000-0000-000049190000}"/>
    <cellStyle name="Normal 2 4 3 4 2 2 6" xfId="3856" xr:uid="{00000000-0005-0000-0000-00004A190000}"/>
    <cellStyle name="Normal 2 4 3 4 2 2 6 2" xfId="10637" xr:uid="{00000000-0005-0000-0000-00004B190000}"/>
    <cellStyle name="Normal 2 4 3 4 2 2 6 3" xfId="17406" xr:uid="{00000000-0005-0000-0000-00004C190000}"/>
    <cellStyle name="Normal 2 4 3 4 2 2 6 4" xfId="24175" xr:uid="{00000000-0005-0000-0000-00004D190000}"/>
    <cellStyle name="Normal 2 4 3 4 2 2 7" xfId="7253" xr:uid="{00000000-0005-0000-0000-00004E190000}"/>
    <cellStyle name="Normal 2 4 3 4 2 2 8" xfId="14022" xr:uid="{00000000-0005-0000-0000-00004F190000}"/>
    <cellStyle name="Normal 2 4 3 4 2 2 9" xfId="20791" xr:uid="{00000000-0005-0000-0000-000050190000}"/>
    <cellStyle name="Normal 2 4 3 4 2 3" xfId="649" xr:uid="{00000000-0005-0000-0000-000051190000}"/>
    <cellStyle name="Normal 2 4 3 4 2 3 2" xfId="2356" xr:uid="{00000000-0005-0000-0000-000052190000}"/>
    <cellStyle name="Normal 2 4 3 4 2 3 2 2" xfId="5752" xr:uid="{00000000-0005-0000-0000-000053190000}"/>
    <cellStyle name="Normal 2 4 3 4 2 3 2 2 2" xfId="12530" xr:uid="{00000000-0005-0000-0000-000054190000}"/>
    <cellStyle name="Normal 2 4 3 4 2 3 2 2 3" xfId="19299" xr:uid="{00000000-0005-0000-0000-000055190000}"/>
    <cellStyle name="Normal 2 4 3 4 2 3 2 2 4" xfId="26068" xr:uid="{00000000-0005-0000-0000-000056190000}"/>
    <cellStyle name="Normal 2 4 3 4 2 3 2 3" xfId="9146" xr:uid="{00000000-0005-0000-0000-000057190000}"/>
    <cellStyle name="Normal 2 4 3 4 2 3 2 4" xfId="15915" xr:uid="{00000000-0005-0000-0000-000058190000}"/>
    <cellStyle name="Normal 2 4 3 4 2 3 2 5" xfId="22684" xr:uid="{00000000-0005-0000-0000-000059190000}"/>
    <cellStyle name="Normal 2 4 3 4 2 3 3" xfId="4056" xr:uid="{00000000-0005-0000-0000-00005A190000}"/>
    <cellStyle name="Normal 2 4 3 4 2 3 3 2" xfId="10837" xr:uid="{00000000-0005-0000-0000-00005B190000}"/>
    <cellStyle name="Normal 2 4 3 4 2 3 3 3" xfId="17606" xr:uid="{00000000-0005-0000-0000-00005C190000}"/>
    <cellStyle name="Normal 2 4 3 4 2 3 3 4" xfId="24375" xr:uid="{00000000-0005-0000-0000-00005D190000}"/>
    <cellStyle name="Normal 2 4 3 4 2 3 4" xfId="7453" xr:uid="{00000000-0005-0000-0000-00005E190000}"/>
    <cellStyle name="Normal 2 4 3 4 2 3 5" xfId="14222" xr:uid="{00000000-0005-0000-0000-00005F190000}"/>
    <cellStyle name="Normal 2 4 3 4 2 3 6" xfId="20991" xr:uid="{00000000-0005-0000-0000-000060190000}"/>
    <cellStyle name="Normal 2 4 3 4 2 4" xfId="1077" xr:uid="{00000000-0005-0000-0000-000061190000}"/>
    <cellStyle name="Normal 2 4 3 4 2 4 2" xfId="2782" xr:uid="{00000000-0005-0000-0000-000062190000}"/>
    <cellStyle name="Normal 2 4 3 4 2 4 2 2" xfId="6178" xr:uid="{00000000-0005-0000-0000-000063190000}"/>
    <cellStyle name="Normal 2 4 3 4 2 4 2 2 2" xfId="12953" xr:uid="{00000000-0005-0000-0000-000064190000}"/>
    <cellStyle name="Normal 2 4 3 4 2 4 2 2 3" xfId="19722" xr:uid="{00000000-0005-0000-0000-000065190000}"/>
    <cellStyle name="Normal 2 4 3 4 2 4 2 2 4" xfId="26491" xr:uid="{00000000-0005-0000-0000-000066190000}"/>
    <cellStyle name="Normal 2 4 3 4 2 4 2 3" xfId="9569" xr:uid="{00000000-0005-0000-0000-000067190000}"/>
    <cellStyle name="Normal 2 4 3 4 2 4 2 4" xfId="16338" xr:uid="{00000000-0005-0000-0000-000068190000}"/>
    <cellStyle name="Normal 2 4 3 4 2 4 2 5" xfId="23107" xr:uid="{00000000-0005-0000-0000-000069190000}"/>
    <cellStyle name="Normal 2 4 3 4 2 4 3" xfId="4479" xr:uid="{00000000-0005-0000-0000-00006A190000}"/>
    <cellStyle name="Normal 2 4 3 4 2 4 3 2" xfId="11260" xr:uid="{00000000-0005-0000-0000-00006B190000}"/>
    <cellStyle name="Normal 2 4 3 4 2 4 3 3" xfId="18029" xr:uid="{00000000-0005-0000-0000-00006C190000}"/>
    <cellStyle name="Normal 2 4 3 4 2 4 3 4" xfId="24798" xr:uid="{00000000-0005-0000-0000-00006D190000}"/>
    <cellStyle name="Normal 2 4 3 4 2 4 4" xfId="7876" xr:uid="{00000000-0005-0000-0000-00006E190000}"/>
    <cellStyle name="Normal 2 4 3 4 2 4 5" xfId="14645" xr:uid="{00000000-0005-0000-0000-00006F190000}"/>
    <cellStyle name="Normal 2 4 3 4 2 4 6" xfId="21414" xr:uid="{00000000-0005-0000-0000-000070190000}"/>
    <cellStyle name="Normal 2 4 3 4 2 5" xfId="1506" xr:uid="{00000000-0005-0000-0000-000071190000}"/>
    <cellStyle name="Normal 2 4 3 4 2 5 2" xfId="3208" xr:uid="{00000000-0005-0000-0000-000072190000}"/>
    <cellStyle name="Normal 2 4 3 4 2 5 2 2" xfId="6604" xr:uid="{00000000-0005-0000-0000-000073190000}"/>
    <cellStyle name="Normal 2 4 3 4 2 5 2 2 2" xfId="13376" xr:uid="{00000000-0005-0000-0000-000074190000}"/>
    <cellStyle name="Normal 2 4 3 4 2 5 2 2 3" xfId="20145" xr:uid="{00000000-0005-0000-0000-000075190000}"/>
    <cellStyle name="Normal 2 4 3 4 2 5 2 2 4" xfId="26914" xr:uid="{00000000-0005-0000-0000-000076190000}"/>
    <cellStyle name="Normal 2 4 3 4 2 5 2 3" xfId="9992" xr:uid="{00000000-0005-0000-0000-000077190000}"/>
    <cellStyle name="Normal 2 4 3 4 2 5 2 4" xfId="16761" xr:uid="{00000000-0005-0000-0000-000078190000}"/>
    <cellStyle name="Normal 2 4 3 4 2 5 2 5" xfId="23530" xr:uid="{00000000-0005-0000-0000-000079190000}"/>
    <cellStyle name="Normal 2 4 3 4 2 5 3" xfId="4902" xr:uid="{00000000-0005-0000-0000-00007A190000}"/>
    <cellStyle name="Normal 2 4 3 4 2 5 3 2" xfId="11683" xr:uid="{00000000-0005-0000-0000-00007B190000}"/>
    <cellStyle name="Normal 2 4 3 4 2 5 3 3" xfId="18452" xr:uid="{00000000-0005-0000-0000-00007C190000}"/>
    <cellStyle name="Normal 2 4 3 4 2 5 3 4" xfId="25221" xr:uid="{00000000-0005-0000-0000-00007D190000}"/>
    <cellStyle name="Normal 2 4 3 4 2 5 4" xfId="8299" xr:uid="{00000000-0005-0000-0000-00007E190000}"/>
    <cellStyle name="Normal 2 4 3 4 2 5 5" xfId="15068" xr:uid="{00000000-0005-0000-0000-00007F190000}"/>
    <cellStyle name="Normal 2 4 3 4 2 5 6" xfId="21837" xr:uid="{00000000-0005-0000-0000-000080190000}"/>
    <cellStyle name="Normal 2 4 3 4 2 6" xfId="1931" xr:uid="{00000000-0005-0000-0000-000081190000}"/>
    <cellStyle name="Normal 2 4 3 4 2 6 2" xfId="5327" xr:uid="{00000000-0005-0000-0000-000082190000}"/>
    <cellStyle name="Normal 2 4 3 4 2 6 2 2" xfId="12107" xr:uid="{00000000-0005-0000-0000-000083190000}"/>
    <cellStyle name="Normal 2 4 3 4 2 6 2 3" xfId="18876" xr:uid="{00000000-0005-0000-0000-000084190000}"/>
    <cellStyle name="Normal 2 4 3 4 2 6 2 4" xfId="25645" xr:uid="{00000000-0005-0000-0000-000085190000}"/>
    <cellStyle name="Normal 2 4 3 4 2 6 3" xfId="8723" xr:uid="{00000000-0005-0000-0000-000086190000}"/>
    <cellStyle name="Normal 2 4 3 4 2 6 4" xfId="15492" xr:uid="{00000000-0005-0000-0000-000087190000}"/>
    <cellStyle name="Normal 2 4 3 4 2 6 5" xfId="22261" xr:uid="{00000000-0005-0000-0000-000088190000}"/>
    <cellStyle name="Normal 2 4 3 4 2 7" xfId="3633" xr:uid="{00000000-0005-0000-0000-000089190000}"/>
    <cellStyle name="Normal 2 4 3 4 2 7 2" xfId="10414" xr:uid="{00000000-0005-0000-0000-00008A190000}"/>
    <cellStyle name="Normal 2 4 3 4 2 7 3" xfId="17183" xr:uid="{00000000-0005-0000-0000-00008B190000}"/>
    <cellStyle name="Normal 2 4 3 4 2 7 4" xfId="23952" xr:uid="{00000000-0005-0000-0000-00008C190000}"/>
    <cellStyle name="Normal 2 4 3 4 2 8" xfId="7029" xr:uid="{00000000-0005-0000-0000-00008D190000}"/>
    <cellStyle name="Normal 2 4 3 4 2 9" xfId="13799" xr:uid="{00000000-0005-0000-0000-00008E190000}"/>
    <cellStyle name="Normal 2 4 3 4 3" xfId="345" xr:uid="{00000000-0005-0000-0000-00008F190000}"/>
    <cellStyle name="Normal 2 4 3 4 3 2" xfId="772" xr:uid="{00000000-0005-0000-0000-000090190000}"/>
    <cellStyle name="Normal 2 4 3 4 3 2 2" xfId="2479" xr:uid="{00000000-0005-0000-0000-000091190000}"/>
    <cellStyle name="Normal 2 4 3 4 3 2 2 2" xfId="5875" xr:uid="{00000000-0005-0000-0000-000092190000}"/>
    <cellStyle name="Normal 2 4 3 4 3 2 2 2 2" xfId="12653" xr:uid="{00000000-0005-0000-0000-000093190000}"/>
    <cellStyle name="Normal 2 4 3 4 3 2 2 2 3" xfId="19422" xr:uid="{00000000-0005-0000-0000-000094190000}"/>
    <cellStyle name="Normal 2 4 3 4 3 2 2 2 4" xfId="26191" xr:uid="{00000000-0005-0000-0000-000095190000}"/>
    <cellStyle name="Normal 2 4 3 4 3 2 2 3" xfId="9269" xr:uid="{00000000-0005-0000-0000-000096190000}"/>
    <cellStyle name="Normal 2 4 3 4 3 2 2 4" xfId="16038" xr:uid="{00000000-0005-0000-0000-000097190000}"/>
    <cellStyle name="Normal 2 4 3 4 3 2 2 5" xfId="22807" xr:uid="{00000000-0005-0000-0000-000098190000}"/>
    <cellStyle name="Normal 2 4 3 4 3 2 3" xfId="4179" xr:uid="{00000000-0005-0000-0000-000099190000}"/>
    <cellStyle name="Normal 2 4 3 4 3 2 3 2" xfId="10960" xr:uid="{00000000-0005-0000-0000-00009A190000}"/>
    <cellStyle name="Normal 2 4 3 4 3 2 3 3" xfId="17729" xr:uid="{00000000-0005-0000-0000-00009B190000}"/>
    <cellStyle name="Normal 2 4 3 4 3 2 3 4" xfId="24498" xr:uid="{00000000-0005-0000-0000-00009C190000}"/>
    <cellStyle name="Normal 2 4 3 4 3 2 4" xfId="7576" xr:uid="{00000000-0005-0000-0000-00009D190000}"/>
    <cellStyle name="Normal 2 4 3 4 3 2 5" xfId="14345" xr:uid="{00000000-0005-0000-0000-00009E190000}"/>
    <cellStyle name="Normal 2 4 3 4 3 2 6" xfId="21114" xr:uid="{00000000-0005-0000-0000-00009F190000}"/>
    <cellStyle name="Normal 2 4 3 4 3 3" xfId="1200" xr:uid="{00000000-0005-0000-0000-0000A0190000}"/>
    <cellStyle name="Normal 2 4 3 4 3 3 2" xfId="2905" xr:uid="{00000000-0005-0000-0000-0000A1190000}"/>
    <cellStyle name="Normal 2 4 3 4 3 3 2 2" xfId="6301" xr:uid="{00000000-0005-0000-0000-0000A2190000}"/>
    <cellStyle name="Normal 2 4 3 4 3 3 2 2 2" xfId="13076" xr:uid="{00000000-0005-0000-0000-0000A3190000}"/>
    <cellStyle name="Normal 2 4 3 4 3 3 2 2 3" xfId="19845" xr:uid="{00000000-0005-0000-0000-0000A4190000}"/>
    <cellStyle name="Normal 2 4 3 4 3 3 2 2 4" xfId="26614" xr:uid="{00000000-0005-0000-0000-0000A5190000}"/>
    <cellStyle name="Normal 2 4 3 4 3 3 2 3" xfId="9692" xr:uid="{00000000-0005-0000-0000-0000A6190000}"/>
    <cellStyle name="Normal 2 4 3 4 3 3 2 4" xfId="16461" xr:uid="{00000000-0005-0000-0000-0000A7190000}"/>
    <cellStyle name="Normal 2 4 3 4 3 3 2 5" xfId="23230" xr:uid="{00000000-0005-0000-0000-0000A8190000}"/>
    <cellStyle name="Normal 2 4 3 4 3 3 3" xfId="4602" xr:uid="{00000000-0005-0000-0000-0000A9190000}"/>
    <cellStyle name="Normal 2 4 3 4 3 3 3 2" xfId="11383" xr:uid="{00000000-0005-0000-0000-0000AA190000}"/>
    <cellStyle name="Normal 2 4 3 4 3 3 3 3" xfId="18152" xr:uid="{00000000-0005-0000-0000-0000AB190000}"/>
    <cellStyle name="Normal 2 4 3 4 3 3 3 4" xfId="24921" xr:uid="{00000000-0005-0000-0000-0000AC190000}"/>
    <cellStyle name="Normal 2 4 3 4 3 3 4" xfId="7999" xr:uid="{00000000-0005-0000-0000-0000AD190000}"/>
    <cellStyle name="Normal 2 4 3 4 3 3 5" xfId="14768" xr:uid="{00000000-0005-0000-0000-0000AE190000}"/>
    <cellStyle name="Normal 2 4 3 4 3 3 6" xfId="21537" xr:uid="{00000000-0005-0000-0000-0000AF190000}"/>
    <cellStyle name="Normal 2 4 3 4 3 4" xfId="1629" xr:uid="{00000000-0005-0000-0000-0000B0190000}"/>
    <cellStyle name="Normal 2 4 3 4 3 4 2" xfId="3331" xr:uid="{00000000-0005-0000-0000-0000B1190000}"/>
    <cellStyle name="Normal 2 4 3 4 3 4 2 2" xfId="6727" xr:uid="{00000000-0005-0000-0000-0000B2190000}"/>
    <cellStyle name="Normal 2 4 3 4 3 4 2 2 2" xfId="13499" xr:uid="{00000000-0005-0000-0000-0000B3190000}"/>
    <cellStyle name="Normal 2 4 3 4 3 4 2 2 3" xfId="20268" xr:uid="{00000000-0005-0000-0000-0000B4190000}"/>
    <cellStyle name="Normal 2 4 3 4 3 4 2 2 4" xfId="27037" xr:uid="{00000000-0005-0000-0000-0000B5190000}"/>
    <cellStyle name="Normal 2 4 3 4 3 4 2 3" xfId="10115" xr:uid="{00000000-0005-0000-0000-0000B6190000}"/>
    <cellStyle name="Normal 2 4 3 4 3 4 2 4" xfId="16884" xr:uid="{00000000-0005-0000-0000-0000B7190000}"/>
    <cellStyle name="Normal 2 4 3 4 3 4 2 5" xfId="23653" xr:uid="{00000000-0005-0000-0000-0000B8190000}"/>
    <cellStyle name="Normal 2 4 3 4 3 4 3" xfId="5025" xr:uid="{00000000-0005-0000-0000-0000B9190000}"/>
    <cellStyle name="Normal 2 4 3 4 3 4 3 2" xfId="11806" xr:uid="{00000000-0005-0000-0000-0000BA190000}"/>
    <cellStyle name="Normal 2 4 3 4 3 4 3 3" xfId="18575" xr:uid="{00000000-0005-0000-0000-0000BB190000}"/>
    <cellStyle name="Normal 2 4 3 4 3 4 3 4" xfId="25344" xr:uid="{00000000-0005-0000-0000-0000BC190000}"/>
    <cellStyle name="Normal 2 4 3 4 3 4 4" xfId="8422" xr:uid="{00000000-0005-0000-0000-0000BD190000}"/>
    <cellStyle name="Normal 2 4 3 4 3 4 5" xfId="15191" xr:uid="{00000000-0005-0000-0000-0000BE190000}"/>
    <cellStyle name="Normal 2 4 3 4 3 4 6" xfId="21960" xr:uid="{00000000-0005-0000-0000-0000BF190000}"/>
    <cellStyle name="Normal 2 4 3 4 3 5" xfId="2054" xr:uid="{00000000-0005-0000-0000-0000C0190000}"/>
    <cellStyle name="Normal 2 4 3 4 3 5 2" xfId="5450" xr:uid="{00000000-0005-0000-0000-0000C1190000}"/>
    <cellStyle name="Normal 2 4 3 4 3 5 2 2" xfId="12230" xr:uid="{00000000-0005-0000-0000-0000C2190000}"/>
    <cellStyle name="Normal 2 4 3 4 3 5 2 3" xfId="18999" xr:uid="{00000000-0005-0000-0000-0000C3190000}"/>
    <cellStyle name="Normal 2 4 3 4 3 5 2 4" xfId="25768" xr:uid="{00000000-0005-0000-0000-0000C4190000}"/>
    <cellStyle name="Normal 2 4 3 4 3 5 3" xfId="8846" xr:uid="{00000000-0005-0000-0000-0000C5190000}"/>
    <cellStyle name="Normal 2 4 3 4 3 5 4" xfId="15615" xr:uid="{00000000-0005-0000-0000-0000C6190000}"/>
    <cellStyle name="Normal 2 4 3 4 3 5 5" xfId="22384" xr:uid="{00000000-0005-0000-0000-0000C7190000}"/>
    <cellStyle name="Normal 2 4 3 4 3 6" xfId="3756" xr:uid="{00000000-0005-0000-0000-0000C8190000}"/>
    <cellStyle name="Normal 2 4 3 4 3 6 2" xfId="10537" xr:uid="{00000000-0005-0000-0000-0000C9190000}"/>
    <cellStyle name="Normal 2 4 3 4 3 6 3" xfId="17306" xr:uid="{00000000-0005-0000-0000-0000CA190000}"/>
    <cellStyle name="Normal 2 4 3 4 3 6 4" xfId="24075" xr:uid="{00000000-0005-0000-0000-0000CB190000}"/>
    <cellStyle name="Normal 2 4 3 4 3 7" xfId="7153" xr:uid="{00000000-0005-0000-0000-0000CC190000}"/>
    <cellStyle name="Normal 2 4 3 4 3 8" xfId="13922" xr:uid="{00000000-0005-0000-0000-0000CD190000}"/>
    <cellStyle name="Normal 2 4 3 4 3 9" xfId="20691" xr:uid="{00000000-0005-0000-0000-0000CE190000}"/>
    <cellStyle name="Normal 2 4 3 4 4" xfId="547" xr:uid="{00000000-0005-0000-0000-0000CF190000}"/>
    <cellStyle name="Normal 2 4 3 4 4 2" xfId="2256" xr:uid="{00000000-0005-0000-0000-0000D0190000}"/>
    <cellStyle name="Normal 2 4 3 4 4 2 2" xfId="5652" xr:uid="{00000000-0005-0000-0000-0000D1190000}"/>
    <cellStyle name="Normal 2 4 3 4 4 2 2 2" xfId="12430" xr:uid="{00000000-0005-0000-0000-0000D2190000}"/>
    <cellStyle name="Normal 2 4 3 4 4 2 2 3" xfId="19199" xr:uid="{00000000-0005-0000-0000-0000D3190000}"/>
    <cellStyle name="Normal 2 4 3 4 4 2 2 4" xfId="25968" xr:uid="{00000000-0005-0000-0000-0000D4190000}"/>
    <cellStyle name="Normal 2 4 3 4 4 2 3" xfId="9046" xr:uid="{00000000-0005-0000-0000-0000D5190000}"/>
    <cellStyle name="Normal 2 4 3 4 4 2 4" xfId="15815" xr:uid="{00000000-0005-0000-0000-0000D6190000}"/>
    <cellStyle name="Normal 2 4 3 4 4 2 5" xfId="22584" xr:uid="{00000000-0005-0000-0000-0000D7190000}"/>
    <cellStyle name="Normal 2 4 3 4 4 3" xfId="3956" xr:uid="{00000000-0005-0000-0000-0000D8190000}"/>
    <cellStyle name="Normal 2 4 3 4 4 3 2" xfId="10737" xr:uid="{00000000-0005-0000-0000-0000D9190000}"/>
    <cellStyle name="Normal 2 4 3 4 4 3 3" xfId="17506" xr:uid="{00000000-0005-0000-0000-0000DA190000}"/>
    <cellStyle name="Normal 2 4 3 4 4 3 4" xfId="24275" xr:uid="{00000000-0005-0000-0000-0000DB190000}"/>
    <cellStyle name="Normal 2 4 3 4 4 4" xfId="7353" xr:uid="{00000000-0005-0000-0000-0000DC190000}"/>
    <cellStyle name="Normal 2 4 3 4 4 5" xfId="14122" xr:uid="{00000000-0005-0000-0000-0000DD190000}"/>
    <cellStyle name="Normal 2 4 3 4 4 6" xfId="20891" xr:uid="{00000000-0005-0000-0000-0000DE190000}"/>
    <cellStyle name="Normal 2 4 3 4 5" xfId="977" xr:uid="{00000000-0005-0000-0000-0000DF190000}"/>
    <cellStyle name="Normal 2 4 3 4 5 2" xfId="2682" xr:uid="{00000000-0005-0000-0000-0000E0190000}"/>
    <cellStyle name="Normal 2 4 3 4 5 2 2" xfId="6078" xr:uid="{00000000-0005-0000-0000-0000E1190000}"/>
    <cellStyle name="Normal 2 4 3 4 5 2 2 2" xfId="12853" xr:uid="{00000000-0005-0000-0000-0000E2190000}"/>
    <cellStyle name="Normal 2 4 3 4 5 2 2 3" xfId="19622" xr:uid="{00000000-0005-0000-0000-0000E3190000}"/>
    <cellStyle name="Normal 2 4 3 4 5 2 2 4" xfId="26391" xr:uid="{00000000-0005-0000-0000-0000E4190000}"/>
    <cellStyle name="Normal 2 4 3 4 5 2 3" xfId="9469" xr:uid="{00000000-0005-0000-0000-0000E5190000}"/>
    <cellStyle name="Normal 2 4 3 4 5 2 4" xfId="16238" xr:uid="{00000000-0005-0000-0000-0000E6190000}"/>
    <cellStyle name="Normal 2 4 3 4 5 2 5" xfId="23007" xr:uid="{00000000-0005-0000-0000-0000E7190000}"/>
    <cellStyle name="Normal 2 4 3 4 5 3" xfId="4379" xr:uid="{00000000-0005-0000-0000-0000E8190000}"/>
    <cellStyle name="Normal 2 4 3 4 5 3 2" xfId="11160" xr:uid="{00000000-0005-0000-0000-0000E9190000}"/>
    <cellStyle name="Normal 2 4 3 4 5 3 3" xfId="17929" xr:uid="{00000000-0005-0000-0000-0000EA190000}"/>
    <cellStyle name="Normal 2 4 3 4 5 3 4" xfId="24698" xr:uid="{00000000-0005-0000-0000-0000EB190000}"/>
    <cellStyle name="Normal 2 4 3 4 5 4" xfId="7776" xr:uid="{00000000-0005-0000-0000-0000EC190000}"/>
    <cellStyle name="Normal 2 4 3 4 5 5" xfId="14545" xr:uid="{00000000-0005-0000-0000-0000ED190000}"/>
    <cellStyle name="Normal 2 4 3 4 5 6" xfId="21314" xr:uid="{00000000-0005-0000-0000-0000EE190000}"/>
    <cellStyle name="Normal 2 4 3 4 6" xfId="1406" xr:uid="{00000000-0005-0000-0000-0000EF190000}"/>
    <cellStyle name="Normal 2 4 3 4 6 2" xfId="3108" xr:uid="{00000000-0005-0000-0000-0000F0190000}"/>
    <cellStyle name="Normal 2 4 3 4 6 2 2" xfId="6504" xr:uid="{00000000-0005-0000-0000-0000F1190000}"/>
    <cellStyle name="Normal 2 4 3 4 6 2 2 2" xfId="13276" xr:uid="{00000000-0005-0000-0000-0000F2190000}"/>
    <cellStyle name="Normal 2 4 3 4 6 2 2 3" xfId="20045" xr:uid="{00000000-0005-0000-0000-0000F3190000}"/>
    <cellStyle name="Normal 2 4 3 4 6 2 2 4" xfId="26814" xr:uid="{00000000-0005-0000-0000-0000F4190000}"/>
    <cellStyle name="Normal 2 4 3 4 6 2 3" xfId="9892" xr:uid="{00000000-0005-0000-0000-0000F5190000}"/>
    <cellStyle name="Normal 2 4 3 4 6 2 4" xfId="16661" xr:uid="{00000000-0005-0000-0000-0000F6190000}"/>
    <cellStyle name="Normal 2 4 3 4 6 2 5" xfId="23430" xr:uid="{00000000-0005-0000-0000-0000F7190000}"/>
    <cellStyle name="Normal 2 4 3 4 6 3" xfId="4802" xr:uid="{00000000-0005-0000-0000-0000F8190000}"/>
    <cellStyle name="Normal 2 4 3 4 6 3 2" xfId="11583" xr:uid="{00000000-0005-0000-0000-0000F9190000}"/>
    <cellStyle name="Normal 2 4 3 4 6 3 3" xfId="18352" xr:uid="{00000000-0005-0000-0000-0000FA190000}"/>
    <cellStyle name="Normal 2 4 3 4 6 3 4" xfId="25121" xr:uid="{00000000-0005-0000-0000-0000FB190000}"/>
    <cellStyle name="Normal 2 4 3 4 6 4" xfId="8199" xr:uid="{00000000-0005-0000-0000-0000FC190000}"/>
    <cellStyle name="Normal 2 4 3 4 6 5" xfId="14968" xr:uid="{00000000-0005-0000-0000-0000FD190000}"/>
    <cellStyle name="Normal 2 4 3 4 6 6" xfId="21737" xr:uid="{00000000-0005-0000-0000-0000FE190000}"/>
    <cellStyle name="Normal 2 4 3 4 7" xfId="1831" xr:uid="{00000000-0005-0000-0000-0000FF190000}"/>
    <cellStyle name="Normal 2 4 3 4 7 2" xfId="5227" xr:uid="{00000000-0005-0000-0000-0000001A0000}"/>
    <cellStyle name="Normal 2 4 3 4 7 2 2" xfId="12007" xr:uid="{00000000-0005-0000-0000-0000011A0000}"/>
    <cellStyle name="Normal 2 4 3 4 7 2 3" xfId="18776" xr:uid="{00000000-0005-0000-0000-0000021A0000}"/>
    <cellStyle name="Normal 2 4 3 4 7 2 4" xfId="25545" xr:uid="{00000000-0005-0000-0000-0000031A0000}"/>
    <cellStyle name="Normal 2 4 3 4 7 3" xfId="8623" xr:uid="{00000000-0005-0000-0000-0000041A0000}"/>
    <cellStyle name="Normal 2 4 3 4 7 4" xfId="15392" xr:uid="{00000000-0005-0000-0000-0000051A0000}"/>
    <cellStyle name="Normal 2 4 3 4 7 5" xfId="22161" xr:uid="{00000000-0005-0000-0000-0000061A0000}"/>
    <cellStyle name="Normal 2 4 3 4 8" xfId="3533" xr:uid="{00000000-0005-0000-0000-0000071A0000}"/>
    <cellStyle name="Normal 2 4 3 4 8 2" xfId="10314" xr:uid="{00000000-0005-0000-0000-0000081A0000}"/>
    <cellStyle name="Normal 2 4 3 4 8 3" xfId="17083" xr:uid="{00000000-0005-0000-0000-0000091A0000}"/>
    <cellStyle name="Normal 2 4 3 4 8 4" xfId="23852" xr:uid="{00000000-0005-0000-0000-00000A1A0000}"/>
    <cellStyle name="Normal 2 4 3 4 9" xfId="6929" xr:uid="{00000000-0005-0000-0000-00000B1A0000}"/>
    <cellStyle name="Normal 2 4 3 5" xfId="116" xr:uid="{00000000-0005-0000-0000-00000C1A0000}"/>
    <cellStyle name="Normal 2 4 3 5 10" xfId="13719" xr:uid="{00000000-0005-0000-0000-00000D1A0000}"/>
    <cellStyle name="Normal 2 4 3 5 11" xfId="20488" xr:uid="{00000000-0005-0000-0000-00000E1A0000}"/>
    <cellStyle name="Normal 2 4 3 5 2" xfId="219" xr:uid="{00000000-0005-0000-0000-00000F1A0000}"/>
    <cellStyle name="Normal 2 4 3 5 2 10" xfId="20588" xr:uid="{00000000-0005-0000-0000-0000101A0000}"/>
    <cellStyle name="Normal 2 4 3 5 2 2" xfId="467" xr:uid="{00000000-0005-0000-0000-0000111A0000}"/>
    <cellStyle name="Normal 2 4 3 5 2 2 2" xfId="894" xr:uid="{00000000-0005-0000-0000-0000121A0000}"/>
    <cellStyle name="Normal 2 4 3 5 2 2 2 2" xfId="2599" xr:uid="{00000000-0005-0000-0000-0000131A0000}"/>
    <cellStyle name="Normal 2 4 3 5 2 2 2 2 2" xfId="5995" xr:uid="{00000000-0005-0000-0000-0000141A0000}"/>
    <cellStyle name="Normal 2 4 3 5 2 2 2 2 2 2" xfId="12773" xr:uid="{00000000-0005-0000-0000-0000151A0000}"/>
    <cellStyle name="Normal 2 4 3 5 2 2 2 2 2 3" xfId="19542" xr:uid="{00000000-0005-0000-0000-0000161A0000}"/>
    <cellStyle name="Normal 2 4 3 5 2 2 2 2 2 4" xfId="26311" xr:uid="{00000000-0005-0000-0000-0000171A0000}"/>
    <cellStyle name="Normal 2 4 3 5 2 2 2 2 3" xfId="9389" xr:uid="{00000000-0005-0000-0000-0000181A0000}"/>
    <cellStyle name="Normal 2 4 3 5 2 2 2 2 4" xfId="16158" xr:uid="{00000000-0005-0000-0000-0000191A0000}"/>
    <cellStyle name="Normal 2 4 3 5 2 2 2 2 5" xfId="22927" xr:uid="{00000000-0005-0000-0000-00001A1A0000}"/>
    <cellStyle name="Normal 2 4 3 5 2 2 2 3" xfId="4299" xr:uid="{00000000-0005-0000-0000-00001B1A0000}"/>
    <cellStyle name="Normal 2 4 3 5 2 2 2 3 2" xfId="11080" xr:uid="{00000000-0005-0000-0000-00001C1A0000}"/>
    <cellStyle name="Normal 2 4 3 5 2 2 2 3 3" xfId="17849" xr:uid="{00000000-0005-0000-0000-00001D1A0000}"/>
    <cellStyle name="Normal 2 4 3 5 2 2 2 3 4" xfId="24618" xr:uid="{00000000-0005-0000-0000-00001E1A0000}"/>
    <cellStyle name="Normal 2 4 3 5 2 2 2 4" xfId="7696" xr:uid="{00000000-0005-0000-0000-00001F1A0000}"/>
    <cellStyle name="Normal 2 4 3 5 2 2 2 5" xfId="14465" xr:uid="{00000000-0005-0000-0000-0000201A0000}"/>
    <cellStyle name="Normal 2 4 3 5 2 2 2 6" xfId="21234" xr:uid="{00000000-0005-0000-0000-0000211A0000}"/>
    <cellStyle name="Normal 2 4 3 5 2 2 3" xfId="1320" xr:uid="{00000000-0005-0000-0000-0000221A0000}"/>
    <cellStyle name="Normal 2 4 3 5 2 2 3 2" xfId="3025" xr:uid="{00000000-0005-0000-0000-0000231A0000}"/>
    <cellStyle name="Normal 2 4 3 5 2 2 3 2 2" xfId="6421" xr:uid="{00000000-0005-0000-0000-0000241A0000}"/>
    <cellStyle name="Normal 2 4 3 5 2 2 3 2 2 2" xfId="13196" xr:uid="{00000000-0005-0000-0000-0000251A0000}"/>
    <cellStyle name="Normal 2 4 3 5 2 2 3 2 2 3" xfId="19965" xr:uid="{00000000-0005-0000-0000-0000261A0000}"/>
    <cellStyle name="Normal 2 4 3 5 2 2 3 2 2 4" xfId="26734" xr:uid="{00000000-0005-0000-0000-0000271A0000}"/>
    <cellStyle name="Normal 2 4 3 5 2 2 3 2 3" xfId="9812" xr:uid="{00000000-0005-0000-0000-0000281A0000}"/>
    <cellStyle name="Normal 2 4 3 5 2 2 3 2 4" xfId="16581" xr:uid="{00000000-0005-0000-0000-0000291A0000}"/>
    <cellStyle name="Normal 2 4 3 5 2 2 3 2 5" xfId="23350" xr:uid="{00000000-0005-0000-0000-00002A1A0000}"/>
    <cellStyle name="Normal 2 4 3 5 2 2 3 3" xfId="4722" xr:uid="{00000000-0005-0000-0000-00002B1A0000}"/>
    <cellStyle name="Normal 2 4 3 5 2 2 3 3 2" xfId="11503" xr:uid="{00000000-0005-0000-0000-00002C1A0000}"/>
    <cellStyle name="Normal 2 4 3 5 2 2 3 3 3" xfId="18272" xr:uid="{00000000-0005-0000-0000-00002D1A0000}"/>
    <cellStyle name="Normal 2 4 3 5 2 2 3 3 4" xfId="25041" xr:uid="{00000000-0005-0000-0000-00002E1A0000}"/>
    <cellStyle name="Normal 2 4 3 5 2 2 3 4" xfId="8119" xr:uid="{00000000-0005-0000-0000-00002F1A0000}"/>
    <cellStyle name="Normal 2 4 3 5 2 2 3 5" xfId="14888" xr:uid="{00000000-0005-0000-0000-0000301A0000}"/>
    <cellStyle name="Normal 2 4 3 5 2 2 3 6" xfId="21657" xr:uid="{00000000-0005-0000-0000-0000311A0000}"/>
    <cellStyle name="Normal 2 4 3 5 2 2 4" xfId="1749" xr:uid="{00000000-0005-0000-0000-0000321A0000}"/>
    <cellStyle name="Normal 2 4 3 5 2 2 4 2" xfId="3451" xr:uid="{00000000-0005-0000-0000-0000331A0000}"/>
    <cellStyle name="Normal 2 4 3 5 2 2 4 2 2" xfId="6847" xr:uid="{00000000-0005-0000-0000-0000341A0000}"/>
    <cellStyle name="Normal 2 4 3 5 2 2 4 2 2 2" xfId="13619" xr:uid="{00000000-0005-0000-0000-0000351A0000}"/>
    <cellStyle name="Normal 2 4 3 5 2 2 4 2 2 3" xfId="20388" xr:uid="{00000000-0005-0000-0000-0000361A0000}"/>
    <cellStyle name="Normal 2 4 3 5 2 2 4 2 2 4" xfId="27157" xr:uid="{00000000-0005-0000-0000-0000371A0000}"/>
    <cellStyle name="Normal 2 4 3 5 2 2 4 2 3" xfId="10235" xr:uid="{00000000-0005-0000-0000-0000381A0000}"/>
    <cellStyle name="Normal 2 4 3 5 2 2 4 2 4" xfId="17004" xr:uid="{00000000-0005-0000-0000-0000391A0000}"/>
    <cellStyle name="Normal 2 4 3 5 2 2 4 2 5" xfId="23773" xr:uid="{00000000-0005-0000-0000-00003A1A0000}"/>
    <cellStyle name="Normal 2 4 3 5 2 2 4 3" xfId="5145" xr:uid="{00000000-0005-0000-0000-00003B1A0000}"/>
    <cellStyle name="Normal 2 4 3 5 2 2 4 3 2" xfId="11926" xr:uid="{00000000-0005-0000-0000-00003C1A0000}"/>
    <cellStyle name="Normal 2 4 3 5 2 2 4 3 3" xfId="18695" xr:uid="{00000000-0005-0000-0000-00003D1A0000}"/>
    <cellStyle name="Normal 2 4 3 5 2 2 4 3 4" xfId="25464" xr:uid="{00000000-0005-0000-0000-00003E1A0000}"/>
    <cellStyle name="Normal 2 4 3 5 2 2 4 4" xfId="8542" xr:uid="{00000000-0005-0000-0000-00003F1A0000}"/>
    <cellStyle name="Normal 2 4 3 5 2 2 4 5" xfId="15311" xr:uid="{00000000-0005-0000-0000-0000401A0000}"/>
    <cellStyle name="Normal 2 4 3 5 2 2 4 6" xfId="22080" xr:uid="{00000000-0005-0000-0000-0000411A0000}"/>
    <cellStyle name="Normal 2 4 3 5 2 2 5" xfId="2176" xr:uid="{00000000-0005-0000-0000-0000421A0000}"/>
    <cellStyle name="Normal 2 4 3 5 2 2 5 2" xfId="5572" xr:uid="{00000000-0005-0000-0000-0000431A0000}"/>
    <cellStyle name="Normal 2 4 3 5 2 2 5 2 2" xfId="12350" xr:uid="{00000000-0005-0000-0000-0000441A0000}"/>
    <cellStyle name="Normal 2 4 3 5 2 2 5 2 3" xfId="19119" xr:uid="{00000000-0005-0000-0000-0000451A0000}"/>
    <cellStyle name="Normal 2 4 3 5 2 2 5 2 4" xfId="25888" xr:uid="{00000000-0005-0000-0000-0000461A0000}"/>
    <cellStyle name="Normal 2 4 3 5 2 2 5 3" xfId="8966" xr:uid="{00000000-0005-0000-0000-0000471A0000}"/>
    <cellStyle name="Normal 2 4 3 5 2 2 5 4" xfId="15735" xr:uid="{00000000-0005-0000-0000-0000481A0000}"/>
    <cellStyle name="Normal 2 4 3 5 2 2 5 5" xfId="22504" xr:uid="{00000000-0005-0000-0000-0000491A0000}"/>
    <cellStyle name="Normal 2 4 3 5 2 2 6" xfId="3876" xr:uid="{00000000-0005-0000-0000-00004A1A0000}"/>
    <cellStyle name="Normal 2 4 3 5 2 2 6 2" xfId="10657" xr:uid="{00000000-0005-0000-0000-00004B1A0000}"/>
    <cellStyle name="Normal 2 4 3 5 2 2 6 3" xfId="17426" xr:uid="{00000000-0005-0000-0000-00004C1A0000}"/>
    <cellStyle name="Normal 2 4 3 5 2 2 6 4" xfId="24195" xr:uid="{00000000-0005-0000-0000-00004D1A0000}"/>
    <cellStyle name="Normal 2 4 3 5 2 2 7" xfId="7273" xr:uid="{00000000-0005-0000-0000-00004E1A0000}"/>
    <cellStyle name="Normal 2 4 3 5 2 2 8" xfId="14042" xr:uid="{00000000-0005-0000-0000-00004F1A0000}"/>
    <cellStyle name="Normal 2 4 3 5 2 2 9" xfId="20811" xr:uid="{00000000-0005-0000-0000-0000501A0000}"/>
    <cellStyle name="Normal 2 4 3 5 2 3" xfId="669" xr:uid="{00000000-0005-0000-0000-0000511A0000}"/>
    <cellStyle name="Normal 2 4 3 5 2 3 2" xfId="2376" xr:uid="{00000000-0005-0000-0000-0000521A0000}"/>
    <cellStyle name="Normal 2 4 3 5 2 3 2 2" xfId="5772" xr:uid="{00000000-0005-0000-0000-0000531A0000}"/>
    <cellStyle name="Normal 2 4 3 5 2 3 2 2 2" xfId="12550" xr:uid="{00000000-0005-0000-0000-0000541A0000}"/>
    <cellStyle name="Normal 2 4 3 5 2 3 2 2 3" xfId="19319" xr:uid="{00000000-0005-0000-0000-0000551A0000}"/>
    <cellStyle name="Normal 2 4 3 5 2 3 2 2 4" xfId="26088" xr:uid="{00000000-0005-0000-0000-0000561A0000}"/>
    <cellStyle name="Normal 2 4 3 5 2 3 2 3" xfId="9166" xr:uid="{00000000-0005-0000-0000-0000571A0000}"/>
    <cellStyle name="Normal 2 4 3 5 2 3 2 4" xfId="15935" xr:uid="{00000000-0005-0000-0000-0000581A0000}"/>
    <cellStyle name="Normal 2 4 3 5 2 3 2 5" xfId="22704" xr:uid="{00000000-0005-0000-0000-0000591A0000}"/>
    <cellStyle name="Normal 2 4 3 5 2 3 3" xfId="4076" xr:uid="{00000000-0005-0000-0000-00005A1A0000}"/>
    <cellStyle name="Normal 2 4 3 5 2 3 3 2" xfId="10857" xr:uid="{00000000-0005-0000-0000-00005B1A0000}"/>
    <cellStyle name="Normal 2 4 3 5 2 3 3 3" xfId="17626" xr:uid="{00000000-0005-0000-0000-00005C1A0000}"/>
    <cellStyle name="Normal 2 4 3 5 2 3 3 4" xfId="24395" xr:uid="{00000000-0005-0000-0000-00005D1A0000}"/>
    <cellStyle name="Normal 2 4 3 5 2 3 4" xfId="7473" xr:uid="{00000000-0005-0000-0000-00005E1A0000}"/>
    <cellStyle name="Normal 2 4 3 5 2 3 5" xfId="14242" xr:uid="{00000000-0005-0000-0000-00005F1A0000}"/>
    <cellStyle name="Normal 2 4 3 5 2 3 6" xfId="21011" xr:uid="{00000000-0005-0000-0000-0000601A0000}"/>
    <cellStyle name="Normal 2 4 3 5 2 4" xfId="1097" xr:uid="{00000000-0005-0000-0000-0000611A0000}"/>
    <cellStyle name="Normal 2 4 3 5 2 4 2" xfId="2802" xr:uid="{00000000-0005-0000-0000-0000621A0000}"/>
    <cellStyle name="Normal 2 4 3 5 2 4 2 2" xfId="6198" xr:uid="{00000000-0005-0000-0000-0000631A0000}"/>
    <cellStyle name="Normal 2 4 3 5 2 4 2 2 2" xfId="12973" xr:uid="{00000000-0005-0000-0000-0000641A0000}"/>
    <cellStyle name="Normal 2 4 3 5 2 4 2 2 3" xfId="19742" xr:uid="{00000000-0005-0000-0000-0000651A0000}"/>
    <cellStyle name="Normal 2 4 3 5 2 4 2 2 4" xfId="26511" xr:uid="{00000000-0005-0000-0000-0000661A0000}"/>
    <cellStyle name="Normal 2 4 3 5 2 4 2 3" xfId="9589" xr:uid="{00000000-0005-0000-0000-0000671A0000}"/>
    <cellStyle name="Normal 2 4 3 5 2 4 2 4" xfId="16358" xr:uid="{00000000-0005-0000-0000-0000681A0000}"/>
    <cellStyle name="Normal 2 4 3 5 2 4 2 5" xfId="23127" xr:uid="{00000000-0005-0000-0000-0000691A0000}"/>
    <cellStyle name="Normal 2 4 3 5 2 4 3" xfId="4499" xr:uid="{00000000-0005-0000-0000-00006A1A0000}"/>
    <cellStyle name="Normal 2 4 3 5 2 4 3 2" xfId="11280" xr:uid="{00000000-0005-0000-0000-00006B1A0000}"/>
    <cellStyle name="Normal 2 4 3 5 2 4 3 3" xfId="18049" xr:uid="{00000000-0005-0000-0000-00006C1A0000}"/>
    <cellStyle name="Normal 2 4 3 5 2 4 3 4" xfId="24818" xr:uid="{00000000-0005-0000-0000-00006D1A0000}"/>
    <cellStyle name="Normal 2 4 3 5 2 4 4" xfId="7896" xr:uid="{00000000-0005-0000-0000-00006E1A0000}"/>
    <cellStyle name="Normal 2 4 3 5 2 4 5" xfId="14665" xr:uid="{00000000-0005-0000-0000-00006F1A0000}"/>
    <cellStyle name="Normal 2 4 3 5 2 4 6" xfId="21434" xr:uid="{00000000-0005-0000-0000-0000701A0000}"/>
    <cellStyle name="Normal 2 4 3 5 2 5" xfId="1526" xr:uid="{00000000-0005-0000-0000-0000711A0000}"/>
    <cellStyle name="Normal 2 4 3 5 2 5 2" xfId="3228" xr:uid="{00000000-0005-0000-0000-0000721A0000}"/>
    <cellStyle name="Normal 2 4 3 5 2 5 2 2" xfId="6624" xr:uid="{00000000-0005-0000-0000-0000731A0000}"/>
    <cellStyle name="Normal 2 4 3 5 2 5 2 2 2" xfId="13396" xr:uid="{00000000-0005-0000-0000-0000741A0000}"/>
    <cellStyle name="Normal 2 4 3 5 2 5 2 2 3" xfId="20165" xr:uid="{00000000-0005-0000-0000-0000751A0000}"/>
    <cellStyle name="Normal 2 4 3 5 2 5 2 2 4" xfId="26934" xr:uid="{00000000-0005-0000-0000-0000761A0000}"/>
    <cellStyle name="Normal 2 4 3 5 2 5 2 3" xfId="10012" xr:uid="{00000000-0005-0000-0000-0000771A0000}"/>
    <cellStyle name="Normal 2 4 3 5 2 5 2 4" xfId="16781" xr:uid="{00000000-0005-0000-0000-0000781A0000}"/>
    <cellStyle name="Normal 2 4 3 5 2 5 2 5" xfId="23550" xr:uid="{00000000-0005-0000-0000-0000791A0000}"/>
    <cellStyle name="Normal 2 4 3 5 2 5 3" xfId="4922" xr:uid="{00000000-0005-0000-0000-00007A1A0000}"/>
    <cellStyle name="Normal 2 4 3 5 2 5 3 2" xfId="11703" xr:uid="{00000000-0005-0000-0000-00007B1A0000}"/>
    <cellStyle name="Normal 2 4 3 5 2 5 3 3" xfId="18472" xr:uid="{00000000-0005-0000-0000-00007C1A0000}"/>
    <cellStyle name="Normal 2 4 3 5 2 5 3 4" xfId="25241" xr:uid="{00000000-0005-0000-0000-00007D1A0000}"/>
    <cellStyle name="Normal 2 4 3 5 2 5 4" xfId="8319" xr:uid="{00000000-0005-0000-0000-00007E1A0000}"/>
    <cellStyle name="Normal 2 4 3 5 2 5 5" xfId="15088" xr:uid="{00000000-0005-0000-0000-00007F1A0000}"/>
    <cellStyle name="Normal 2 4 3 5 2 5 6" xfId="21857" xr:uid="{00000000-0005-0000-0000-0000801A0000}"/>
    <cellStyle name="Normal 2 4 3 5 2 6" xfId="1951" xr:uid="{00000000-0005-0000-0000-0000811A0000}"/>
    <cellStyle name="Normal 2 4 3 5 2 6 2" xfId="5347" xr:uid="{00000000-0005-0000-0000-0000821A0000}"/>
    <cellStyle name="Normal 2 4 3 5 2 6 2 2" xfId="12127" xr:uid="{00000000-0005-0000-0000-0000831A0000}"/>
    <cellStyle name="Normal 2 4 3 5 2 6 2 3" xfId="18896" xr:uid="{00000000-0005-0000-0000-0000841A0000}"/>
    <cellStyle name="Normal 2 4 3 5 2 6 2 4" xfId="25665" xr:uid="{00000000-0005-0000-0000-0000851A0000}"/>
    <cellStyle name="Normal 2 4 3 5 2 6 3" xfId="8743" xr:uid="{00000000-0005-0000-0000-0000861A0000}"/>
    <cellStyle name="Normal 2 4 3 5 2 6 4" xfId="15512" xr:uid="{00000000-0005-0000-0000-0000871A0000}"/>
    <cellStyle name="Normal 2 4 3 5 2 6 5" xfId="22281" xr:uid="{00000000-0005-0000-0000-0000881A0000}"/>
    <cellStyle name="Normal 2 4 3 5 2 7" xfId="3653" xr:uid="{00000000-0005-0000-0000-0000891A0000}"/>
    <cellStyle name="Normal 2 4 3 5 2 7 2" xfId="10434" xr:uid="{00000000-0005-0000-0000-00008A1A0000}"/>
    <cellStyle name="Normal 2 4 3 5 2 7 3" xfId="17203" xr:uid="{00000000-0005-0000-0000-00008B1A0000}"/>
    <cellStyle name="Normal 2 4 3 5 2 7 4" xfId="23972" xr:uid="{00000000-0005-0000-0000-00008C1A0000}"/>
    <cellStyle name="Normal 2 4 3 5 2 8" xfId="7049" xr:uid="{00000000-0005-0000-0000-00008D1A0000}"/>
    <cellStyle name="Normal 2 4 3 5 2 9" xfId="13819" xr:uid="{00000000-0005-0000-0000-00008E1A0000}"/>
    <cellStyle name="Normal 2 4 3 5 3" xfId="365" xr:uid="{00000000-0005-0000-0000-00008F1A0000}"/>
    <cellStyle name="Normal 2 4 3 5 3 2" xfId="792" xr:uid="{00000000-0005-0000-0000-0000901A0000}"/>
    <cellStyle name="Normal 2 4 3 5 3 2 2" xfId="2499" xr:uid="{00000000-0005-0000-0000-0000911A0000}"/>
    <cellStyle name="Normal 2 4 3 5 3 2 2 2" xfId="5895" xr:uid="{00000000-0005-0000-0000-0000921A0000}"/>
    <cellStyle name="Normal 2 4 3 5 3 2 2 2 2" xfId="12673" xr:uid="{00000000-0005-0000-0000-0000931A0000}"/>
    <cellStyle name="Normal 2 4 3 5 3 2 2 2 3" xfId="19442" xr:uid="{00000000-0005-0000-0000-0000941A0000}"/>
    <cellStyle name="Normal 2 4 3 5 3 2 2 2 4" xfId="26211" xr:uid="{00000000-0005-0000-0000-0000951A0000}"/>
    <cellStyle name="Normal 2 4 3 5 3 2 2 3" xfId="9289" xr:uid="{00000000-0005-0000-0000-0000961A0000}"/>
    <cellStyle name="Normal 2 4 3 5 3 2 2 4" xfId="16058" xr:uid="{00000000-0005-0000-0000-0000971A0000}"/>
    <cellStyle name="Normal 2 4 3 5 3 2 2 5" xfId="22827" xr:uid="{00000000-0005-0000-0000-0000981A0000}"/>
    <cellStyle name="Normal 2 4 3 5 3 2 3" xfId="4199" xr:uid="{00000000-0005-0000-0000-0000991A0000}"/>
    <cellStyle name="Normal 2 4 3 5 3 2 3 2" xfId="10980" xr:uid="{00000000-0005-0000-0000-00009A1A0000}"/>
    <cellStyle name="Normal 2 4 3 5 3 2 3 3" xfId="17749" xr:uid="{00000000-0005-0000-0000-00009B1A0000}"/>
    <cellStyle name="Normal 2 4 3 5 3 2 3 4" xfId="24518" xr:uid="{00000000-0005-0000-0000-00009C1A0000}"/>
    <cellStyle name="Normal 2 4 3 5 3 2 4" xfId="7596" xr:uid="{00000000-0005-0000-0000-00009D1A0000}"/>
    <cellStyle name="Normal 2 4 3 5 3 2 5" xfId="14365" xr:uid="{00000000-0005-0000-0000-00009E1A0000}"/>
    <cellStyle name="Normal 2 4 3 5 3 2 6" xfId="21134" xr:uid="{00000000-0005-0000-0000-00009F1A0000}"/>
    <cellStyle name="Normal 2 4 3 5 3 3" xfId="1220" xr:uid="{00000000-0005-0000-0000-0000A01A0000}"/>
    <cellStyle name="Normal 2 4 3 5 3 3 2" xfId="2925" xr:uid="{00000000-0005-0000-0000-0000A11A0000}"/>
    <cellStyle name="Normal 2 4 3 5 3 3 2 2" xfId="6321" xr:uid="{00000000-0005-0000-0000-0000A21A0000}"/>
    <cellStyle name="Normal 2 4 3 5 3 3 2 2 2" xfId="13096" xr:uid="{00000000-0005-0000-0000-0000A31A0000}"/>
    <cellStyle name="Normal 2 4 3 5 3 3 2 2 3" xfId="19865" xr:uid="{00000000-0005-0000-0000-0000A41A0000}"/>
    <cellStyle name="Normal 2 4 3 5 3 3 2 2 4" xfId="26634" xr:uid="{00000000-0005-0000-0000-0000A51A0000}"/>
    <cellStyle name="Normal 2 4 3 5 3 3 2 3" xfId="9712" xr:uid="{00000000-0005-0000-0000-0000A61A0000}"/>
    <cellStyle name="Normal 2 4 3 5 3 3 2 4" xfId="16481" xr:uid="{00000000-0005-0000-0000-0000A71A0000}"/>
    <cellStyle name="Normal 2 4 3 5 3 3 2 5" xfId="23250" xr:uid="{00000000-0005-0000-0000-0000A81A0000}"/>
    <cellStyle name="Normal 2 4 3 5 3 3 3" xfId="4622" xr:uid="{00000000-0005-0000-0000-0000A91A0000}"/>
    <cellStyle name="Normal 2 4 3 5 3 3 3 2" xfId="11403" xr:uid="{00000000-0005-0000-0000-0000AA1A0000}"/>
    <cellStyle name="Normal 2 4 3 5 3 3 3 3" xfId="18172" xr:uid="{00000000-0005-0000-0000-0000AB1A0000}"/>
    <cellStyle name="Normal 2 4 3 5 3 3 3 4" xfId="24941" xr:uid="{00000000-0005-0000-0000-0000AC1A0000}"/>
    <cellStyle name="Normal 2 4 3 5 3 3 4" xfId="8019" xr:uid="{00000000-0005-0000-0000-0000AD1A0000}"/>
    <cellStyle name="Normal 2 4 3 5 3 3 5" xfId="14788" xr:uid="{00000000-0005-0000-0000-0000AE1A0000}"/>
    <cellStyle name="Normal 2 4 3 5 3 3 6" xfId="21557" xr:uid="{00000000-0005-0000-0000-0000AF1A0000}"/>
    <cellStyle name="Normal 2 4 3 5 3 4" xfId="1649" xr:uid="{00000000-0005-0000-0000-0000B01A0000}"/>
    <cellStyle name="Normal 2 4 3 5 3 4 2" xfId="3351" xr:uid="{00000000-0005-0000-0000-0000B11A0000}"/>
    <cellStyle name="Normal 2 4 3 5 3 4 2 2" xfId="6747" xr:uid="{00000000-0005-0000-0000-0000B21A0000}"/>
    <cellStyle name="Normal 2 4 3 5 3 4 2 2 2" xfId="13519" xr:uid="{00000000-0005-0000-0000-0000B31A0000}"/>
    <cellStyle name="Normal 2 4 3 5 3 4 2 2 3" xfId="20288" xr:uid="{00000000-0005-0000-0000-0000B41A0000}"/>
    <cellStyle name="Normal 2 4 3 5 3 4 2 2 4" xfId="27057" xr:uid="{00000000-0005-0000-0000-0000B51A0000}"/>
    <cellStyle name="Normal 2 4 3 5 3 4 2 3" xfId="10135" xr:uid="{00000000-0005-0000-0000-0000B61A0000}"/>
    <cellStyle name="Normal 2 4 3 5 3 4 2 4" xfId="16904" xr:uid="{00000000-0005-0000-0000-0000B71A0000}"/>
    <cellStyle name="Normal 2 4 3 5 3 4 2 5" xfId="23673" xr:uid="{00000000-0005-0000-0000-0000B81A0000}"/>
    <cellStyle name="Normal 2 4 3 5 3 4 3" xfId="5045" xr:uid="{00000000-0005-0000-0000-0000B91A0000}"/>
    <cellStyle name="Normal 2 4 3 5 3 4 3 2" xfId="11826" xr:uid="{00000000-0005-0000-0000-0000BA1A0000}"/>
    <cellStyle name="Normal 2 4 3 5 3 4 3 3" xfId="18595" xr:uid="{00000000-0005-0000-0000-0000BB1A0000}"/>
    <cellStyle name="Normal 2 4 3 5 3 4 3 4" xfId="25364" xr:uid="{00000000-0005-0000-0000-0000BC1A0000}"/>
    <cellStyle name="Normal 2 4 3 5 3 4 4" xfId="8442" xr:uid="{00000000-0005-0000-0000-0000BD1A0000}"/>
    <cellStyle name="Normal 2 4 3 5 3 4 5" xfId="15211" xr:uid="{00000000-0005-0000-0000-0000BE1A0000}"/>
    <cellStyle name="Normal 2 4 3 5 3 4 6" xfId="21980" xr:uid="{00000000-0005-0000-0000-0000BF1A0000}"/>
    <cellStyle name="Normal 2 4 3 5 3 5" xfId="2074" xr:uid="{00000000-0005-0000-0000-0000C01A0000}"/>
    <cellStyle name="Normal 2 4 3 5 3 5 2" xfId="5470" xr:uid="{00000000-0005-0000-0000-0000C11A0000}"/>
    <cellStyle name="Normal 2 4 3 5 3 5 2 2" xfId="12250" xr:uid="{00000000-0005-0000-0000-0000C21A0000}"/>
    <cellStyle name="Normal 2 4 3 5 3 5 2 3" xfId="19019" xr:uid="{00000000-0005-0000-0000-0000C31A0000}"/>
    <cellStyle name="Normal 2 4 3 5 3 5 2 4" xfId="25788" xr:uid="{00000000-0005-0000-0000-0000C41A0000}"/>
    <cellStyle name="Normal 2 4 3 5 3 5 3" xfId="8866" xr:uid="{00000000-0005-0000-0000-0000C51A0000}"/>
    <cellStyle name="Normal 2 4 3 5 3 5 4" xfId="15635" xr:uid="{00000000-0005-0000-0000-0000C61A0000}"/>
    <cellStyle name="Normal 2 4 3 5 3 5 5" xfId="22404" xr:uid="{00000000-0005-0000-0000-0000C71A0000}"/>
    <cellStyle name="Normal 2 4 3 5 3 6" xfId="3776" xr:uid="{00000000-0005-0000-0000-0000C81A0000}"/>
    <cellStyle name="Normal 2 4 3 5 3 6 2" xfId="10557" xr:uid="{00000000-0005-0000-0000-0000C91A0000}"/>
    <cellStyle name="Normal 2 4 3 5 3 6 3" xfId="17326" xr:uid="{00000000-0005-0000-0000-0000CA1A0000}"/>
    <cellStyle name="Normal 2 4 3 5 3 6 4" xfId="24095" xr:uid="{00000000-0005-0000-0000-0000CB1A0000}"/>
    <cellStyle name="Normal 2 4 3 5 3 7" xfId="7173" xr:uid="{00000000-0005-0000-0000-0000CC1A0000}"/>
    <cellStyle name="Normal 2 4 3 5 3 8" xfId="13942" xr:uid="{00000000-0005-0000-0000-0000CD1A0000}"/>
    <cellStyle name="Normal 2 4 3 5 3 9" xfId="20711" xr:uid="{00000000-0005-0000-0000-0000CE1A0000}"/>
    <cellStyle name="Normal 2 4 3 5 4" xfId="567" xr:uid="{00000000-0005-0000-0000-0000CF1A0000}"/>
    <cellStyle name="Normal 2 4 3 5 4 2" xfId="2276" xr:uid="{00000000-0005-0000-0000-0000D01A0000}"/>
    <cellStyle name="Normal 2 4 3 5 4 2 2" xfId="5672" xr:uid="{00000000-0005-0000-0000-0000D11A0000}"/>
    <cellStyle name="Normal 2 4 3 5 4 2 2 2" xfId="12450" xr:uid="{00000000-0005-0000-0000-0000D21A0000}"/>
    <cellStyle name="Normal 2 4 3 5 4 2 2 3" xfId="19219" xr:uid="{00000000-0005-0000-0000-0000D31A0000}"/>
    <cellStyle name="Normal 2 4 3 5 4 2 2 4" xfId="25988" xr:uid="{00000000-0005-0000-0000-0000D41A0000}"/>
    <cellStyle name="Normal 2 4 3 5 4 2 3" xfId="9066" xr:uid="{00000000-0005-0000-0000-0000D51A0000}"/>
    <cellStyle name="Normal 2 4 3 5 4 2 4" xfId="15835" xr:uid="{00000000-0005-0000-0000-0000D61A0000}"/>
    <cellStyle name="Normal 2 4 3 5 4 2 5" xfId="22604" xr:uid="{00000000-0005-0000-0000-0000D71A0000}"/>
    <cellStyle name="Normal 2 4 3 5 4 3" xfId="3976" xr:uid="{00000000-0005-0000-0000-0000D81A0000}"/>
    <cellStyle name="Normal 2 4 3 5 4 3 2" xfId="10757" xr:uid="{00000000-0005-0000-0000-0000D91A0000}"/>
    <cellStyle name="Normal 2 4 3 5 4 3 3" xfId="17526" xr:uid="{00000000-0005-0000-0000-0000DA1A0000}"/>
    <cellStyle name="Normal 2 4 3 5 4 3 4" xfId="24295" xr:uid="{00000000-0005-0000-0000-0000DB1A0000}"/>
    <cellStyle name="Normal 2 4 3 5 4 4" xfId="7373" xr:uid="{00000000-0005-0000-0000-0000DC1A0000}"/>
    <cellStyle name="Normal 2 4 3 5 4 5" xfId="14142" xr:uid="{00000000-0005-0000-0000-0000DD1A0000}"/>
    <cellStyle name="Normal 2 4 3 5 4 6" xfId="20911" xr:uid="{00000000-0005-0000-0000-0000DE1A0000}"/>
    <cellStyle name="Normal 2 4 3 5 5" xfId="997" xr:uid="{00000000-0005-0000-0000-0000DF1A0000}"/>
    <cellStyle name="Normal 2 4 3 5 5 2" xfId="2702" xr:uid="{00000000-0005-0000-0000-0000E01A0000}"/>
    <cellStyle name="Normal 2 4 3 5 5 2 2" xfId="6098" xr:uid="{00000000-0005-0000-0000-0000E11A0000}"/>
    <cellStyle name="Normal 2 4 3 5 5 2 2 2" xfId="12873" xr:uid="{00000000-0005-0000-0000-0000E21A0000}"/>
    <cellStyle name="Normal 2 4 3 5 5 2 2 3" xfId="19642" xr:uid="{00000000-0005-0000-0000-0000E31A0000}"/>
    <cellStyle name="Normal 2 4 3 5 5 2 2 4" xfId="26411" xr:uid="{00000000-0005-0000-0000-0000E41A0000}"/>
    <cellStyle name="Normal 2 4 3 5 5 2 3" xfId="9489" xr:uid="{00000000-0005-0000-0000-0000E51A0000}"/>
    <cellStyle name="Normal 2 4 3 5 5 2 4" xfId="16258" xr:uid="{00000000-0005-0000-0000-0000E61A0000}"/>
    <cellStyle name="Normal 2 4 3 5 5 2 5" xfId="23027" xr:uid="{00000000-0005-0000-0000-0000E71A0000}"/>
    <cellStyle name="Normal 2 4 3 5 5 3" xfId="4399" xr:uid="{00000000-0005-0000-0000-0000E81A0000}"/>
    <cellStyle name="Normal 2 4 3 5 5 3 2" xfId="11180" xr:uid="{00000000-0005-0000-0000-0000E91A0000}"/>
    <cellStyle name="Normal 2 4 3 5 5 3 3" xfId="17949" xr:uid="{00000000-0005-0000-0000-0000EA1A0000}"/>
    <cellStyle name="Normal 2 4 3 5 5 3 4" xfId="24718" xr:uid="{00000000-0005-0000-0000-0000EB1A0000}"/>
    <cellStyle name="Normal 2 4 3 5 5 4" xfId="7796" xr:uid="{00000000-0005-0000-0000-0000EC1A0000}"/>
    <cellStyle name="Normal 2 4 3 5 5 5" xfId="14565" xr:uid="{00000000-0005-0000-0000-0000ED1A0000}"/>
    <cellStyle name="Normal 2 4 3 5 5 6" xfId="21334" xr:uid="{00000000-0005-0000-0000-0000EE1A0000}"/>
    <cellStyle name="Normal 2 4 3 5 6" xfId="1426" xr:uid="{00000000-0005-0000-0000-0000EF1A0000}"/>
    <cellStyle name="Normal 2 4 3 5 6 2" xfId="3128" xr:uid="{00000000-0005-0000-0000-0000F01A0000}"/>
    <cellStyle name="Normal 2 4 3 5 6 2 2" xfId="6524" xr:uid="{00000000-0005-0000-0000-0000F11A0000}"/>
    <cellStyle name="Normal 2 4 3 5 6 2 2 2" xfId="13296" xr:uid="{00000000-0005-0000-0000-0000F21A0000}"/>
    <cellStyle name="Normal 2 4 3 5 6 2 2 3" xfId="20065" xr:uid="{00000000-0005-0000-0000-0000F31A0000}"/>
    <cellStyle name="Normal 2 4 3 5 6 2 2 4" xfId="26834" xr:uid="{00000000-0005-0000-0000-0000F41A0000}"/>
    <cellStyle name="Normal 2 4 3 5 6 2 3" xfId="9912" xr:uid="{00000000-0005-0000-0000-0000F51A0000}"/>
    <cellStyle name="Normal 2 4 3 5 6 2 4" xfId="16681" xr:uid="{00000000-0005-0000-0000-0000F61A0000}"/>
    <cellStyle name="Normal 2 4 3 5 6 2 5" xfId="23450" xr:uid="{00000000-0005-0000-0000-0000F71A0000}"/>
    <cellStyle name="Normal 2 4 3 5 6 3" xfId="4822" xr:uid="{00000000-0005-0000-0000-0000F81A0000}"/>
    <cellStyle name="Normal 2 4 3 5 6 3 2" xfId="11603" xr:uid="{00000000-0005-0000-0000-0000F91A0000}"/>
    <cellStyle name="Normal 2 4 3 5 6 3 3" xfId="18372" xr:uid="{00000000-0005-0000-0000-0000FA1A0000}"/>
    <cellStyle name="Normal 2 4 3 5 6 3 4" xfId="25141" xr:uid="{00000000-0005-0000-0000-0000FB1A0000}"/>
    <cellStyle name="Normal 2 4 3 5 6 4" xfId="8219" xr:uid="{00000000-0005-0000-0000-0000FC1A0000}"/>
    <cellStyle name="Normal 2 4 3 5 6 5" xfId="14988" xr:uid="{00000000-0005-0000-0000-0000FD1A0000}"/>
    <cellStyle name="Normal 2 4 3 5 6 6" xfId="21757" xr:uid="{00000000-0005-0000-0000-0000FE1A0000}"/>
    <cellStyle name="Normal 2 4 3 5 7" xfId="1851" xr:uid="{00000000-0005-0000-0000-0000FF1A0000}"/>
    <cellStyle name="Normal 2 4 3 5 7 2" xfId="5247" xr:uid="{00000000-0005-0000-0000-0000001B0000}"/>
    <cellStyle name="Normal 2 4 3 5 7 2 2" xfId="12027" xr:uid="{00000000-0005-0000-0000-0000011B0000}"/>
    <cellStyle name="Normal 2 4 3 5 7 2 3" xfId="18796" xr:uid="{00000000-0005-0000-0000-0000021B0000}"/>
    <cellStyle name="Normal 2 4 3 5 7 2 4" xfId="25565" xr:uid="{00000000-0005-0000-0000-0000031B0000}"/>
    <cellStyle name="Normal 2 4 3 5 7 3" xfId="8643" xr:uid="{00000000-0005-0000-0000-0000041B0000}"/>
    <cellStyle name="Normal 2 4 3 5 7 4" xfId="15412" xr:uid="{00000000-0005-0000-0000-0000051B0000}"/>
    <cellStyle name="Normal 2 4 3 5 7 5" xfId="22181" xr:uid="{00000000-0005-0000-0000-0000061B0000}"/>
    <cellStyle name="Normal 2 4 3 5 8" xfId="3553" xr:uid="{00000000-0005-0000-0000-0000071B0000}"/>
    <cellStyle name="Normal 2 4 3 5 8 2" xfId="10334" xr:uid="{00000000-0005-0000-0000-0000081B0000}"/>
    <cellStyle name="Normal 2 4 3 5 8 3" xfId="17103" xr:uid="{00000000-0005-0000-0000-0000091B0000}"/>
    <cellStyle name="Normal 2 4 3 5 8 4" xfId="23872" xr:uid="{00000000-0005-0000-0000-00000A1B0000}"/>
    <cellStyle name="Normal 2 4 3 5 9" xfId="6949" xr:uid="{00000000-0005-0000-0000-00000B1B0000}"/>
    <cellStyle name="Normal 2 4 3 6" xfId="139" xr:uid="{00000000-0005-0000-0000-00000C1B0000}"/>
    <cellStyle name="Normal 2 4 3 6 10" xfId="20508" xr:uid="{00000000-0005-0000-0000-00000D1B0000}"/>
    <cellStyle name="Normal 2 4 3 6 2" xfId="387" xr:uid="{00000000-0005-0000-0000-00000E1B0000}"/>
    <cellStyle name="Normal 2 4 3 6 2 2" xfId="814" xr:uid="{00000000-0005-0000-0000-00000F1B0000}"/>
    <cellStyle name="Normal 2 4 3 6 2 2 2" xfId="2519" xr:uid="{00000000-0005-0000-0000-0000101B0000}"/>
    <cellStyle name="Normal 2 4 3 6 2 2 2 2" xfId="5915" xr:uid="{00000000-0005-0000-0000-0000111B0000}"/>
    <cellStyle name="Normal 2 4 3 6 2 2 2 2 2" xfId="12693" xr:uid="{00000000-0005-0000-0000-0000121B0000}"/>
    <cellStyle name="Normal 2 4 3 6 2 2 2 2 3" xfId="19462" xr:uid="{00000000-0005-0000-0000-0000131B0000}"/>
    <cellStyle name="Normal 2 4 3 6 2 2 2 2 4" xfId="26231" xr:uid="{00000000-0005-0000-0000-0000141B0000}"/>
    <cellStyle name="Normal 2 4 3 6 2 2 2 3" xfId="9309" xr:uid="{00000000-0005-0000-0000-0000151B0000}"/>
    <cellStyle name="Normal 2 4 3 6 2 2 2 4" xfId="16078" xr:uid="{00000000-0005-0000-0000-0000161B0000}"/>
    <cellStyle name="Normal 2 4 3 6 2 2 2 5" xfId="22847" xr:uid="{00000000-0005-0000-0000-0000171B0000}"/>
    <cellStyle name="Normal 2 4 3 6 2 2 3" xfId="4219" xr:uid="{00000000-0005-0000-0000-0000181B0000}"/>
    <cellStyle name="Normal 2 4 3 6 2 2 3 2" xfId="11000" xr:uid="{00000000-0005-0000-0000-0000191B0000}"/>
    <cellStyle name="Normal 2 4 3 6 2 2 3 3" xfId="17769" xr:uid="{00000000-0005-0000-0000-00001A1B0000}"/>
    <cellStyle name="Normal 2 4 3 6 2 2 3 4" xfId="24538" xr:uid="{00000000-0005-0000-0000-00001B1B0000}"/>
    <cellStyle name="Normal 2 4 3 6 2 2 4" xfId="7616" xr:uid="{00000000-0005-0000-0000-00001C1B0000}"/>
    <cellStyle name="Normal 2 4 3 6 2 2 5" xfId="14385" xr:uid="{00000000-0005-0000-0000-00001D1B0000}"/>
    <cellStyle name="Normal 2 4 3 6 2 2 6" xfId="21154" xr:uid="{00000000-0005-0000-0000-00001E1B0000}"/>
    <cellStyle name="Normal 2 4 3 6 2 3" xfId="1240" xr:uid="{00000000-0005-0000-0000-00001F1B0000}"/>
    <cellStyle name="Normal 2 4 3 6 2 3 2" xfId="2945" xr:uid="{00000000-0005-0000-0000-0000201B0000}"/>
    <cellStyle name="Normal 2 4 3 6 2 3 2 2" xfId="6341" xr:uid="{00000000-0005-0000-0000-0000211B0000}"/>
    <cellStyle name="Normal 2 4 3 6 2 3 2 2 2" xfId="13116" xr:uid="{00000000-0005-0000-0000-0000221B0000}"/>
    <cellStyle name="Normal 2 4 3 6 2 3 2 2 3" xfId="19885" xr:uid="{00000000-0005-0000-0000-0000231B0000}"/>
    <cellStyle name="Normal 2 4 3 6 2 3 2 2 4" xfId="26654" xr:uid="{00000000-0005-0000-0000-0000241B0000}"/>
    <cellStyle name="Normal 2 4 3 6 2 3 2 3" xfId="9732" xr:uid="{00000000-0005-0000-0000-0000251B0000}"/>
    <cellStyle name="Normal 2 4 3 6 2 3 2 4" xfId="16501" xr:uid="{00000000-0005-0000-0000-0000261B0000}"/>
    <cellStyle name="Normal 2 4 3 6 2 3 2 5" xfId="23270" xr:uid="{00000000-0005-0000-0000-0000271B0000}"/>
    <cellStyle name="Normal 2 4 3 6 2 3 3" xfId="4642" xr:uid="{00000000-0005-0000-0000-0000281B0000}"/>
    <cellStyle name="Normal 2 4 3 6 2 3 3 2" xfId="11423" xr:uid="{00000000-0005-0000-0000-0000291B0000}"/>
    <cellStyle name="Normal 2 4 3 6 2 3 3 3" xfId="18192" xr:uid="{00000000-0005-0000-0000-00002A1B0000}"/>
    <cellStyle name="Normal 2 4 3 6 2 3 3 4" xfId="24961" xr:uid="{00000000-0005-0000-0000-00002B1B0000}"/>
    <cellStyle name="Normal 2 4 3 6 2 3 4" xfId="8039" xr:uid="{00000000-0005-0000-0000-00002C1B0000}"/>
    <cellStyle name="Normal 2 4 3 6 2 3 5" xfId="14808" xr:uid="{00000000-0005-0000-0000-00002D1B0000}"/>
    <cellStyle name="Normal 2 4 3 6 2 3 6" xfId="21577" xr:uid="{00000000-0005-0000-0000-00002E1B0000}"/>
    <cellStyle name="Normal 2 4 3 6 2 4" xfId="1669" xr:uid="{00000000-0005-0000-0000-00002F1B0000}"/>
    <cellStyle name="Normal 2 4 3 6 2 4 2" xfId="3371" xr:uid="{00000000-0005-0000-0000-0000301B0000}"/>
    <cellStyle name="Normal 2 4 3 6 2 4 2 2" xfId="6767" xr:uid="{00000000-0005-0000-0000-0000311B0000}"/>
    <cellStyle name="Normal 2 4 3 6 2 4 2 2 2" xfId="13539" xr:uid="{00000000-0005-0000-0000-0000321B0000}"/>
    <cellStyle name="Normal 2 4 3 6 2 4 2 2 3" xfId="20308" xr:uid="{00000000-0005-0000-0000-0000331B0000}"/>
    <cellStyle name="Normal 2 4 3 6 2 4 2 2 4" xfId="27077" xr:uid="{00000000-0005-0000-0000-0000341B0000}"/>
    <cellStyle name="Normal 2 4 3 6 2 4 2 3" xfId="10155" xr:uid="{00000000-0005-0000-0000-0000351B0000}"/>
    <cellStyle name="Normal 2 4 3 6 2 4 2 4" xfId="16924" xr:uid="{00000000-0005-0000-0000-0000361B0000}"/>
    <cellStyle name="Normal 2 4 3 6 2 4 2 5" xfId="23693" xr:uid="{00000000-0005-0000-0000-0000371B0000}"/>
    <cellStyle name="Normal 2 4 3 6 2 4 3" xfId="5065" xr:uid="{00000000-0005-0000-0000-0000381B0000}"/>
    <cellStyle name="Normal 2 4 3 6 2 4 3 2" xfId="11846" xr:uid="{00000000-0005-0000-0000-0000391B0000}"/>
    <cellStyle name="Normal 2 4 3 6 2 4 3 3" xfId="18615" xr:uid="{00000000-0005-0000-0000-00003A1B0000}"/>
    <cellStyle name="Normal 2 4 3 6 2 4 3 4" xfId="25384" xr:uid="{00000000-0005-0000-0000-00003B1B0000}"/>
    <cellStyle name="Normal 2 4 3 6 2 4 4" xfId="8462" xr:uid="{00000000-0005-0000-0000-00003C1B0000}"/>
    <cellStyle name="Normal 2 4 3 6 2 4 5" xfId="15231" xr:uid="{00000000-0005-0000-0000-00003D1B0000}"/>
    <cellStyle name="Normal 2 4 3 6 2 4 6" xfId="22000" xr:uid="{00000000-0005-0000-0000-00003E1B0000}"/>
    <cellStyle name="Normal 2 4 3 6 2 5" xfId="2096" xr:uid="{00000000-0005-0000-0000-00003F1B0000}"/>
    <cellStyle name="Normal 2 4 3 6 2 5 2" xfId="5492" xr:uid="{00000000-0005-0000-0000-0000401B0000}"/>
    <cellStyle name="Normal 2 4 3 6 2 5 2 2" xfId="12270" xr:uid="{00000000-0005-0000-0000-0000411B0000}"/>
    <cellStyle name="Normal 2 4 3 6 2 5 2 3" xfId="19039" xr:uid="{00000000-0005-0000-0000-0000421B0000}"/>
    <cellStyle name="Normal 2 4 3 6 2 5 2 4" xfId="25808" xr:uid="{00000000-0005-0000-0000-0000431B0000}"/>
    <cellStyle name="Normal 2 4 3 6 2 5 3" xfId="8886" xr:uid="{00000000-0005-0000-0000-0000441B0000}"/>
    <cellStyle name="Normal 2 4 3 6 2 5 4" xfId="15655" xr:uid="{00000000-0005-0000-0000-0000451B0000}"/>
    <cellStyle name="Normal 2 4 3 6 2 5 5" xfId="22424" xr:uid="{00000000-0005-0000-0000-0000461B0000}"/>
    <cellStyle name="Normal 2 4 3 6 2 6" xfId="3796" xr:uid="{00000000-0005-0000-0000-0000471B0000}"/>
    <cellStyle name="Normal 2 4 3 6 2 6 2" xfId="10577" xr:uid="{00000000-0005-0000-0000-0000481B0000}"/>
    <cellStyle name="Normal 2 4 3 6 2 6 3" xfId="17346" xr:uid="{00000000-0005-0000-0000-0000491B0000}"/>
    <cellStyle name="Normal 2 4 3 6 2 6 4" xfId="24115" xr:uid="{00000000-0005-0000-0000-00004A1B0000}"/>
    <cellStyle name="Normal 2 4 3 6 2 7" xfId="7193" xr:uid="{00000000-0005-0000-0000-00004B1B0000}"/>
    <cellStyle name="Normal 2 4 3 6 2 8" xfId="13962" xr:uid="{00000000-0005-0000-0000-00004C1B0000}"/>
    <cellStyle name="Normal 2 4 3 6 2 9" xfId="20731" xr:uid="{00000000-0005-0000-0000-00004D1B0000}"/>
    <cellStyle name="Normal 2 4 3 6 3" xfId="589" xr:uid="{00000000-0005-0000-0000-00004E1B0000}"/>
    <cellStyle name="Normal 2 4 3 6 3 2" xfId="2296" xr:uid="{00000000-0005-0000-0000-00004F1B0000}"/>
    <cellStyle name="Normal 2 4 3 6 3 2 2" xfId="5692" xr:uid="{00000000-0005-0000-0000-0000501B0000}"/>
    <cellStyle name="Normal 2 4 3 6 3 2 2 2" xfId="12470" xr:uid="{00000000-0005-0000-0000-0000511B0000}"/>
    <cellStyle name="Normal 2 4 3 6 3 2 2 3" xfId="19239" xr:uid="{00000000-0005-0000-0000-0000521B0000}"/>
    <cellStyle name="Normal 2 4 3 6 3 2 2 4" xfId="26008" xr:uid="{00000000-0005-0000-0000-0000531B0000}"/>
    <cellStyle name="Normal 2 4 3 6 3 2 3" xfId="9086" xr:uid="{00000000-0005-0000-0000-0000541B0000}"/>
    <cellStyle name="Normal 2 4 3 6 3 2 4" xfId="15855" xr:uid="{00000000-0005-0000-0000-0000551B0000}"/>
    <cellStyle name="Normal 2 4 3 6 3 2 5" xfId="22624" xr:uid="{00000000-0005-0000-0000-0000561B0000}"/>
    <cellStyle name="Normal 2 4 3 6 3 3" xfId="3996" xr:uid="{00000000-0005-0000-0000-0000571B0000}"/>
    <cellStyle name="Normal 2 4 3 6 3 3 2" xfId="10777" xr:uid="{00000000-0005-0000-0000-0000581B0000}"/>
    <cellStyle name="Normal 2 4 3 6 3 3 3" xfId="17546" xr:uid="{00000000-0005-0000-0000-0000591B0000}"/>
    <cellStyle name="Normal 2 4 3 6 3 3 4" xfId="24315" xr:uid="{00000000-0005-0000-0000-00005A1B0000}"/>
    <cellStyle name="Normal 2 4 3 6 3 4" xfId="7393" xr:uid="{00000000-0005-0000-0000-00005B1B0000}"/>
    <cellStyle name="Normal 2 4 3 6 3 5" xfId="14162" xr:uid="{00000000-0005-0000-0000-00005C1B0000}"/>
    <cellStyle name="Normal 2 4 3 6 3 6" xfId="20931" xr:uid="{00000000-0005-0000-0000-00005D1B0000}"/>
    <cellStyle name="Normal 2 4 3 6 4" xfId="1017" xr:uid="{00000000-0005-0000-0000-00005E1B0000}"/>
    <cellStyle name="Normal 2 4 3 6 4 2" xfId="2722" xr:uid="{00000000-0005-0000-0000-00005F1B0000}"/>
    <cellStyle name="Normal 2 4 3 6 4 2 2" xfId="6118" xr:uid="{00000000-0005-0000-0000-0000601B0000}"/>
    <cellStyle name="Normal 2 4 3 6 4 2 2 2" xfId="12893" xr:uid="{00000000-0005-0000-0000-0000611B0000}"/>
    <cellStyle name="Normal 2 4 3 6 4 2 2 3" xfId="19662" xr:uid="{00000000-0005-0000-0000-0000621B0000}"/>
    <cellStyle name="Normal 2 4 3 6 4 2 2 4" xfId="26431" xr:uid="{00000000-0005-0000-0000-0000631B0000}"/>
    <cellStyle name="Normal 2 4 3 6 4 2 3" xfId="9509" xr:uid="{00000000-0005-0000-0000-0000641B0000}"/>
    <cellStyle name="Normal 2 4 3 6 4 2 4" xfId="16278" xr:uid="{00000000-0005-0000-0000-0000651B0000}"/>
    <cellStyle name="Normal 2 4 3 6 4 2 5" xfId="23047" xr:uid="{00000000-0005-0000-0000-0000661B0000}"/>
    <cellStyle name="Normal 2 4 3 6 4 3" xfId="4419" xr:uid="{00000000-0005-0000-0000-0000671B0000}"/>
    <cellStyle name="Normal 2 4 3 6 4 3 2" xfId="11200" xr:uid="{00000000-0005-0000-0000-0000681B0000}"/>
    <cellStyle name="Normal 2 4 3 6 4 3 3" xfId="17969" xr:uid="{00000000-0005-0000-0000-0000691B0000}"/>
    <cellStyle name="Normal 2 4 3 6 4 3 4" xfId="24738" xr:uid="{00000000-0005-0000-0000-00006A1B0000}"/>
    <cellStyle name="Normal 2 4 3 6 4 4" xfId="7816" xr:uid="{00000000-0005-0000-0000-00006B1B0000}"/>
    <cellStyle name="Normal 2 4 3 6 4 5" xfId="14585" xr:uid="{00000000-0005-0000-0000-00006C1B0000}"/>
    <cellStyle name="Normal 2 4 3 6 4 6" xfId="21354" xr:uid="{00000000-0005-0000-0000-00006D1B0000}"/>
    <cellStyle name="Normal 2 4 3 6 5" xfId="1446" xr:uid="{00000000-0005-0000-0000-00006E1B0000}"/>
    <cellStyle name="Normal 2 4 3 6 5 2" xfId="3148" xr:uid="{00000000-0005-0000-0000-00006F1B0000}"/>
    <cellStyle name="Normal 2 4 3 6 5 2 2" xfId="6544" xr:uid="{00000000-0005-0000-0000-0000701B0000}"/>
    <cellStyle name="Normal 2 4 3 6 5 2 2 2" xfId="13316" xr:uid="{00000000-0005-0000-0000-0000711B0000}"/>
    <cellStyle name="Normal 2 4 3 6 5 2 2 3" xfId="20085" xr:uid="{00000000-0005-0000-0000-0000721B0000}"/>
    <cellStyle name="Normal 2 4 3 6 5 2 2 4" xfId="26854" xr:uid="{00000000-0005-0000-0000-0000731B0000}"/>
    <cellStyle name="Normal 2 4 3 6 5 2 3" xfId="9932" xr:uid="{00000000-0005-0000-0000-0000741B0000}"/>
    <cellStyle name="Normal 2 4 3 6 5 2 4" xfId="16701" xr:uid="{00000000-0005-0000-0000-0000751B0000}"/>
    <cellStyle name="Normal 2 4 3 6 5 2 5" xfId="23470" xr:uid="{00000000-0005-0000-0000-0000761B0000}"/>
    <cellStyle name="Normal 2 4 3 6 5 3" xfId="4842" xr:uid="{00000000-0005-0000-0000-0000771B0000}"/>
    <cellStyle name="Normal 2 4 3 6 5 3 2" xfId="11623" xr:uid="{00000000-0005-0000-0000-0000781B0000}"/>
    <cellStyle name="Normal 2 4 3 6 5 3 3" xfId="18392" xr:uid="{00000000-0005-0000-0000-0000791B0000}"/>
    <cellStyle name="Normal 2 4 3 6 5 3 4" xfId="25161" xr:uid="{00000000-0005-0000-0000-00007A1B0000}"/>
    <cellStyle name="Normal 2 4 3 6 5 4" xfId="8239" xr:uid="{00000000-0005-0000-0000-00007B1B0000}"/>
    <cellStyle name="Normal 2 4 3 6 5 5" xfId="15008" xr:uid="{00000000-0005-0000-0000-00007C1B0000}"/>
    <cellStyle name="Normal 2 4 3 6 5 6" xfId="21777" xr:uid="{00000000-0005-0000-0000-00007D1B0000}"/>
    <cellStyle name="Normal 2 4 3 6 6" xfId="1871" xr:uid="{00000000-0005-0000-0000-00007E1B0000}"/>
    <cellStyle name="Normal 2 4 3 6 6 2" xfId="5267" xr:uid="{00000000-0005-0000-0000-00007F1B0000}"/>
    <cellStyle name="Normal 2 4 3 6 6 2 2" xfId="12047" xr:uid="{00000000-0005-0000-0000-0000801B0000}"/>
    <cellStyle name="Normal 2 4 3 6 6 2 3" xfId="18816" xr:uid="{00000000-0005-0000-0000-0000811B0000}"/>
    <cellStyle name="Normal 2 4 3 6 6 2 4" xfId="25585" xr:uid="{00000000-0005-0000-0000-0000821B0000}"/>
    <cellStyle name="Normal 2 4 3 6 6 3" xfId="8663" xr:uid="{00000000-0005-0000-0000-0000831B0000}"/>
    <cellStyle name="Normal 2 4 3 6 6 4" xfId="15432" xr:uid="{00000000-0005-0000-0000-0000841B0000}"/>
    <cellStyle name="Normal 2 4 3 6 6 5" xfId="22201" xr:uid="{00000000-0005-0000-0000-0000851B0000}"/>
    <cellStyle name="Normal 2 4 3 6 7" xfId="3573" xr:uid="{00000000-0005-0000-0000-0000861B0000}"/>
    <cellStyle name="Normal 2 4 3 6 7 2" xfId="10354" xr:uid="{00000000-0005-0000-0000-0000871B0000}"/>
    <cellStyle name="Normal 2 4 3 6 7 3" xfId="17123" xr:uid="{00000000-0005-0000-0000-0000881B0000}"/>
    <cellStyle name="Normal 2 4 3 6 7 4" xfId="23892" xr:uid="{00000000-0005-0000-0000-0000891B0000}"/>
    <cellStyle name="Normal 2 4 3 6 8" xfId="6969" xr:uid="{00000000-0005-0000-0000-00008A1B0000}"/>
    <cellStyle name="Normal 2 4 3 6 9" xfId="13739" xr:uid="{00000000-0005-0000-0000-00008B1B0000}"/>
    <cellStyle name="Normal 2 4 3 7" xfId="285" xr:uid="{00000000-0005-0000-0000-00008C1B0000}"/>
    <cellStyle name="Normal 2 4 3 7 2" xfId="712" xr:uid="{00000000-0005-0000-0000-00008D1B0000}"/>
    <cellStyle name="Normal 2 4 3 7 2 2" xfId="2419" xr:uid="{00000000-0005-0000-0000-00008E1B0000}"/>
    <cellStyle name="Normal 2 4 3 7 2 2 2" xfId="5815" xr:uid="{00000000-0005-0000-0000-00008F1B0000}"/>
    <cellStyle name="Normal 2 4 3 7 2 2 2 2" xfId="12593" xr:uid="{00000000-0005-0000-0000-0000901B0000}"/>
    <cellStyle name="Normal 2 4 3 7 2 2 2 3" xfId="19362" xr:uid="{00000000-0005-0000-0000-0000911B0000}"/>
    <cellStyle name="Normal 2 4 3 7 2 2 2 4" xfId="26131" xr:uid="{00000000-0005-0000-0000-0000921B0000}"/>
    <cellStyle name="Normal 2 4 3 7 2 2 3" xfId="9209" xr:uid="{00000000-0005-0000-0000-0000931B0000}"/>
    <cellStyle name="Normal 2 4 3 7 2 2 4" xfId="15978" xr:uid="{00000000-0005-0000-0000-0000941B0000}"/>
    <cellStyle name="Normal 2 4 3 7 2 2 5" xfId="22747" xr:uid="{00000000-0005-0000-0000-0000951B0000}"/>
    <cellStyle name="Normal 2 4 3 7 2 3" xfId="4119" xr:uid="{00000000-0005-0000-0000-0000961B0000}"/>
    <cellStyle name="Normal 2 4 3 7 2 3 2" xfId="10900" xr:uid="{00000000-0005-0000-0000-0000971B0000}"/>
    <cellStyle name="Normal 2 4 3 7 2 3 3" xfId="17669" xr:uid="{00000000-0005-0000-0000-0000981B0000}"/>
    <cellStyle name="Normal 2 4 3 7 2 3 4" xfId="24438" xr:uid="{00000000-0005-0000-0000-0000991B0000}"/>
    <cellStyle name="Normal 2 4 3 7 2 4" xfId="7516" xr:uid="{00000000-0005-0000-0000-00009A1B0000}"/>
    <cellStyle name="Normal 2 4 3 7 2 5" xfId="14285" xr:uid="{00000000-0005-0000-0000-00009B1B0000}"/>
    <cellStyle name="Normal 2 4 3 7 2 6" xfId="21054" xr:uid="{00000000-0005-0000-0000-00009C1B0000}"/>
    <cellStyle name="Normal 2 4 3 7 3" xfId="1140" xr:uid="{00000000-0005-0000-0000-00009D1B0000}"/>
    <cellStyle name="Normal 2 4 3 7 3 2" xfId="2845" xr:uid="{00000000-0005-0000-0000-00009E1B0000}"/>
    <cellStyle name="Normal 2 4 3 7 3 2 2" xfId="6241" xr:uid="{00000000-0005-0000-0000-00009F1B0000}"/>
    <cellStyle name="Normal 2 4 3 7 3 2 2 2" xfId="13016" xr:uid="{00000000-0005-0000-0000-0000A01B0000}"/>
    <cellStyle name="Normal 2 4 3 7 3 2 2 3" xfId="19785" xr:uid="{00000000-0005-0000-0000-0000A11B0000}"/>
    <cellStyle name="Normal 2 4 3 7 3 2 2 4" xfId="26554" xr:uid="{00000000-0005-0000-0000-0000A21B0000}"/>
    <cellStyle name="Normal 2 4 3 7 3 2 3" xfId="9632" xr:uid="{00000000-0005-0000-0000-0000A31B0000}"/>
    <cellStyle name="Normal 2 4 3 7 3 2 4" xfId="16401" xr:uid="{00000000-0005-0000-0000-0000A41B0000}"/>
    <cellStyle name="Normal 2 4 3 7 3 2 5" xfId="23170" xr:uid="{00000000-0005-0000-0000-0000A51B0000}"/>
    <cellStyle name="Normal 2 4 3 7 3 3" xfId="4542" xr:uid="{00000000-0005-0000-0000-0000A61B0000}"/>
    <cellStyle name="Normal 2 4 3 7 3 3 2" xfId="11323" xr:uid="{00000000-0005-0000-0000-0000A71B0000}"/>
    <cellStyle name="Normal 2 4 3 7 3 3 3" xfId="18092" xr:uid="{00000000-0005-0000-0000-0000A81B0000}"/>
    <cellStyle name="Normal 2 4 3 7 3 3 4" xfId="24861" xr:uid="{00000000-0005-0000-0000-0000A91B0000}"/>
    <cellStyle name="Normal 2 4 3 7 3 4" xfId="7939" xr:uid="{00000000-0005-0000-0000-0000AA1B0000}"/>
    <cellStyle name="Normal 2 4 3 7 3 5" xfId="14708" xr:uid="{00000000-0005-0000-0000-0000AB1B0000}"/>
    <cellStyle name="Normal 2 4 3 7 3 6" xfId="21477" xr:uid="{00000000-0005-0000-0000-0000AC1B0000}"/>
    <cellStyle name="Normal 2 4 3 7 4" xfId="1569" xr:uid="{00000000-0005-0000-0000-0000AD1B0000}"/>
    <cellStyle name="Normal 2 4 3 7 4 2" xfId="3271" xr:uid="{00000000-0005-0000-0000-0000AE1B0000}"/>
    <cellStyle name="Normal 2 4 3 7 4 2 2" xfId="6667" xr:uid="{00000000-0005-0000-0000-0000AF1B0000}"/>
    <cellStyle name="Normal 2 4 3 7 4 2 2 2" xfId="13439" xr:uid="{00000000-0005-0000-0000-0000B01B0000}"/>
    <cellStyle name="Normal 2 4 3 7 4 2 2 3" xfId="20208" xr:uid="{00000000-0005-0000-0000-0000B11B0000}"/>
    <cellStyle name="Normal 2 4 3 7 4 2 2 4" xfId="26977" xr:uid="{00000000-0005-0000-0000-0000B21B0000}"/>
    <cellStyle name="Normal 2 4 3 7 4 2 3" xfId="10055" xr:uid="{00000000-0005-0000-0000-0000B31B0000}"/>
    <cellStyle name="Normal 2 4 3 7 4 2 4" xfId="16824" xr:uid="{00000000-0005-0000-0000-0000B41B0000}"/>
    <cellStyle name="Normal 2 4 3 7 4 2 5" xfId="23593" xr:uid="{00000000-0005-0000-0000-0000B51B0000}"/>
    <cellStyle name="Normal 2 4 3 7 4 3" xfId="4965" xr:uid="{00000000-0005-0000-0000-0000B61B0000}"/>
    <cellStyle name="Normal 2 4 3 7 4 3 2" xfId="11746" xr:uid="{00000000-0005-0000-0000-0000B71B0000}"/>
    <cellStyle name="Normal 2 4 3 7 4 3 3" xfId="18515" xr:uid="{00000000-0005-0000-0000-0000B81B0000}"/>
    <cellStyle name="Normal 2 4 3 7 4 3 4" xfId="25284" xr:uid="{00000000-0005-0000-0000-0000B91B0000}"/>
    <cellStyle name="Normal 2 4 3 7 4 4" xfId="8362" xr:uid="{00000000-0005-0000-0000-0000BA1B0000}"/>
    <cellStyle name="Normal 2 4 3 7 4 5" xfId="15131" xr:uid="{00000000-0005-0000-0000-0000BB1B0000}"/>
    <cellStyle name="Normal 2 4 3 7 4 6" xfId="21900" xr:uid="{00000000-0005-0000-0000-0000BC1B0000}"/>
    <cellStyle name="Normal 2 4 3 7 5" xfId="1994" xr:uid="{00000000-0005-0000-0000-0000BD1B0000}"/>
    <cellStyle name="Normal 2 4 3 7 5 2" xfId="5390" xr:uid="{00000000-0005-0000-0000-0000BE1B0000}"/>
    <cellStyle name="Normal 2 4 3 7 5 2 2" xfId="12170" xr:uid="{00000000-0005-0000-0000-0000BF1B0000}"/>
    <cellStyle name="Normal 2 4 3 7 5 2 3" xfId="18939" xr:uid="{00000000-0005-0000-0000-0000C01B0000}"/>
    <cellStyle name="Normal 2 4 3 7 5 2 4" xfId="25708" xr:uid="{00000000-0005-0000-0000-0000C11B0000}"/>
    <cellStyle name="Normal 2 4 3 7 5 3" xfId="8786" xr:uid="{00000000-0005-0000-0000-0000C21B0000}"/>
    <cellStyle name="Normal 2 4 3 7 5 4" xfId="15555" xr:uid="{00000000-0005-0000-0000-0000C31B0000}"/>
    <cellStyle name="Normal 2 4 3 7 5 5" xfId="22324" xr:uid="{00000000-0005-0000-0000-0000C41B0000}"/>
    <cellStyle name="Normal 2 4 3 7 6" xfId="3696" xr:uid="{00000000-0005-0000-0000-0000C51B0000}"/>
    <cellStyle name="Normal 2 4 3 7 6 2" xfId="10477" xr:uid="{00000000-0005-0000-0000-0000C61B0000}"/>
    <cellStyle name="Normal 2 4 3 7 6 3" xfId="17246" xr:uid="{00000000-0005-0000-0000-0000C71B0000}"/>
    <cellStyle name="Normal 2 4 3 7 6 4" xfId="24015" xr:uid="{00000000-0005-0000-0000-0000C81B0000}"/>
    <cellStyle name="Normal 2 4 3 7 7" xfId="7093" xr:uid="{00000000-0005-0000-0000-0000C91B0000}"/>
    <cellStyle name="Normal 2 4 3 7 8" xfId="13862" xr:uid="{00000000-0005-0000-0000-0000CA1B0000}"/>
    <cellStyle name="Normal 2 4 3 7 9" xfId="20631" xr:uid="{00000000-0005-0000-0000-0000CB1B0000}"/>
    <cellStyle name="Normal 2 4 3 8" xfId="487" xr:uid="{00000000-0005-0000-0000-0000CC1B0000}"/>
    <cellStyle name="Normal 2 4 3 8 2" xfId="2196" xr:uid="{00000000-0005-0000-0000-0000CD1B0000}"/>
    <cellStyle name="Normal 2 4 3 8 2 2" xfId="5592" xr:uid="{00000000-0005-0000-0000-0000CE1B0000}"/>
    <cellStyle name="Normal 2 4 3 8 2 2 2" xfId="12370" xr:uid="{00000000-0005-0000-0000-0000CF1B0000}"/>
    <cellStyle name="Normal 2 4 3 8 2 2 3" xfId="19139" xr:uid="{00000000-0005-0000-0000-0000D01B0000}"/>
    <cellStyle name="Normal 2 4 3 8 2 2 4" xfId="25908" xr:uid="{00000000-0005-0000-0000-0000D11B0000}"/>
    <cellStyle name="Normal 2 4 3 8 2 3" xfId="8986" xr:uid="{00000000-0005-0000-0000-0000D21B0000}"/>
    <cellStyle name="Normal 2 4 3 8 2 4" xfId="15755" xr:uid="{00000000-0005-0000-0000-0000D31B0000}"/>
    <cellStyle name="Normal 2 4 3 8 2 5" xfId="22524" xr:uid="{00000000-0005-0000-0000-0000D41B0000}"/>
    <cellStyle name="Normal 2 4 3 8 3" xfId="3896" xr:uid="{00000000-0005-0000-0000-0000D51B0000}"/>
    <cellStyle name="Normal 2 4 3 8 3 2" xfId="10677" xr:uid="{00000000-0005-0000-0000-0000D61B0000}"/>
    <cellStyle name="Normal 2 4 3 8 3 3" xfId="17446" xr:uid="{00000000-0005-0000-0000-0000D71B0000}"/>
    <cellStyle name="Normal 2 4 3 8 3 4" xfId="24215" xr:uid="{00000000-0005-0000-0000-0000D81B0000}"/>
    <cellStyle name="Normal 2 4 3 8 4" xfId="7293" xr:uid="{00000000-0005-0000-0000-0000D91B0000}"/>
    <cellStyle name="Normal 2 4 3 8 5" xfId="14062" xr:uid="{00000000-0005-0000-0000-0000DA1B0000}"/>
    <cellStyle name="Normal 2 4 3 8 6" xfId="20831" xr:uid="{00000000-0005-0000-0000-0000DB1B0000}"/>
    <cellStyle name="Normal 2 4 3 9" xfId="917" xr:uid="{00000000-0005-0000-0000-0000DC1B0000}"/>
    <cellStyle name="Normal 2 4 3 9 2" xfId="2622" xr:uid="{00000000-0005-0000-0000-0000DD1B0000}"/>
    <cellStyle name="Normal 2 4 3 9 2 2" xfId="6018" xr:uid="{00000000-0005-0000-0000-0000DE1B0000}"/>
    <cellStyle name="Normal 2 4 3 9 2 2 2" xfId="12793" xr:uid="{00000000-0005-0000-0000-0000DF1B0000}"/>
    <cellStyle name="Normal 2 4 3 9 2 2 3" xfId="19562" xr:uid="{00000000-0005-0000-0000-0000E01B0000}"/>
    <cellStyle name="Normal 2 4 3 9 2 2 4" xfId="26331" xr:uid="{00000000-0005-0000-0000-0000E11B0000}"/>
    <cellStyle name="Normal 2 4 3 9 2 3" xfId="9409" xr:uid="{00000000-0005-0000-0000-0000E21B0000}"/>
    <cellStyle name="Normal 2 4 3 9 2 4" xfId="16178" xr:uid="{00000000-0005-0000-0000-0000E31B0000}"/>
    <cellStyle name="Normal 2 4 3 9 2 5" xfId="22947" xr:uid="{00000000-0005-0000-0000-0000E41B0000}"/>
    <cellStyle name="Normal 2 4 3 9 3" xfId="4319" xr:uid="{00000000-0005-0000-0000-0000E51B0000}"/>
    <cellStyle name="Normal 2 4 3 9 3 2" xfId="11100" xr:uid="{00000000-0005-0000-0000-0000E61B0000}"/>
    <cellStyle name="Normal 2 4 3 9 3 3" xfId="17869" xr:uid="{00000000-0005-0000-0000-0000E71B0000}"/>
    <cellStyle name="Normal 2 4 3 9 3 4" xfId="24638" xr:uid="{00000000-0005-0000-0000-0000E81B0000}"/>
    <cellStyle name="Normal 2 4 3 9 4" xfId="7716" xr:uid="{00000000-0005-0000-0000-0000E91B0000}"/>
    <cellStyle name="Normal 2 4 3 9 5" xfId="14485" xr:uid="{00000000-0005-0000-0000-0000EA1B0000}"/>
    <cellStyle name="Normal 2 4 3 9 6" xfId="21254" xr:uid="{00000000-0005-0000-0000-0000EB1B0000}"/>
    <cellStyle name="Normal 2 4 4" xfId="33" xr:uid="{00000000-0005-0000-0000-0000EC1B0000}"/>
    <cellStyle name="Normal 2 4 4 10" xfId="13649" xr:uid="{00000000-0005-0000-0000-0000ED1B0000}"/>
    <cellStyle name="Normal 2 4 4 11" xfId="20418" xr:uid="{00000000-0005-0000-0000-0000EE1B0000}"/>
    <cellStyle name="Normal 2 4 4 2" xfId="149" xr:uid="{00000000-0005-0000-0000-0000EF1B0000}"/>
    <cellStyle name="Normal 2 4 4 2 10" xfId="20518" xr:uid="{00000000-0005-0000-0000-0000F01B0000}"/>
    <cellStyle name="Normal 2 4 4 2 2" xfId="397" xr:uid="{00000000-0005-0000-0000-0000F11B0000}"/>
    <cellStyle name="Normal 2 4 4 2 2 2" xfId="824" xr:uid="{00000000-0005-0000-0000-0000F21B0000}"/>
    <cellStyle name="Normal 2 4 4 2 2 2 2" xfId="2529" xr:uid="{00000000-0005-0000-0000-0000F31B0000}"/>
    <cellStyle name="Normal 2 4 4 2 2 2 2 2" xfId="5925" xr:uid="{00000000-0005-0000-0000-0000F41B0000}"/>
    <cellStyle name="Normal 2 4 4 2 2 2 2 2 2" xfId="12703" xr:uid="{00000000-0005-0000-0000-0000F51B0000}"/>
    <cellStyle name="Normal 2 4 4 2 2 2 2 2 3" xfId="19472" xr:uid="{00000000-0005-0000-0000-0000F61B0000}"/>
    <cellStyle name="Normal 2 4 4 2 2 2 2 2 4" xfId="26241" xr:uid="{00000000-0005-0000-0000-0000F71B0000}"/>
    <cellStyle name="Normal 2 4 4 2 2 2 2 3" xfId="9319" xr:uid="{00000000-0005-0000-0000-0000F81B0000}"/>
    <cellStyle name="Normal 2 4 4 2 2 2 2 4" xfId="16088" xr:uid="{00000000-0005-0000-0000-0000F91B0000}"/>
    <cellStyle name="Normal 2 4 4 2 2 2 2 5" xfId="22857" xr:uid="{00000000-0005-0000-0000-0000FA1B0000}"/>
    <cellStyle name="Normal 2 4 4 2 2 2 3" xfId="4229" xr:uid="{00000000-0005-0000-0000-0000FB1B0000}"/>
    <cellStyle name="Normal 2 4 4 2 2 2 3 2" xfId="11010" xr:uid="{00000000-0005-0000-0000-0000FC1B0000}"/>
    <cellStyle name="Normal 2 4 4 2 2 2 3 3" xfId="17779" xr:uid="{00000000-0005-0000-0000-0000FD1B0000}"/>
    <cellStyle name="Normal 2 4 4 2 2 2 3 4" xfId="24548" xr:uid="{00000000-0005-0000-0000-0000FE1B0000}"/>
    <cellStyle name="Normal 2 4 4 2 2 2 4" xfId="7626" xr:uid="{00000000-0005-0000-0000-0000FF1B0000}"/>
    <cellStyle name="Normal 2 4 4 2 2 2 5" xfId="14395" xr:uid="{00000000-0005-0000-0000-0000001C0000}"/>
    <cellStyle name="Normal 2 4 4 2 2 2 6" xfId="21164" xr:uid="{00000000-0005-0000-0000-0000011C0000}"/>
    <cellStyle name="Normal 2 4 4 2 2 3" xfId="1250" xr:uid="{00000000-0005-0000-0000-0000021C0000}"/>
    <cellStyle name="Normal 2 4 4 2 2 3 2" xfId="2955" xr:uid="{00000000-0005-0000-0000-0000031C0000}"/>
    <cellStyle name="Normal 2 4 4 2 2 3 2 2" xfId="6351" xr:uid="{00000000-0005-0000-0000-0000041C0000}"/>
    <cellStyle name="Normal 2 4 4 2 2 3 2 2 2" xfId="13126" xr:uid="{00000000-0005-0000-0000-0000051C0000}"/>
    <cellStyle name="Normal 2 4 4 2 2 3 2 2 3" xfId="19895" xr:uid="{00000000-0005-0000-0000-0000061C0000}"/>
    <cellStyle name="Normal 2 4 4 2 2 3 2 2 4" xfId="26664" xr:uid="{00000000-0005-0000-0000-0000071C0000}"/>
    <cellStyle name="Normal 2 4 4 2 2 3 2 3" xfId="9742" xr:uid="{00000000-0005-0000-0000-0000081C0000}"/>
    <cellStyle name="Normal 2 4 4 2 2 3 2 4" xfId="16511" xr:uid="{00000000-0005-0000-0000-0000091C0000}"/>
    <cellStyle name="Normal 2 4 4 2 2 3 2 5" xfId="23280" xr:uid="{00000000-0005-0000-0000-00000A1C0000}"/>
    <cellStyle name="Normal 2 4 4 2 2 3 3" xfId="4652" xr:uid="{00000000-0005-0000-0000-00000B1C0000}"/>
    <cellStyle name="Normal 2 4 4 2 2 3 3 2" xfId="11433" xr:uid="{00000000-0005-0000-0000-00000C1C0000}"/>
    <cellStyle name="Normal 2 4 4 2 2 3 3 3" xfId="18202" xr:uid="{00000000-0005-0000-0000-00000D1C0000}"/>
    <cellStyle name="Normal 2 4 4 2 2 3 3 4" xfId="24971" xr:uid="{00000000-0005-0000-0000-00000E1C0000}"/>
    <cellStyle name="Normal 2 4 4 2 2 3 4" xfId="8049" xr:uid="{00000000-0005-0000-0000-00000F1C0000}"/>
    <cellStyle name="Normal 2 4 4 2 2 3 5" xfId="14818" xr:uid="{00000000-0005-0000-0000-0000101C0000}"/>
    <cellStyle name="Normal 2 4 4 2 2 3 6" xfId="21587" xr:uid="{00000000-0005-0000-0000-0000111C0000}"/>
    <cellStyle name="Normal 2 4 4 2 2 4" xfId="1679" xr:uid="{00000000-0005-0000-0000-0000121C0000}"/>
    <cellStyle name="Normal 2 4 4 2 2 4 2" xfId="3381" xr:uid="{00000000-0005-0000-0000-0000131C0000}"/>
    <cellStyle name="Normal 2 4 4 2 2 4 2 2" xfId="6777" xr:uid="{00000000-0005-0000-0000-0000141C0000}"/>
    <cellStyle name="Normal 2 4 4 2 2 4 2 2 2" xfId="13549" xr:uid="{00000000-0005-0000-0000-0000151C0000}"/>
    <cellStyle name="Normal 2 4 4 2 2 4 2 2 3" xfId="20318" xr:uid="{00000000-0005-0000-0000-0000161C0000}"/>
    <cellStyle name="Normal 2 4 4 2 2 4 2 2 4" xfId="27087" xr:uid="{00000000-0005-0000-0000-0000171C0000}"/>
    <cellStyle name="Normal 2 4 4 2 2 4 2 3" xfId="10165" xr:uid="{00000000-0005-0000-0000-0000181C0000}"/>
    <cellStyle name="Normal 2 4 4 2 2 4 2 4" xfId="16934" xr:uid="{00000000-0005-0000-0000-0000191C0000}"/>
    <cellStyle name="Normal 2 4 4 2 2 4 2 5" xfId="23703" xr:uid="{00000000-0005-0000-0000-00001A1C0000}"/>
    <cellStyle name="Normal 2 4 4 2 2 4 3" xfId="5075" xr:uid="{00000000-0005-0000-0000-00001B1C0000}"/>
    <cellStyle name="Normal 2 4 4 2 2 4 3 2" xfId="11856" xr:uid="{00000000-0005-0000-0000-00001C1C0000}"/>
    <cellStyle name="Normal 2 4 4 2 2 4 3 3" xfId="18625" xr:uid="{00000000-0005-0000-0000-00001D1C0000}"/>
    <cellStyle name="Normal 2 4 4 2 2 4 3 4" xfId="25394" xr:uid="{00000000-0005-0000-0000-00001E1C0000}"/>
    <cellStyle name="Normal 2 4 4 2 2 4 4" xfId="8472" xr:uid="{00000000-0005-0000-0000-00001F1C0000}"/>
    <cellStyle name="Normal 2 4 4 2 2 4 5" xfId="15241" xr:uid="{00000000-0005-0000-0000-0000201C0000}"/>
    <cellStyle name="Normal 2 4 4 2 2 4 6" xfId="22010" xr:uid="{00000000-0005-0000-0000-0000211C0000}"/>
    <cellStyle name="Normal 2 4 4 2 2 5" xfId="2106" xr:uid="{00000000-0005-0000-0000-0000221C0000}"/>
    <cellStyle name="Normal 2 4 4 2 2 5 2" xfId="5502" xr:uid="{00000000-0005-0000-0000-0000231C0000}"/>
    <cellStyle name="Normal 2 4 4 2 2 5 2 2" xfId="12280" xr:uid="{00000000-0005-0000-0000-0000241C0000}"/>
    <cellStyle name="Normal 2 4 4 2 2 5 2 3" xfId="19049" xr:uid="{00000000-0005-0000-0000-0000251C0000}"/>
    <cellStyle name="Normal 2 4 4 2 2 5 2 4" xfId="25818" xr:uid="{00000000-0005-0000-0000-0000261C0000}"/>
    <cellStyle name="Normal 2 4 4 2 2 5 3" xfId="8896" xr:uid="{00000000-0005-0000-0000-0000271C0000}"/>
    <cellStyle name="Normal 2 4 4 2 2 5 4" xfId="15665" xr:uid="{00000000-0005-0000-0000-0000281C0000}"/>
    <cellStyle name="Normal 2 4 4 2 2 5 5" xfId="22434" xr:uid="{00000000-0005-0000-0000-0000291C0000}"/>
    <cellStyle name="Normal 2 4 4 2 2 6" xfId="3806" xr:uid="{00000000-0005-0000-0000-00002A1C0000}"/>
    <cellStyle name="Normal 2 4 4 2 2 6 2" xfId="10587" xr:uid="{00000000-0005-0000-0000-00002B1C0000}"/>
    <cellStyle name="Normal 2 4 4 2 2 6 3" xfId="17356" xr:uid="{00000000-0005-0000-0000-00002C1C0000}"/>
    <cellStyle name="Normal 2 4 4 2 2 6 4" xfId="24125" xr:uid="{00000000-0005-0000-0000-00002D1C0000}"/>
    <cellStyle name="Normal 2 4 4 2 2 7" xfId="7203" xr:uid="{00000000-0005-0000-0000-00002E1C0000}"/>
    <cellStyle name="Normal 2 4 4 2 2 8" xfId="13972" xr:uid="{00000000-0005-0000-0000-00002F1C0000}"/>
    <cellStyle name="Normal 2 4 4 2 2 9" xfId="20741" xr:uid="{00000000-0005-0000-0000-0000301C0000}"/>
    <cellStyle name="Normal 2 4 4 2 3" xfId="599" xr:uid="{00000000-0005-0000-0000-0000311C0000}"/>
    <cellStyle name="Normal 2 4 4 2 3 2" xfId="2306" xr:uid="{00000000-0005-0000-0000-0000321C0000}"/>
    <cellStyle name="Normal 2 4 4 2 3 2 2" xfId="5702" xr:uid="{00000000-0005-0000-0000-0000331C0000}"/>
    <cellStyle name="Normal 2 4 4 2 3 2 2 2" xfId="12480" xr:uid="{00000000-0005-0000-0000-0000341C0000}"/>
    <cellStyle name="Normal 2 4 4 2 3 2 2 3" xfId="19249" xr:uid="{00000000-0005-0000-0000-0000351C0000}"/>
    <cellStyle name="Normal 2 4 4 2 3 2 2 4" xfId="26018" xr:uid="{00000000-0005-0000-0000-0000361C0000}"/>
    <cellStyle name="Normal 2 4 4 2 3 2 3" xfId="9096" xr:uid="{00000000-0005-0000-0000-0000371C0000}"/>
    <cellStyle name="Normal 2 4 4 2 3 2 4" xfId="15865" xr:uid="{00000000-0005-0000-0000-0000381C0000}"/>
    <cellStyle name="Normal 2 4 4 2 3 2 5" xfId="22634" xr:uid="{00000000-0005-0000-0000-0000391C0000}"/>
    <cellStyle name="Normal 2 4 4 2 3 3" xfId="4006" xr:uid="{00000000-0005-0000-0000-00003A1C0000}"/>
    <cellStyle name="Normal 2 4 4 2 3 3 2" xfId="10787" xr:uid="{00000000-0005-0000-0000-00003B1C0000}"/>
    <cellStyle name="Normal 2 4 4 2 3 3 3" xfId="17556" xr:uid="{00000000-0005-0000-0000-00003C1C0000}"/>
    <cellStyle name="Normal 2 4 4 2 3 3 4" xfId="24325" xr:uid="{00000000-0005-0000-0000-00003D1C0000}"/>
    <cellStyle name="Normal 2 4 4 2 3 4" xfId="7403" xr:uid="{00000000-0005-0000-0000-00003E1C0000}"/>
    <cellStyle name="Normal 2 4 4 2 3 5" xfId="14172" xr:uid="{00000000-0005-0000-0000-00003F1C0000}"/>
    <cellStyle name="Normal 2 4 4 2 3 6" xfId="20941" xr:uid="{00000000-0005-0000-0000-0000401C0000}"/>
    <cellStyle name="Normal 2 4 4 2 4" xfId="1027" xr:uid="{00000000-0005-0000-0000-0000411C0000}"/>
    <cellStyle name="Normal 2 4 4 2 4 2" xfId="2732" xr:uid="{00000000-0005-0000-0000-0000421C0000}"/>
    <cellStyle name="Normal 2 4 4 2 4 2 2" xfId="6128" xr:uid="{00000000-0005-0000-0000-0000431C0000}"/>
    <cellStyle name="Normal 2 4 4 2 4 2 2 2" xfId="12903" xr:uid="{00000000-0005-0000-0000-0000441C0000}"/>
    <cellStyle name="Normal 2 4 4 2 4 2 2 3" xfId="19672" xr:uid="{00000000-0005-0000-0000-0000451C0000}"/>
    <cellStyle name="Normal 2 4 4 2 4 2 2 4" xfId="26441" xr:uid="{00000000-0005-0000-0000-0000461C0000}"/>
    <cellStyle name="Normal 2 4 4 2 4 2 3" xfId="9519" xr:uid="{00000000-0005-0000-0000-0000471C0000}"/>
    <cellStyle name="Normal 2 4 4 2 4 2 4" xfId="16288" xr:uid="{00000000-0005-0000-0000-0000481C0000}"/>
    <cellStyle name="Normal 2 4 4 2 4 2 5" xfId="23057" xr:uid="{00000000-0005-0000-0000-0000491C0000}"/>
    <cellStyle name="Normal 2 4 4 2 4 3" xfId="4429" xr:uid="{00000000-0005-0000-0000-00004A1C0000}"/>
    <cellStyle name="Normal 2 4 4 2 4 3 2" xfId="11210" xr:uid="{00000000-0005-0000-0000-00004B1C0000}"/>
    <cellStyle name="Normal 2 4 4 2 4 3 3" xfId="17979" xr:uid="{00000000-0005-0000-0000-00004C1C0000}"/>
    <cellStyle name="Normal 2 4 4 2 4 3 4" xfId="24748" xr:uid="{00000000-0005-0000-0000-00004D1C0000}"/>
    <cellStyle name="Normal 2 4 4 2 4 4" xfId="7826" xr:uid="{00000000-0005-0000-0000-00004E1C0000}"/>
    <cellStyle name="Normal 2 4 4 2 4 5" xfId="14595" xr:uid="{00000000-0005-0000-0000-00004F1C0000}"/>
    <cellStyle name="Normal 2 4 4 2 4 6" xfId="21364" xr:uid="{00000000-0005-0000-0000-0000501C0000}"/>
    <cellStyle name="Normal 2 4 4 2 5" xfId="1456" xr:uid="{00000000-0005-0000-0000-0000511C0000}"/>
    <cellStyle name="Normal 2 4 4 2 5 2" xfId="3158" xr:uid="{00000000-0005-0000-0000-0000521C0000}"/>
    <cellStyle name="Normal 2 4 4 2 5 2 2" xfId="6554" xr:uid="{00000000-0005-0000-0000-0000531C0000}"/>
    <cellStyle name="Normal 2 4 4 2 5 2 2 2" xfId="13326" xr:uid="{00000000-0005-0000-0000-0000541C0000}"/>
    <cellStyle name="Normal 2 4 4 2 5 2 2 3" xfId="20095" xr:uid="{00000000-0005-0000-0000-0000551C0000}"/>
    <cellStyle name="Normal 2 4 4 2 5 2 2 4" xfId="26864" xr:uid="{00000000-0005-0000-0000-0000561C0000}"/>
    <cellStyle name="Normal 2 4 4 2 5 2 3" xfId="9942" xr:uid="{00000000-0005-0000-0000-0000571C0000}"/>
    <cellStyle name="Normal 2 4 4 2 5 2 4" xfId="16711" xr:uid="{00000000-0005-0000-0000-0000581C0000}"/>
    <cellStyle name="Normal 2 4 4 2 5 2 5" xfId="23480" xr:uid="{00000000-0005-0000-0000-0000591C0000}"/>
    <cellStyle name="Normal 2 4 4 2 5 3" xfId="4852" xr:uid="{00000000-0005-0000-0000-00005A1C0000}"/>
    <cellStyle name="Normal 2 4 4 2 5 3 2" xfId="11633" xr:uid="{00000000-0005-0000-0000-00005B1C0000}"/>
    <cellStyle name="Normal 2 4 4 2 5 3 3" xfId="18402" xr:uid="{00000000-0005-0000-0000-00005C1C0000}"/>
    <cellStyle name="Normal 2 4 4 2 5 3 4" xfId="25171" xr:uid="{00000000-0005-0000-0000-00005D1C0000}"/>
    <cellStyle name="Normal 2 4 4 2 5 4" xfId="8249" xr:uid="{00000000-0005-0000-0000-00005E1C0000}"/>
    <cellStyle name="Normal 2 4 4 2 5 5" xfId="15018" xr:uid="{00000000-0005-0000-0000-00005F1C0000}"/>
    <cellStyle name="Normal 2 4 4 2 5 6" xfId="21787" xr:uid="{00000000-0005-0000-0000-0000601C0000}"/>
    <cellStyle name="Normal 2 4 4 2 6" xfId="1881" xr:uid="{00000000-0005-0000-0000-0000611C0000}"/>
    <cellStyle name="Normal 2 4 4 2 6 2" xfId="5277" xr:uid="{00000000-0005-0000-0000-0000621C0000}"/>
    <cellStyle name="Normal 2 4 4 2 6 2 2" xfId="12057" xr:uid="{00000000-0005-0000-0000-0000631C0000}"/>
    <cellStyle name="Normal 2 4 4 2 6 2 3" xfId="18826" xr:uid="{00000000-0005-0000-0000-0000641C0000}"/>
    <cellStyle name="Normal 2 4 4 2 6 2 4" xfId="25595" xr:uid="{00000000-0005-0000-0000-0000651C0000}"/>
    <cellStyle name="Normal 2 4 4 2 6 3" xfId="8673" xr:uid="{00000000-0005-0000-0000-0000661C0000}"/>
    <cellStyle name="Normal 2 4 4 2 6 4" xfId="15442" xr:uid="{00000000-0005-0000-0000-0000671C0000}"/>
    <cellStyle name="Normal 2 4 4 2 6 5" xfId="22211" xr:uid="{00000000-0005-0000-0000-0000681C0000}"/>
    <cellStyle name="Normal 2 4 4 2 7" xfId="3583" xr:uid="{00000000-0005-0000-0000-0000691C0000}"/>
    <cellStyle name="Normal 2 4 4 2 7 2" xfId="10364" xr:uid="{00000000-0005-0000-0000-00006A1C0000}"/>
    <cellStyle name="Normal 2 4 4 2 7 3" xfId="17133" xr:uid="{00000000-0005-0000-0000-00006B1C0000}"/>
    <cellStyle name="Normal 2 4 4 2 7 4" xfId="23902" xr:uid="{00000000-0005-0000-0000-00006C1C0000}"/>
    <cellStyle name="Normal 2 4 4 2 8" xfId="6979" xr:uid="{00000000-0005-0000-0000-00006D1C0000}"/>
    <cellStyle name="Normal 2 4 4 2 9" xfId="13749" xr:uid="{00000000-0005-0000-0000-00006E1C0000}"/>
    <cellStyle name="Normal 2 4 4 3" xfId="295" xr:uid="{00000000-0005-0000-0000-00006F1C0000}"/>
    <cellStyle name="Normal 2 4 4 3 2" xfId="722" xr:uid="{00000000-0005-0000-0000-0000701C0000}"/>
    <cellStyle name="Normal 2 4 4 3 2 2" xfId="2429" xr:uid="{00000000-0005-0000-0000-0000711C0000}"/>
    <cellStyle name="Normal 2 4 4 3 2 2 2" xfId="5825" xr:uid="{00000000-0005-0000-0000-0000721C0000}"/>
    <cellStyle name="Normal 2 4 4 3 2 2 2 2" xfId="12603" xr:uid="{00000000-0005-0000-0000-0000731C0000}"/>
    <cellStyle name="Normal 2 4 4 3 2 2 2 3" xfId="19372" xr:uid="{00000000-0005-0000-0000-0000741C0000}"/>
    <cellStyle name="Normal 2 4 4 3 2 2 2 4" xfId="26141" xr:uid="{00000000-0005-0000-0000-0000751C0000}"/>
    <cellStyle name="Normal 2 4 4 3 2 2 3" xfId="9219" xr:uid="{00000000-0005-0000-0000-0000761C0000}"/>
    <cellStyle name="Normal 2 4 4 3 2 2 4" xfId="15988" xr:uid="{00000000-0005-0000-0000-0000771C0000}"/>
    <cellStyle name="Normal 2 4 4 3 2 2 5" xfId="22757" xr:uid="{00000000-0005-0000-0000-0000781C0000}"/>
    <cellStyle name="Normal 2 4 4 3 2 3" xfId="4129" xr:uid="{00000000-0005-0000-0000-0000791C0000}"/>
    <cellStyle name="Normal 2 4 4 3 2 3 2" xfId="10910" xr:uid="{00000000-0005-0000-0000-00007A1C0000}"/>
    <cellStyle name="Normal 2 4 4 3 2 3 3" xfId="17679" xr:uid="{00000000-0005-0000-0000-00007B1C0000}"/>
    <cellStyle name="Normal 2 4 4 3 2 3 4" xfId="24448" xr:uid="{00000000-0005-0000-0000-00007C1C0000}"/>
    <cellStyle name="Normal 2 4 4 3 2 4" xfId="7526" xr:uid="{00000000-0005-0000-0000-00007D1C0000}"/>
    <cellStyle name="Normal 2 4 4 3 2 5" xfId="14295" xr:uid="{00000000-0005-0000-0000-00007E1C0000}"/>
    <cellStyle name="Normal 2 4 4 3 2 6" xfId="21064" xr:uid="{00000000-0005-0000-0000-00007F1C0000}"/>
    <cellStyle name="Normal 2 4 4 3 3" xfId="1150" xr:uid="{00000000-0005-0000-0000-0000801C0000}"/>
    <cellStyle name="Normal 2 4 4 3 3 2" xfId="2855" xr:uid="{00000000-0005-0000-0000-0000811C0000}"/>
    <cellStyle name="Normal 2 4 4 3 3 2 2" xfId="6251" xr:uid="{00000000-0005-0000-0000-0000821C0000}"/>
    <cellStyle name="Normal 2 4 4 3 3 2 2 2" xfId="13026" xr:uid="{00000000-0005-0000-0000-0000831C0000}"/>
    <cellStyle name="Normal 2 4 4 3 3 2 2 3" xfId="19795" xr:uid="{00000000-0005-0000-0000-0000841C0000}"/>
    <cellStyle name="Normal 2 4 4 3 3 2 2 4" xfId="26564" xr:uid="{00000000-0005-0000-0000-0000851C0000}"/>
    <cellStyle name="Normal 2 4 4 3 3 2 3" xfId="9642" xr:uid="{00000000-0005-0000-0000-0000861C0000}"/>
    <cellStyle name="Normal 2 4 4 3 3 2 4" xfId="16411" xr:uid="{00000000-0005-0000-0000-0000871C0000}"/>
    <cellStyle name="Normal 2 4 4 3 3 2 5" xfId="23180" xr:uid="{00000000-0005-0000-0000-0000881C0000}"/>
    <cellStyle name="Normal 2 4 4 3 3 3" xfId="4552" xr:uid="{00000000-0005-0000-0000-0000891C0000}"/>
    <cellStyle name="Normal 2 4 4 3 3 3 2" xfId="11333" xr:uid="{00000000-0005-0000-0000-00008A1C0000}"/>
    <cellStyle name="Normal 2 4 4 3 3 3 3" xfId="18102" xr:uid="{00000000-0005-0000-0000-00008B1C0000}"/>
    <cellStyle name="Normal 2 4 4 3 3 3 4" xfId="24871" xr:uid="{00000000-0005-0000-0000-00008C1C0000}"/>
    <cellStyle name="Normal 2 4 4 3 3 4" xfId="7949" xr:uid="{00000000-0005-0000-0000-00008D1C0000}"/>
    <cellStyle name="Normal 2 4 4 3 3 5" xfId="14718" xr:uid="{00000000-0005-0000-0000-00008E1C0000}"/>
    <cellStyle name="Normal 2 4 4 3 3 6" xfId="21487" xr:uid="{00000000-0005-0000-0000-00008F1C0000}"/>
    <cellStyle name="Normal 2 4 4 3 4" xfId="1579" xr:uid="{00000000-0005-0000-0000-0000901C0000}"/>
    <cellStyle name="Normal 2 4 4 3 4 2" xfId="3281" xr:uid="{00000000-0005-0000-0000-0000911C0000}"/>
    <cellStyle name="Normal 2 4 4 3 4 2 2" xfId="6677" xr:uid="{00000000-0005-0000-0000-0000921C0000}"/>
    <cellStyle name="Normal 2 4 4 3 4 2 2 2" xfId="13449" xr:uid="{00000000-0005-0000-0000-0000931C0000}"/>
    <cellStyle name="Normal 2 4 4 3 4 2 2 3" xfId="20218" xr:uid="{00000000-0005-0000-0000-0000941C0000}"/>
    <cellStyle name="Normal 2 4 4 3 4 2 2 4" xfId="26987" xr:uid="{00000000-0005-0000-0000-0000951C0000}"/>
    <cellStyle name="Normal 2 4 4 3 4 2 3" xfId="10065" xr:uid="{00000000-0005-0000-0000-0000961C0000}"/>
    <cellStyle name="Normal 2 4 4 3 4 2 4" xfId="16834" xr:uid="{00000000-0005-0000-0000-0000971C0000}"/>
    <cellStyle name="Normal 2 4 4 3 4 2 5" xfId="23603" xr:uid="{00000000-0005-0000-0000-0000981C0000}"/>
    <cellStyle name="Normal 2 4 4 3 4 3" xfId="4975" xr:uid="{00000000-0005-0000-0000-0000991C0000}"/>
    <cellStyle name="Normal 2 4 4 3 4 3 2" xfId="11756" xr:uid="{00000000-0005-0000-0000-00009A1C0000}"/>
    <cellStyle name="Normal 2 4 4 3 4 3 3" xfId="18525" xr:uid="{00000000-0005-0000-0000-00009B1C0000}"/>
    <cellStyle name="Normal 2 4 4 3 4 3 4" xfId="25294" xr:uid="{00000000-0005-0000-0000-00009C1C0000}"/>
    <cellStyle name="Normal 2 4 4 3 4 4" xfId="8372" xr:uid="{00000000-0005-0000-0000-00009D1C0000}"/>
    <cellStyle name="Normal 2 4 4 3 4 5" xfId="15141" xr:uid="{00000000-0005-0000-0000-00009E1C0000}"/>
    <cellStyle name="Normal 2 4 4 3 4 6" xfId="21910" xr:uid="{00000000-0005-0000-0000-00009F1C0000}"/>
    <cellStyle name="Normal 2 4 4 3 5" xfId="2004" xr:uid="{00000000-0005-0000-0000-0000A01C0000}"/>
    <cellStyle name="Normal 2 4 4 3 5 2" xfId="5400" xr:uid="{00000000-0005-0000-0000-0000A11C0000}"/>
    <cellStyle name="Normal 2 4 4 3 5 2 2" xfId="12180" xr:uid="{00000000-0005-0000-0000-0000A21C0000}"/>
    <cellStyle name="Normal 2 4 4 3 5 2 3" xfId="18949" xr:uid="{00000000-0005-0000-0000-0000A31C0000}"/>
    <cellStyle name="Normal 2 4 4 3 5 2 4" xfId="25718" xr:uid="{00000000-0005-0000-0000-0000A41C0000}"/>
    <cellStyle name="Normal 2 4 4 3 5 3" xfId="8796" xr:uid="{00000000-0005-0000-0000-0000A51C0000}"/>
    <cellStyle name="Normal 2 4 4 3 5 4" xfId="15565" xr:uid="{00000000-0005-0000-0000-0000A61C0000}"/>
    <cellStyle name="Normal 2 4 4 3 5 5" xfId="22334" xr:uid="{00000000-0005-0000-0000-0000A71C0000}"/>
    <cellStyle name="Normal 2 4 4 3 6" xfId="3706" xr:uid="{00000000-0005-0000-0000-0000A81C0000}"/>
    <cellStyle name="Normal 2 4 4 3 6 2" xfId="10487" xr:uid="{00000000-0005-0000-0000-0000A91C0000}"/>
    <cellStyle name="Normal 2 4 4 3 6 3" xfId="17256" xr:uid="{00000000-0005-0000-0000-0000AA1C0000}"/>
    <cellStyle name="Normal 2 4 4 3 6 4" xfId="24025" xr:uid="{00000000-0005-0000-0000-0000AB1C0000}"/>
    <cellStyle name="Normal 2 4 4 3 7" xfId="7103" xr:uid="{00000000-0005-0000-0000-0000AC1C0000}"/>
    <cellStyle name="Normal 2 4 4 3 8" xfId="13872" xr:uid="{00000000-0005-0000-0000-0000AD1C0000}"/>
    <cellStyle name="Normal 2 4 4 3 9" xfId="20641" xr:uid="{00000000-0005-0000-0000-0000AE1C0000}"/>
    <cellStyle name="Normal 2 4 4 4" xfId="497" xr:uid="{00000000-0005-0000-0000-0000AF1C0000}"/>
    <cellStyle name="Normal 2 4 4 4 2" xfId="2206" xr:uid="{00000000-0005-0000-0000-0000B01C0000}"/>
    <cellStyle name="Normal 2 4 4 4 2 2" xfId="5602" xr:uid="{00000000-0005-0000-0000-0000B11C0000}"/>
    <cellStyle name="Normal 2 4 4 4 2 2 2" xfId="12380" xr:uid="{00000000-0005-0000-0000-0000B21C0000}"/>
    <cellStyle name="Normal 2 4 4 4 2 2 3" xfId="19149" xr:uid="{00000000-0005-0000-0000-0000B31C0000}"/>
    <cellStyle name="Normal 2 4 4 4 2 2 4" xfId="25918" xr:uid="{00000000-0005-0000-0000-0000B41C0000}"/>
    <cellStyle name="Normal 2 4 4 4 2 3" xfId="8996" xr:uid="{00000000-0005-0000-0000-0000B51C0000}"/>
    <cellStyle name="Normal 2 4 4 4 2 4" xfId="15765" xr:uid="{00000000-0005-0000-0000-0000B61C0000}"/>
    <cellStyle name="Normal 2 4 4 4 2 5" xfId="22534" xr:uid="{00000000-0005-0000-0000-0000B71C0000}"/>
    <cellStyle name="Normal 2 4 4 4 3" xfId="3906" xr:uid="{00000000-0005-0000-0000-0000B81C0000}"/>
    <cellStyle name="Normal 2 4 4 4 3 2" xfId="10687" xr:uid="{00000000-0005-0000-0000-0000B91C0000}"/>
    <cellStyle name="Normal 2 4 4 4 3 3" xfId="17456" xr:uid="{00000000-0005-0000-0000-0000BA1C0000}"/>
    <cellStyle name="Normal 2 4 4 4 3 4" xfId="24225" xr:uid="{00000000-0005-0000-0000-0000BB1C0000}"/>
    <cellStyle name="Normal 2 4 4 4 4" xfId="7303" xr:uid="{00000000-0005-0000-0000-0000BC1C0000}"/>
    <cellStyle name="Normal 2 4 4 4 5" xfId="14072" xr:uid="{00000000-0005-0000-0000-0000BD1C0000}"/>
    <cellStyle name="Normal 2 4 4 4 6" xfId="20841" xr:uid="{00000000-0005-0000-0000-0000BE1C0000}"/>
    <cellStyle name="Normal 2 4 4 5" xfId="927" xr:uid="{00000000-0005-0000-0000-0000BF1C0000}"/>
    <cellStyle name="Normal 2 4 4 5 2" xfId="2632" xr:uid="{00000000-0005-0000-0000-0000C01C0000}"/>
    <cellStyle name="Normal 2 4 4 5 2 2" xfId="6028" xr:uid="{00000000-0005-0000-0000-0000C11C0000}"/>
    <cellStyle name="Normal 2 4 4 5 2 2 2" xfId="12803" xr:uid="{00000000-0005-0000-0000-0000C21C0000}"/>
    <cellStyle name="Normal 2 4 4 5 2 2 3" xfId="19572" xr:uid="{00000000-0005-0000-0000-0000C31C0000}"/>
    <cellStyle name="Normal 2 4 4 5 2 2 4" xfId="26341" xr:uid="{00000000-0005-0000-0000-0000C41C0000}"/>
    <cellStyle name="Normal 2 4 4 5 2 3" xfId="9419" xr:uid="{00000000-0005-0000-0000-0000C51C0000}"/>
    <cellStyle name="Normal 2 4 4 5 2 4" xfId="16188" xr:uid="{00000000-0005-0000-0000-0000C61C0000}"/>
    <cellStyle name="Normal 2 4 4 5 2 5" xfId="22957" xr:uid="{00000000-0005-0000-0000-0000C71C0000}"/>
    <cellStyle name="Normal 2 4 4 5 3" xfId="4329" xr:uid="{00000000-0005-0000-0000-0000C81C0000}"/>
    <cellStyle name="Normal 2 4 4 5 3 2" xfId="11110" xr:uid="{00000000-0005-0000-0000-0000C91C0000}"/>
    <cellStyle name="Normal 2 4 4 5 3 3" xfId="17879" xr:uid="{00000000-0005-0000-0000-0000CA1C0000}"/>
    <cellStyle name="Normal 2 4 4 5 3 4" xfId="24648" xr:uid="{00000000-0005-0000-0000-0000CB1C0000}"/>
    <cellStyle name="Normal 2 4 4 5 4" xfId="7726" xr:uid="{00000000-0005-0000-0000-0000CC1C0000}"/>
    <cellStyle name="Normal 2 4 4 5 5" xfId="14495" xr:uid="{00000000-0005-0000-0000-0000CD1C0000}"/>
    <cellStyle name="Normal 2 4 4 5 6" xfId="21264" xr:uid="{00000000-0005-0000-0000-0000CE1C0000}"/>
    <cellStyle name="Normal 2 4 4 6" xfId="1356" xr:uid="{00000000-0005-0000-0000-0000CF1C0000}"/>
    <cellStyle name="Normal 2 4 4 6 2" xfId="3058" xr:uid="{00000000-0005-0000-0000-0000D01C0000}"/>
    <cellStyle name="Normal 2 4 4 6 2 2" xfId="6454" xr:uid="{00000000-0005-0000-0000-0000D11C0000}"/>
    <cellStyle name="Normal 2 4 4 6 2 2 2" xfId="13226" xr:uid="{00000000-0005-0000-0000-0000D21C0000}"/>
    <cellStyle name="Normal 2 4 4 6 2 2 3" xfId="19995" xr:uid="{00000000-0005-0000-0000-0000D31C0000}"/>
    <cellStyle name="Normal 2 4 4 6 2 2 4" xfId="26764" xr:uid="{00000000-0005-0000-0000-0000D41C0000}"/>
    <cellStyle name="Normal 2 4 4 6 2 3" xfId="9842" xr:uid="{00000000-0005-0000-0000-0000D51C0000}"/>
    <cellStyle name="Normal 2 4 4 6 2 4" xfId="16611" xr:uid="{00000000-0005-0000-0000-0000D61C0000}"/>
    <cellStyle name="Normal 2 4 4 6 2 5" xfId="23380" xr:uid="{00000000-0005-0000-0000-0000D71C0000}"/>
    <cellStyle name="Normal 2 4 4 6 3" xfId="4752" xr:uid="{00000000-0005-0000-0000-0000D81C0000}"/>
    <cellStyle name="Normal 2 4 4 6 3 2" xfId="11533" xr:uid="{00000000-0005-0000-0000-0000D91C0000}"/>
    <cellStyle name="Normal 2 4 4 6 3 3" xfId="18302" xr:uid="{00000000-0005-0000-0000-0000DA1C0000}"/>
    <cellStyle name="Normal 2 4 4 6 3 4" xfId="25071" xr:uid="{00000000-0005-0000-0000-0000DB1C0000}"/>
    <cellStyle name="Normal 2 4 4 6 4" xfId="8149" xr:uid="{00000000-0005-0000-0000-0000DC1C0000}"/>
    <cellStyle name="Normal 2 4 4 6 5" xfId="14918" xr:uid="{00000000-0005-0000-0000-0000DD1C0000}"/>
    <cellStyle name="Normal 2 4 4 6 6" xfId="21687" xr:uid="{00000000-0005-0000-0000-0000DE1C0000}"/>
    <cellStyle name="Normal 2 4 4 7" xfId="1781" xr:uid="{00000000-0005-0000-0000-0000DF1C0000}"/>
    <cellStyle name="Normal 2 4 4 7 2" xfId="5177" xr:uid="{00000000-0005-0000-0000-0000E01C0000}"/>
    <cellStyle name="Normal 2 4 4 7 2 2" xfId="11957" xr:uid="{00000000-0005-0000-0000-0000E11C0000}"/>
    <cellStyle name="Normal 2 4 4 7 2 3" xfId="18726" xr:uid="{00000000-0005-0000-0000-0000E21C0000}"/>
    <cellStyle name="Normal 2 4 4 7 2 4" xfId="25495" xr:uid="{00000000-0005-0000-0000-0000E31C0000}"/>
    <cellStyle name="Normal 2 4 4 7 3" xfId="8573" xr:uid="{00000000-0005-0000-0000-0000E41C0000}"/>
    <cellStyle name="Normal 2 4 4 7 4" xfId="15342" xr:uid="{00000000-0005-0000-0000-0000E51C0000}"/>
    <cellStyle name="Normal 2 4 4 7 5" xfId="22111" xr:uid="{00000000-0005-0000-0000-0000E61C0000}"/>
    <cellStyle name="Normal 2 4 4 8" xfId="3483" xr:uid="{00000000-0005-0000-0000-0000E71C0000}"/>
    <cellStyle name="Normal 2 4 4 8 2" xfId="10264" xr:uid="{00000000-0005-0000-0000-0000E81C0000}"/>
    <cellStyle name="Normal 2 4 4 8 3" xfId="17033" xr:uid="{00000000-0005-0000-0000-0000E91C0000}"/>
    <cellStyle name="Normal 2 4 4 8 4" xfId="23802" xr:uid="{00000000-0005-0000-0000-0000EA1C0000}"/>
    <cellStyle name="Normal 2 4 4 9" xfId="6879" xr:uid="{00000000-0005-0000-0000-0000EB1C0000}"/>
    <cellStyle name="Normal 2 4 5" xfId="56" xr:uid="{00000000-0005-0000-0000-0000EC1C0000}"/>
    <cellStyle name="Normal 2 4 5 10" xfId="13669" xr:uid="{00000000-0005-0000-0000-0000ED1C0000}"/>
    <cellStyle name="Normal 2 4 5 11" xfId="20438" xr:uid="{00000000-0005-0000-0000-0000EE1C0000}"/>
    <cellStyle name="Normal 2 4 5 2" xfId="169" xr:uid="{00000000-0005-0000-0000-0000EF1C0000}"/>
    <cellStyle name="Normal 2 4 5 2 10" xfId="20538" xr:uid="{00000000-0005-0000-0000-0000F01C0000}"/>
    <cellStyle name="Normal 2 4 5 2 2" xfId="417" xr:uid="{00000000-0005-0000-0000-0000F11C0000}"/>
    <cellStyle name="Normal 2 4 5 2 2 2" xfId="844" xr:uid="{00000000-0005-0000-0000-0000F21C0000}"/>
    <cellStyle name="Normal 2 4 5 2 2 2 2" xfId="2549" xr:uid="{00000000-0005-0000-0000-0000F31C0000}"/>
    <cellStyle name="Normal 2 4 5 2 2 2 2 2" xfId="5945" xr:uid="{00000000-0005-0000-0000-0000F41C0000}"/>
    <cellStyle name="Normal 2 4 5 2 2 2 2 2 2" xfId="12723" xr:uid="{00000000-0005-0000-0000-0000F51C0000}"/>
    <cellStyle name="Normal 2 4 5 2 2 2 2 2 3" xfId="19492" xr:uid="{00000000-0005-0000-0000-0000F61C0000}"/>
    <cellStyle name="Normal 2 4 5 2 2 2 2 2 4" xfId="26261" xr:uid="{00000000-0005-0000-0000-0000F71C0000}"/>
    <cellStyle name="Normal 2 4 5 2 2 2 2 3" xfId="9339" xr:uid="{00000000-0005-0000-0000-0000F81C0000}"/>
    <cellStyle name="Normal 2 4 5 2 2 2 2 4" xfId="16108" xr:uid="{00000000-0005-0000-0000-0000F91C0000}"/>
    <cellStyle name="Normal 2 4 5 2 2 2 2 5" xfId="22877" xr:uid="{00000000-0005-0000-0000-0000FA1C0000}"/>
    <cellStyle name="Normal 2 4 5 2 2 2 3" xfId="4249" xr:uid="{00000000-0005-0000-0000-0000FB1C0000}"/>
    <cellStyle name="Normal 2 4 5 2 2 2 3 2" xfId="11030" xr:uid="{00000000-0005-0000-0000-0000FC1C0000}"/>
    <cellStyle name="Normal 2 4 5 2 2 2 3 3" xfId="17799" xr:uid="{00000000-0005-0000-0000-0000FD1C0000}"/>
    <cellStyle name="Normal 2 4 5 2 2 2 3 4" xfId="24568" xr:uid="{00000000-0005-0000-0000-0000FE1C0000}"/>
    <cellStyle name="Normal 2 4 5 2 2 2 4" xfId="7646" xr:uid="{00000000-0005-0000-0000-0000FF1C0000}"/>
    <cellStyle name="Normal 2 4 5 2 2 2 5" xfId="14415" xr:uid="{00000000-0005-0000-0000-0000001D0000}"/>
    <cellStyle name="Normal 2 4 5 2 2 2 6" xfId="21184" xr:uid="{00000000-0005-0000-0000-0000011D0000}"/>
    <cellStyle name="Normal 2 4 5 2 2 3" xfId="1270" xr:uid="{00000000-0005-0000-0000-0000021D0000}"/>
    <cellStyle name="Normal 2 4 5 2 2 3 2" xfId="2975" xr:uid="{00000000-0005-0000-0000-0000031D0000}"/>
    <cellStyle name="Normal 2 4 5 2 2 3 2 2" xfId="6371" xr:uid="{00000000-0005-0000-0000-0000041D0000}"/>
    <cellStyle name="Normal 2 4 5 2 2 3 2 2 2" xfId="13146" xr:uid="{00000000-0005-0000-0000-0000051D0000}"/>
    <cellStyle name="Normal 2 4 5 2 2 3 2 2 3" xfId="19915" xr:uid="{00000000-0005-0000-0000-0000061D0000}"/>
    <cellStyle name="Normal 2 4 5 2 2 3 2 2 4" xfId="26684" xr:uid="{00000000-0005-0000-0000-0000071D0000}"/>
    <cellStyle name="Normal 2 4 5 2 2 3 2 3" xfId="9762" xr:uid="{00000000-0005-0000-0000-0000081D0000}"/>
    <cellStyle name="Normal 2 4 5 2 2 3 2 4" xfId="16531" xr:uid="{00000000-0005-0000-0000-0000091D0000}"/>
    <cellStyle name="Normal 2 4 5 2 2 3 2 5" xfId="23300" xr:uid="{00000000-0005-0000-0000-00000A1D0000}"/>
    <cellStyle name="Normal 2 4 5 2 2 3 3" xfId="4672" xr:uid="{00000000-0005-0000-0000-00000B1D0000}"/>
    <cellStyle name="Normal 2 4 5 2 2 3 3 2" xfId="11453" xr:uid="{00000000-0005-0000-0000-00000C1D0000}"/>
    <cellStyle name="Normal 2 4 5 2 2 3 3 3" xfId="18222" xr:uid="{00000000-0005-0000-0000-00000D1D0000}"/>
    <cellStyle name="Normal 2 4 5 2 2 3 3 4" xfId="24991" xr:uid="{00000000-0005-0000-0000-00000E1D0000}"/>
    <cellStyle name="Normal 2 4 5 2 2 3 4" xfId="8069" xr:uid="{00000000-0005-0000-0000-00000F1D0000}"/>
    <cellStyle name="Normal 2 4 5 2 2 3 5" xfId="14838" xr:uid="{00000000-0005-0000-0000-0000101D0000}"/>
    <cellStyle name="Normal 2 4 5 2 2 3 6" xfId="21607" xr:uid="{00000000-0005-0000-0000-0000111D0000}"/>
    <cellStyle name="Normal 2 4 5 2 2 4" xfId="1699" xr:uid="{00000000-0005-0000-0000-0000121D0000}"/>
    <cellStyle name="Normal 2 4 5 2 2 4 2" xfId="3401" xr:uid="{00000000-0005-0000-0000-0000131D0000}"/>
    <cellStyle name="Normal 2 4 5 2 2 4 2 2" xfId="6797" xr:uid="{00000000-0005-0000-0000-0000141D0000}"/>
    <cellStyle name="Normal 2 4 5 2 2 4 2 2 2" xfId="13569" xr:uid="{00000000-0005-0000-0000-0000151D0000}"/>
    <cellStyle name="Normal 2 4 5 2 2 4 2 2 3" xfId="20338" xr:uid="{00000000-0005-0000-0000-0000161D0000}"/>
    <cellStyle name="Normal 2 4 5 2 2 4 2 2 4" xfId="27107" xr:uid="{00000000-0005-0000-0000-0000171D0000}"/>
    <cellStyle name="Normal 2 4 5 2 2 4 2 3" xfId="10185" xr:uid="{00000000-0005-0000-0000-0000181D0000}"/>
    <cellStyle name="Normal 2 4 5 2 2 4 2 4" xfId="16954" xr:uid="{00000000-0005-0000-0000-0000191D0000}"/>
    <cellStyle name="Normal 2 4 5 2 2 4 2 5" xfId="23723" xr:uid="{00000000-0005-0000-0000-00001A1D0000}"/>
    <cellStyle name="Normal 2 4 5 2 2 4 3" xfId="5095" xr:uid="{00000000-0005-0000-0000-00001B1D0000}"/>
    <cellStyle name="Normal 2 4 5 2 2 4 3 2" xfId="11876" xr:uid="{00000000-0005-0000-0000-00001C1D0000}"/>
    <cellStyle name="Normal 2 4 5 2 2 4 3 3" xfId="18645" xr:uid="{00000000-0005-0000-0000-00001D1D0000}"/>
    <cellStyle name="Normal 2 4 5 2 2 4 3 4" xfId="25414" xr:uid="{00000000-0005-0000-0000-00001E1D0000}"/>
    <cellStyle name="Normal 2 4 5 2 2 4 4" xfId="8492" xr:uid="{00000000-0005-0000-0000-00001F1D0000}"/>
    <cellStyle name="Normal 2 4 5 2 2 4 5" xfId="15261" xr:uid="{00000000-0005-0000-0000-0000201D0000}"/>
    <cellStyle name="Normal 2 4 5 2 2 4 6" xfId="22030" xr:uid="{00000000-0005-0000-0000-0000211D0000}"/>
    <cellStyle name="Normal 2 4 5 2 2 5" xfId="2126" xr:uid="{00000000-0005-0000-0000-0000221D0000}"/>
    <cellStyle name="Normal 2 4 5 2 2 5 2" xfId="5522" xr:uid="{00000000-0005-0000-0000-0000231D0000}"/>
    <cellStyle name="Normal 2 4 5 2 2 5 2 2" xfId="12300" xr:uid="{00000000-0005-0000-0000-0000241D0000}"/>
    <cellStyle name="Normal 2 4 5 2 2 5 2 3" xfId="19069" xr:uid="{00000000-0005-0000-0000-0000251D0000}"/>
    <cellStyle name="Normal 2 4 5 2 2 5 2 4" xfId="25838" xr:uid="{00000000-0005-0000-0000-0000261D0000}"/>
    <cellStyle name="Normal 2 4 5 2 2 5 3" xfId="8916" xr:uid="{00000000-0005-0000-0000-0000271D0000}"/>
    <cellStyle name="Normal 2 4 5 2 2 5 4" xfId="15685" xr:uid="{00000000-0005-0000-0000-0000281D0000}"/>
    <cellStyle name="Normal 2 4 5 2 2 5 5" xfId="22454" xr:uid="{00000000-0005-0000-0000-0000291D0000}"/>
    <cellStyle name="Normal 2 4 5 2 2 6" xfId="3826" xr:uid="{00000000-0005-0000-0000-00002A1D0000}"/>
    <cellStyle name="Normal 2 4 5 2 2 6 2" xfId="10607" xr:uid="{00000000-0005-0000-0000-00002B1D0000}"/>
    <cellStyle name="Normal 2 4 5 2 2 6 3" xfId="17376" xr:uid="{00000000-0005-0000-0000-00002C1D0000}"/>
    <cellStyle name="Normal 2 4 5 2 2 6 4" xfId="24145" xr:uid="{00000000-0005-0000-0000-00002D1D0000}"/>
    <cellStyle name="Normal 2 4 5 2 2 7" xfId="7223" xr:uid="{00000000-0005-0000-0000-00002E1D0000}"/>
    <cellStyle name="Normal 2 4 5 2 2 8" xfId="13992" xr:uid="{00000000-0005-0000-0000-00002F1D0000}"/>
    <cellStyle name="Normal 2 4 5 2 2 9" xfId="20761" xr:uid="{00000000-0005-0000-0000-0000301D0000}"/>
    <cellStyle name="Normal 2 4 5 2 3" xfId="619" xr:uid="{00000000-0005-0000-0000-0000311D0000}"/>
    <cellStyle name="Normal 2 4 5 2 3 2" xfId="2326" xr:uid="{00000000-0005-0000-0000-0000321D0000}"/>
    <cellStyle name="Normal 2 4 5 2 3 2 2" xfId="5722" xr:uid="{00000000-0005-0000-0000-0000331D0000}"/>
    <cellStyle name="Normal 2 4 5 2 3 2 2 2" xfId="12500" xr:uid="{00000000-0005-0000-0000-0000341D0000}"/>
    <cellStyle name="Normal 2 4 5 2 3 2 2 3" xfId="19269" xr:uid="{00000000-0005-0000-0000-0000351D0000}"/>
    <cellStyle name="Normal 2 4 5 2 3 2 2 4" xfId="26038" xr:uid="{00000000-0005-0000-0000-0000361D0000}"/>
    <cellStyle name="Normal 2 4 5 2 3 2 3" xfId="9116" xr:uid="{00000000-0005-0000-0000-0000371D0000}"/>
    <cellStyle name="Normal 2 4 5 2 3 2 4" xfId="15885" xr:uid="{00000000-0005-0000-0000-0000381D0000}"/>
    <cellStyle name="Normal 2 4 5 2 3 2 5" xfId="22654" xr:uid="{00000000-0005-0000-0000-0000391D0000}"/>
    <cellStyle name="Normal 2 4 5 2 3 3" xfId="4026" xr:uid="{00000000-0005-0000-0000-00003A1D0000}"/>
    <cellStyle name="Normal 2 4 5 2 3 3 2" xfId="10807" xr:uid="{00000000-0005-0000-0000-00003B1D0000}"/>
    <cellStyle name="Normal 2 4 5 2 3 3 3" xfId="17576" xr:uid="{00000000-0005-0000-0000-00003C1D0000}"/>
    <cellStyle name="Normal 2 4 5 2 3 3 4" xfId="24345" xr:uid="{00000000-0005-0000-0000-00003D1D0000}"/>
    <cellStyle name="Normal 2 4 5 2 3 4" xfId="7423" xr:uid="{00000000-0005-0000-0000-00003E1D0000}"/>
    <cellStyle name="Normal 2 4 5 2 3 5" xfId="14192" xr:uid="{00000000-0005-0000-0000-00003F1D0000}"/>
    <cellStyle name="Normal 2 4 5 2 3 6" xfId="20961" xr:uid="{00000000-0005-0000-0000-0000401D0000}"/>
    <cellStyle name="Normal 2 4 5 2 4" xfId="1047" xr:uid="{00000000-0005-0000-0000-0000411D0000}"/>
    <cellStyle name="Normal 2 4 5 2 4 2" xfId="2752" xr:uid="{00000000-0005-0000-0000-0000421D0000}"/>
    <cellStyle name="Normal 2 4 5 2 4 2 2" xfId="6148" xr:uid="{00000000-0005-0000-0000-0000431D0000}"/>
    <cellStyle name="Normal 2 4 5 2 4 2 2 2" xfId="12923" xr:uid="{00000000-0005-0000-0000-0000441D0000}"/>
    <cellStyle name="Normal 2 4 5 2 4 2 2 3" xfId="19692" xr:uid="{00000000-0005-0000-0000-0000451D0000}"/>
    <cellStyle name="Normal 2 4 5 2 4 2 2 4" xfId="26461" xr:uid="{00000000-0005-0000-0000-0000461D0000}"/>
    <cellStyle name="Normal 2 4 5 2 4 2 3" xfId="9539" xr:uid="{00000000-0005-0000-0000-0000471D0000}"/>
    <cellStyle name="Normal 2 4 5 2 4 2 4" xfId="16308" xr:uid="{00000000-0005-0000-0000-0000481D0000}"/>
    <cellStyle name="Normal 2 4 5 2 4 2 5" xfId="23077" xr:uid="{00000000-0005-0000-0000-0000491D0000}"/>
    <cellStyle name="Normal 2 4 5 2 4 3" xfId="4449" xr:uid="{00000000-0005-0000-0000-00004A1D0000}"/>
    <cellStyle name="Normal 2 4 5 2 4 3 2" xfId="11230" xr:uid="{00000000-0005-0000-0000-00004B1D0000}"/>
    <cellStyle name="Normal 2 4 5 2 4 3 3" xfId="17999" xr:uid="{00000000-0005-0000-0000-00004C1D0000}"/>
    <cellStyle name="Normal 2 4 5 2 4 3 4" xfId="24768" xr:uid="{00000000-0005-0000-0000-00004D1D0000}"/>
    <cellStyle name="Normal 2 4 5 2 4 4" xfId="7846" xr:uid="{00000000-0005-0000-0000-00004E1D0000}"/>
    <cellStyle name="Normal 2 4 5 2 4 5" xfId="14615" xr:uid="{00000000-0005-0000-0000-00004F1D0000}"/>
    <cellStyle name="Normal 2 4 5 2 4 6" xfId="21384" xr:uid="{00000000-0005-0000-0000-0000501D0000}"/>
    <cellStyle name="Normal 2 4 5 2 5" xfId="1476" xr:uid="{00000000-0005-0000-0000-0000511D0000}"/>
    <cellStyle name="Normal 2 4 5 2 5 2" xfId="3178" xr:uid="{00000000-0005-0000-0000-0000521D0000}"/>
    <cellStyle name="Normal 2 4 5 2 5 2 2" xfId="6574" xr:uid="{00000000-0005-0000-0000-0000531D0000}"/>
    <cellStyle name="Normal 2 4 5 2 5 2 2 2" xfId="13346" xr:uid="{00000000-0005-0000-0000-0000541D0000}"/>
    <cellStyle name="Normal 2 4 5 2 5 2 2 3" xfId="20115" xr:uid="{00000000-0005-0000-0000-0000551D0000}"/>
    <cellStyle name="Normal 2 4 5 2 5 2 2 4" xfId="26884" xr:uid="{00000000-0005-0000-0000-0000561D0000}"/>
    <cellStyle name="Normal 2 4 5 2 5 2 3" xfId="9962" xr:uid="{00000000-0005-0000-0000-0000571D0000}"/>
    <cellStyle name="Normal 2 4 5 2 5 2 4" xfId="16731" xr:uid="{00000000-0005-0000-0000-0000581D0000}"/>
    <cellStyle name="Normal 2 4 5 2 5 2 5" xfId="23500" xr:uid="{00000000-0005-0000-0000-0000591D0000}"/>
    <cellStyle name="Normal 2 4 5 2 5 3" xfId="4872" xr:uid="{00000000-0005-0000-0000-00005A1D0000}"/>
    <cellStyle name="Normal 2 4 5 2 5 3 2" xfId="11653" xr:uid="{00000000-0005-0000-0000-00005B1D0000}"/>
    <cellStyle name="Normal 2 4 5 2 5 3 3" xfId="18422" xr:uid="{00000000-0005-0000-0000-00005C1D0000}"/>
    <cellStyle name="Normal 2 4 5 2 5 3 4" xfId="25191" xr:uid="{00000000-0005-0000-0000-00005D1D0000}"/>
    <cellStyle name="Normal 2 4 5 2 5 4" xfId="8269" xr:uid="{00000000-0005-0000-0000-00005E1D0000}"/>
    <cellStyle name="Normal 2 4 5 2 5 5" xfId="15038" xr:uid="{00000000-0005-0000-0000-00005F1D0000}"/>
    <cellStyle name="Normal 2 4 5 2 5 6" xfId="21807" xr:uid="{00000000-0005-0000-0000-0000601D0000}"/>
    <cellStyle name="Normal 2 4 5 2 6" xfId="1901" xr:uid="{00000000-0005-0000-0000-0000611D0000}"/>
    <cellStyle name="Normal 2 4 5 2 6 2" xfId="5297" xr:uid="{00000000-0005-0000-0000-0000621D0000}"/>
    <cellStyle name="Normal 2 4 5 2 6 2 2" xfId="12077" xr:uid="{00000000-0005-0000-0000-0000631D0000}"/>
    <cellStyle name="Normal 2 4 5 2 6 2 3" xfId="18846" xr:uid="{00000000-0005-0000-0000-0000641D0000}"/>
    <cellStyle name="Normal 2 4 5 2 6 2 4" xfId="25615" xr:uid="{00000000-0005-0000-0000-0000651D0000}"/>
    <cellStyle name="Normal 2 4 5 2 6 3" xfId="8693" xr:uid="{00000000-0005-0000-0000-0000661D0000}"/>
    <cellStyle name="Normal 2 4 5 2 6 4" xfId="15462" xr:uid="{00000000-0005-0000-0000-0000671D0000}"/>
    <cellStyle name="Normal 2 4 5 2 6 5" xfId="22231" xr:uid="{00000000-0005-0000-0000-0000681D0000}"/>
    <cellStyle name="Normal 2 4 5 2 7" xfId="3603" xr:uid="{00000000-0005-0000-0000-0000691D0000}"/>
    <cellStyle name="Normal 2 4 5 2 7 2" xfId="10384" xr:uid="{00000000-0005-0000-0000-00006A1D0000}"/>
    <cellStyle name="Normal 2 4 5 2 7 3" xfId="17153" xr:uid="{00000000-0005-0000-0000-00006B1D0000}"/>
    <cellStyle name="Normal 2 4 5 2 7 4" xfId="23922" xr:uid="{00000000-0005-0000-0000-00006C1D0000}"/>
    <cellStyle name="Normal 2 4 5 2 8" xfId="6999" xr:uid="{00000000-0005-0000-0000-00006D1D0000}"/>
    <cellStyle name="Normal 2 4 5 2 9" xfId="13769" xr:uid="{00000000-0005-0000-0000-00006E1D0000}"/>
    <cellStyle name="Normal 2 4 5 3" xfId="315" xr:uid="{00000000-0005-0000-0000-00006F1D0000}"/>
    <cellStyle name="Normal 2 4 5 3 2" xfId="742" xr:uid="{00000000-0005-0000-0000-0000701D0000}"/>
    <cellStyle name="Normal 2 4 5 3 2 2" xfId="2449" xr:uid="{00000000-0005-0000-0000-0000711D0000}"/>
    <cellStyle name="Normal 2 4 5 3 2 2 2" xfId="5845" xr:uid="{00000000-0005-0000-0000-0000721D0000}"/>
    <cellStyle name="Normal 2 4 5 3 2 2 2 2" xfId="12623" xr:uid="{00000000-0005-0000-0000-0000731D0000}"/>
    <cellStyle name="Normal 2 4 5 3 2 2 2 3" xfId="19392" xr:uid="{00000000-0005-0000-0000-0000741D0000}"/>
    <cellStyle name="Normal 2 4 5 3 2 2 2 4" xfId="26161" xr:uid="{00000000-0005-0000-0000-0000751D0000}"/>
    <cellStyle name="Normal 2 4 5 3 2 2 3" xfId="9239" xr:uid="{00000000-0005-0000-0000-0000761D0000}"/>
    <cellStyle name="Normal 2 4 5 3 2 2 4" xfId="16008" xr:uid="{00000000-0005-0000-0000-0000771D0000}"/>
    <cellStyle name="Normal 2 4 5 3 2 2 5" xfId="22777" xr:uid="{00000000-0005-0000-0000-0000781D0000}"/>
    <cellStyle name="Normal 2 4 5 3 2 3" xfId="4149" xr:uid="{00000000-0005-0000-0000-0000791D0000}"/>
    <cellStyle name="Normal 2 4 5 3 2 3 2" xfId="10930" xr:uid="{00000000-0005-0000-0000-00007A1D0000}"/>
    <cellStyle name="Normal 2 4 5 3 2 3 3" xfId="17699" xr:uid="{00000000-0005-0000-0000-00007B1D0000}"/>
    <cellStyle name="Normal 2 4 5 3 2 3 4" xfId="24468" xr:uid="{00000000-0005-0000-0000-00007C1D0000}"/>
    <cellStyle name="Normal 2 4 5 3 2 4" xfId="7546" xr:uid="{00000000-0005-0000-0000-00007D1D0000}"/>
    <cellStyle name="Normal 2 4 5 3 2 5" xfId="14315" xr:uid="{00000000-0005-0000-0000-00007E1D0000}"/>
    <cellStyle name="Normal 2 4 5 3 2 6" xfId="21084" xr:uid="{00000000-0005-0000-0000-00007F1D0000}"/>
    <cellStyle name="Normal 2 4 5 3 3" xfId="1170" xr:uid="{00000000-0005-0000-0000-0000801D0000}"/>
    <cellStyle name="Normal 2 4 5 3 3 2" xfId="2875" xr:uid="{00000000-0005-0000-0000-0000811D0000}"/>
    <cellStyle name="Normal 2 4 5 3 3 2 2" xfId="6271" xr:uid="{00000000-0005-0000-0000-0000821D0000}"/>
    <cellStyle name="Normal 2 4 5 3 3 2 2 2" xfId="13046" xr:uid="{00000000-0005-0000-0000-0000831D0000}"/>
    <cellStyle name="Normal 2 4 5 3 3 2 2 3" xfId="19815" xr:uid="{00000000-0005-0000-0000-0000841D0000}"/>
    <cellStyle name="Normal 2 4 5 3 3 2 2 4" xfId="26584" xr:uid="{00000000-0005-0000-0000-0000851D0000}"/>
    <cellStyle name="Normal 2 4 5 3 3 2 3" xfId="9662" xr:uid="{00000000-0005-0000-0000-0000861D0000}"/>
    <cellStyle name="Normal 2 4 5 3 3 2 4" xfId="16431" xr:uid="{00000000-0005-0000-0000-0000871D0000}"/>
    <cellStyle name="Normal 2 4 5 3 3 2 5" xfId="23200" xr:uid="{00000000-0005-0000-0000-0000881D0000}"/>
    <cellStyle name="Normal 2 4 5 3 3 3" xfId="4572" xr:uid="{00000000-0005-0000-0000-0000891D0000}"/>
    <cellStyle name="Normal 2 4 5 3 3 3 2" xfId="11353" xr:uid="{00000000-0005-0000-0000-00008A1D0000}"/>
    <cellStyle name="Normal 2 4 5 3 3 3 3" xfId="18122" xr:uid="{00000000-0005-0000-0000-00008B1D0000}"/>
    <cellStyle name="Normal 2 4 5 3 3 3 4" xfId="24891" xr:uid="{00000000-0005-0000-0000-00008C1D0000}"/>
    <cellStyle name="Normal 2 4 5 3 3 4" xfId="7969" xr:uid="{00000000-0005-0000-0000-00008D1D0000}"/>
    <cellStyle name="Normal 2 4 5 3 3 5" xfId="14738" xr:uid="{00000000-0005-0000-0000-00008E1D0000}"/>
    <cellStyle name="Normal 2 4 5 3 3 6" xfId="21507" xr:uid="{00000000-0005-0000-0000-00008F1D0000}"/>
    <cellStyle name="Normal 2 4 5 3 4" xfId="1599" xr:uid="{00000000-0005-0000-0000-0000901D0000}"/>
    <cellStyle name="Normal 2 4 5 3 4 2" xfId="3301" xr:uid="{00000000-0005-0000-0000-0000911D0000}"/>
    <cellStyle name="Normal 2 4 5 3 4 2 2" xfId="6697" xr:uid="{00000000-0005-0000-0000-0000921D0000}"/>
    <cellStyle name="Normal 2 4 5 3 4 2 2 2" xfId="13469" xr:uid="{00000000-0005-0000-0000-0000931D0000}"/>
    <cellStyle name="Normal 2 4 5 3 4 2 2 3" xfId="20238" xr:uid="{00000000-0005-0000-0000-0000941D0000}"/>
    <cellStyle name="Normal 2 4 5 3 4 2 2 4" xfId="27007" xr:uid="{00000000-0005-0000-0000-0000951D0000}"/>
    <cellStyle name="Normal 2 4 5 3 4 2 3" xfId="10085" xr:uid="{00000000-0005-0000-0000-0000961D0000}"/>
    <cellStyle name="Normal 2 4 5 3 4 2 4" xfId="16854" xr:uid="{00000000-0005-0000-0000-0000971D0000}"/>
    <cellStyle name="Normal 2 4 5 3 4 2 5" xfId="23623" xr:uid="{00000000-0005-0000-0000-0000981D0000}"/>
    <cellStyle name="Normal 2 4 5 3 4 3" xfId="4995" xr:uid="{00000000-0005-0000-0000-0000991D0000}"/>
    <cellStyle name="Normal 2 4 5 3 4 3 2" xfId="11776" xr:uid="{00000000-0005-0000-0000-00009A1D0000}"/>
    <cellStyle name="Normal 2 4 5 3 4 3 3" xfId="18545" xr:uid="{00000000-0005-0000-0000-00009B1D0000}"/>
    <cellStyle name="Normal 2 4 5 3 4 3 4" xfId="25314" xr:uid="{00000000-0005-0000-0000-00009C1D0000}"/>
    <cellStyle name="Normal 2 4 5 3 4 4" xfId="8392" xr:uid="{00000000-0005-0000-0000-00009D1D0000}"/>
    <cellStyle name="Normal 2 4 5 3 4 5" xfId="15161" xr:uid="{00000000-0005-0000-0000-00009E1D0000}"/>
    <cellStyle name="Normal 2 4 5 3 4 6" xfId="21930" xr:uid="{00000000-0005-0000-0000-00009F1D0000}"/>
    <cellStyle name="Normal 2 4 5 3 5" xfId="2024" xr:uid="{00000000-0005-0000-0000-0000A01D0000}"/>
    <cellStyle name="Normal 2 4 5 3 5 2" xfId="5420" xr:uid="{00000000-0005-0000-0000-0000A11D0000}"/>
    <cellStyle name="Normal 2 4 5 3 5 2 2" xfId="12200" xr:uid="{00000000-0005-0000-0000-0000A21D0000}"/>
    <cellStyle name="Normal 2 4 5 3 5 2 3" xfId="18969" xr:uid="{00000000-0005-0000-0000-0000A31D0000}"/>
    <cellStyle name="Normal 2 4 5 3 5 2 4" xfId="25738" xr:uid="{00000000-0005-0000-0000-0000A41D0000}"/>
    <cellStyle name="Normal 2 4 5 3 5 3" xfId="8816" xr:uid="{00000000-0005-0000-0000-0000A51D0000}"/>
    <cellStyle name="Normal 2 4 5 3 5 4" xfId="15585" xr:uid="{00000000-0005-0000-0000-0000A61D0000}"/>
    <cellStyle name="Normal 2 4 5 3 5 5" xfId="22354" xr:uid="{00000000-0005-0000-0000-0000A71D0000}"/>
    <cellStyle name="Normal 2 4 5 3 6" xfId="3726" xr:uid="{00000000-0005-0000-0000-0000A81D0000}"/>
    <cellStyle name="Normal 2 4 5 3 6 2" xfId="10507" xr:uid="{00000000-0005-0000-0000-0000A91D0000}"/>
    <cellStyle name="Normal 2 4 5 3 6 3" xfId="17276" xr:uid="{00000000-0005-0000-0000-0000AA1D0000}"/>
    <cellStyle name="Normal 2 4 5 3 6 4" xfId="24045" xr:uid="{00000000-0005-0000-0000-0000AB1D0000}"/>
    <cellStyle name="Normal 2 4 5 3 7" xfId="7123" xr:uid="{00000000-0005-0000-0000-0000AC1D0000}"/>
    <cellStyle name="Normal 2 4 5 3 8" xfId="13892" xr:uid="{00000000-0005-0000-0000-0000AD1D0000}"/>
    <cellStyle name="Normal 2 4 5 3 9" xfId="20661" xr:uid="{00000000-0005-0000-0000-0000AE1D0000}"/>
    <cellStyle name="Normal 2 4 5 4" xfId="517" xr:uid="{00000000-0005-0000-0000-0000AF1D0000}"/>
    <cellStyle name="Normal 2 4 5 4 2" xfId="2226" xr:uid="{00000000-0005-0000-0000-0000B01D0000}"/>
    <cellStyle name="Normal 2 4 5 4 2 2" xfId="5622" xr:uid="{00000000-0005-0000-0000-0000B11D0000}"/>
    <cellStyle name="Normal 2 4 5 4 2 2 2" xfId="12400" xr:uid="{00000000-0005-0000-0000-0000B21D0000}"/>
    <cellStyle name="Normal 2 4 5 4 2 2 3" xfId="19169" xr:uid="{00000000-0005-0000-0000-0000B31D0000}"/>
    <cellStyle name="Normal 2 4 5 4 2 2 4" xfId="25938" xr:uid="{00000000-0005-0000-0000-0000B41D0000}"/>
    <cellStyle name="Normal 2 4 5 4 2 3" xfId="9016" xr:uid="{00000000-0005-0000-0000-0000B51D0000}"/>
    <cellStyle name="Normal 2 4 5 4 2 4" xfId="15785" xr:uid="{00000000-0005-0000-0000-0000B61D0000}"/>
    <cellStyle name="Normal 2 4 5 4 2 5" xfId="22554" xr:uid="{00000000-0005-0000-0000-0000B71D0000}"/>
    <cellStyle name="Normal 2 4 5 4 3" xfId="3926" xr:uid="{00000000-0005-0000-0000-0000B81D0000}"/>
    <cellStyle name="Normal 2 4 5 4 3 2" xfId="10707" xr:uid="{00000000-0005-0000-0000-0000B91D0000}"/>
    <cellStyle name="Normal 2 4 5 4 3 3" xfId="17476" xr:uid="{00000000-0005-0000-0000-0000BA1D0000}"/>
    <cellStyle name="Normal 2 4 5 4 3 4" xfId="24245" xr:uid="{00000000-0005-0000-0000-0000BB1D0000}"/>
    <cellStyle name="Normal 2 4 5 4 4" xfId="7323" xr:uid="{00000000-0005-0000-0000-0000BC1D0000}"/>
    <cellStyle name="Normal 2 4 5 4 5" xfId="14092" xr:uid="{00000000-0005-0000-0000-0000BD1D0000}"/>
    <cellStyle name="Normal 2 4 5 4 6" xfId="20861" xr:uid="{00000000-0005-0000-0000-0000BE1D0000}"/>
    <cellStyle name="Normal 2 4 5 5" xfId="947" xr:uid="{00000000-0005-0000-0000-0000BF1D0000}"/>
    <cellStyle name="Normal 2 4 5 5 2" xfId="2652" xr:uid="{00000000-0005-0000-0000-0000C01D0000}"/>
    <cellStyle name="Normal 2 4 5 5 2 2" xfId="6048" xr:uid="{00000000-0005-0000-0000-0000C11D0000}"/>
    <cellStyle name="Normal 2 4 5 5 2 2 2" xfId="12823" xr:uid="{00000000-0005-0000-0000-0000C21D0000}"/>
    <cellStyle name="Normal 2 4 5 5 2 2 3" xfId="19592" xr:uid="{00000000-0005-0000-0000-0000C31D0000}"/>
    <cellStyle name="Normal 2 4 5 5 2 2 4" xfId="26361" xr:uid="{00000000-0005-0000-0000-0000C41D0000}"/>
    <cellStyle name="Normal 2 4 5 5 2 3" xfId="9439" xr:uid="{00000000-0005-0000-0000-0000C51D0000}"/>
    <cellStyle name="Normal 2 4 5 5 2 4" xfId="16208" xr:uid="{00000000-0005-0000-0000-0000C61D0000}"/>
    <cellStyle name="Normal 2 4 5 5 2 5" xfId="22977" xr:uid="{00000000-0005-0000-0000-0000C71D0000}"/>
    <cellStyle name="Normal 2 4 5 5 3" xfId="4349" xr:uid="{00000000-0005-0000-0000-0000C81D0000}"/>
    <cellStyle name="Normal 2 4 5 5 3 2" xfId="11130" xr:uid="{00000000-0005-0000-0000-0000C91D0000}"/>
    <cellStyle name="Normal 2 4 5 5 3 3" xfId="17899" xr:uid="{00000000-0005-0000-0000-0000CA1D0000}"/>
    <cellStyle name="Normal 2 4 5 5 3 4" xfId="24668" xr:uid="{00000000-0005-0000-0000-0000CB1D0000}"/>
    <cellStyle name="Normal 2 4 5 5 4" xfId="7746" xr:uid="{00000000-0005-0000-0000-0000CC1D0000}"/>
    <cellStyle name="Normal 2 4 5 5 5" xfId="14515" xr:uid="{00000000-0005-0000-0000-0000CD1D0000}"/>
    <cellStyle name="Normal 2 4 5 5 6" xfId="21284" xr:uid="{00000000-0005-0000-0000-0000CE1D0000}"/>
    <cellStyle name="Normal 2 4 5 6" xfId="1376" xr:uid="{00000000-0005-0000-0000-0000CF1D0000}"/>
    <cellStyle name="Normal 2 4 5 6 2" xfId="3078" xr:uid="{00000000-0005-0000-0000-0000D01D0000}"/>
    <cellStyle name="Normal 2 4 5 6 2 2" xfId="6474" xr:uid="{00000000-0005-0000-0000-0000D11D0000}"/>
    <cellStyle name="Normal 2 4 5 6 2 2 2" xfId="13246" xr:uid="{00000000-0005-0000-0000-0000D21D0000}"/>
    <cellStyle name="Normal 2 4 5 6 2 2 3" xfId="20015" xr:uid="{00000000-0005-0000-0000-0000D31D0000}"/>
    <cellStyle name="Normal 2 4 5 6 2 2 4" xfId="26784" xr:uid="{00000000-0005-0000-0000-0000D41D0000}"/>
    <cellStyle name="Normal 2 4 5 6 2 3" xfId="9862" xr:uid="{00000000-0005-0000-0000-0000D51D0000}"/>
    <cellStyle name="Normal 2 4 5 6 2 4" xfId="16631" xr:uid="{00000000-0005-0000-0000-0000D61D0000}"/>
    <cellStyle name="Normal 2 4 5 6 2 5" xfId="23400" xr:uid="{00000000-0005-0000-0000-0000D71D0000}"/>
    <cellStyle name="Normal 2 4 5 6 3" xfId="4772" xr:uid="{00000000-0005-0000-0000-0000D81D0000}"/>
    <cellStyle name="Normal 2 4 5 6 3 2" xfId="11553" xr:uid="{00000000-0005-0000-0000-0000D91D0000}"/>
    <cellStyle name="Normal 2 4 5 6 3 3" xfId="18322" xr:uid="{00000000-0005-0000-0000-0000DA1D0000}"/>
    <cellStyle name="Normal 2 4 5 6 3 4" xfId="25091" xr:uid="{00000000-0005-0000-0000-0000DB1D0000}"/>
    <cellStyle name="Normal 2 4 5 6 4" xfId="8169" xr:uid="{00000000-0005-0000-0000-0000DC1D0000}"/>
    <cellStyle name="Normal 2 4 5 6 5" xfId="14938" xr:uid="{00000000-0005-0000-0000-0000DD1D0000}"/>
    <cellStyle name="Normal 2 4 5 6 6" xfId="21707" xr:uid="{00000000-0005-0000-0000-0000DE1D0000}"/>
    <cellStyle name="Normal 2 4 5 7" xfId="1801" xr:uid="{00000000-0005-0000-0000-0000DF1D0000}"/>
    <cellStyle name="Normal 2 4 5 7 2" xfId="5197" xr:uid="{00000000-0005-0000-0000-0000E01D0000}"/>
    <cellStyle name="Normal 2 4 5 7 2 2" xfId="11977" xr:uid="{00000000-0005-0000-0000-0000E11D0000}"/>
    <cellStyle name="Normal 2 4 5 7 2 3" xfId="18746" xr:uid="{00000000-0005-0000-0000-0000E21D0000}"/>
    <cellStyle name="Normal 2 4 5 7 2 4" xfId="25515" xr:uid="{00000000-0005-0000-0000-0000E31D0000}"/>
    <cellStyle name="Normal 2 4 5 7 3" xfId="8593" xr:uid="{00000000-0005-0000-0000-0000E41D0000}"/>
    <cellStyle name="Normal 2 4 5 7 4" xfId="15362" xr:uid="{00000000-0005-0000-0000-0000E51D0000}"/>
    <cellStyle name="Normal 2 4 5 7 5" xfId="22131" xr:uid="{00000000-0005-0000-0000-0000E61D0000}"/>
    <cellStyle name="Normal 2 4 5 8" xfId="3503" xr:uid="{00000000-0005-0000-0000-0000E71D0000}"/>
    <cellStyle name="Normal 2 4 5 8 2" xfId="10284" xr:uid="{00000000-0005-0000-0000-0000E81D0000}"/>
    <cellStyle name="Normal 2 4 5 8 3" xfId="17053" xr:uid="{00000000-0005-0000-0000-0000E91D0000}"/>
    <cellStyle name="Normal 2 4 5 8 4" xfId="23822" xr:uid="{00000000-0005-0000-0000-0000EA1D0000}"/>
    <cellStyle name="Normal 2 4 5 9" xfId="6899" xr:uid="{00000000-0005-0000-0000-0000EB1D0000}"/>
    <cellStyle name="Normal 2 4 6" xfId="86" xr:uid="{00000000-0005-0000-0000-0000EC1D0000}"/>
    <cellStyle name="Normal 2 4 6 10" xfId="13689" xr:uid="{00000000-0005-0000-0000-0000ED1D0000}"/>
    <cellStyle name="Normal 2 4 6 11" xfId="20458" xr:uid="{00000000-0005-0000-0000-0000EE1D0000}"/>
    <cellStyle name="Normal 2 4 6 2" xfId="189" xr:uid="{00000000-0005-0000-0000-0000EF1D0000}"/>
    <cellStyle name="Normal 2 4 6 2 10" xfId="20558" xr:uid="{00000000-0005-0000-0000-0000F01D0000}"/>
    <cellStyle name="Normal 2 4 6 2 2" xfId="437" xr:uid="{00000000-0005-0000-0000-0000F11D0000}"/>
    <cellStyle name="Normal 2 4 6 2 2 2" xfId="864" xr:uid="{00000000-0005-0000-0000-0000F21D0000}"/>
    <cellStyle name="Normal 2 4 6 2 2 2 2" xfId="2569" xr:uid="{00000000-0005-0000-0000-0000F31D0000}"/>
    <cellStyle name="Normal 2 4 6 2 2 2 2 2" xfId="5965" xr:uid="{00000000-0005-0000-0000-0000F41D0000}"/>
    <cellStyle name="Normal 2 4 6 2 2 2 2 2 2" xfId="12743" xr:uid="{00000000-0005-0000-0000-0000F51D0000}"/>
    <cellStyle name="Normal 2 4 6 2 2 2 2 2 3" xfId="19512" xr:uid="{00000000-0005-0000-0000-0000F61D0000}"/>
    <cellStyle name="Normal 2 4 6 2 2 2 2 2 4" xfId="26281" xr:uid="{00000000-0005-0000-0000-0000F71D0000}"/>
    <cellStyle name="Normal 2 4 6 2 2 2 2 3" xfId="9359" xr:uid="{00000000-0005-0000-0000-0000F81D0000}"/>
    <cellStyle name="Normal 2 4 6 2 2 2 2 4" xfId="16128" xr:uid="{00000000-0005-0000-0000-0000F91D0000}"/>
    <cellStyle name="Normal 2 4 6 2 2 2 2 5" xfId="22897" xr:uid="{00000000-0005-0000-0000-0000FA1D0000}"/>
    <cellStyle name="Normal 2 4 6 2 2 2 3" xfId="4269" xr:uid="{00000000-0005-0000-0000-0000FB1D0000}"/>
    <cellStyle name="Normal 2 4 6 2 2 2 3 2" xfId="11050" xr:uid="{00000000-0005-0000-0000-0000FC1D0000}"/>
    <cellStyle name="Normal 2 4 6 2 2 2 3 3" xfId="17819" xr:uid="{00000000-0005-0000-0000-0000FD1D0000}"/>
    <cellStyle name="Normal 2 4 6 2 2 2 3 4" xfId="24588" xr:uid="{00000000-0005-0000-0000-0000FE1D0000}"/>
    <cellStyle name="Normal 2 4 6 2 2 2 4" xfId="7666" xr:uid="{00000000-0005-0000-0000-0000FF1D0000}"/>
    <cellStyle name="Normal 2 4 6 2 2 2 5" xfId="14435" xr:uid="{00000000-0005-0000-0000-0000001E0000}"/>
    <cellStyle name="Normal 2 4 6 2 2 2 6" xfId="21204" xr:uid="{00000000-0005-0000-0000-0000011E0000}"/>
    <cellStyle name="Normal 2 4 6 2 2 3" xfId="1290" xr:uid="{00000000-0005-0000-0000-0000021E0000}"/>
    <cellStyle name="Normal 2 4 6 2 2 3 2" xfId="2995" xr:uid="{00000000-0005-0000-0000-0000031E0000}"/>
    <cellStyle name="Normal 2 4 6 2 2 3 2 2" xfId="6391" xr:uid="{00000000-0005-0000-0000-0000041E0000}"/>
    <cellStyle name="Normal 2 4 6 2 2 3 2 2 2" xfId="13166" xr:uid="{00000000-0005-0000-0000-0000051E0000}"/>
    <cellStyle name="Normal 2 4 6 2 2 3 2 2 3" xfId="19935" xr:uid="{00000000-0005-0000-0000-0000061E0000}"/>
    <cellStyle name="Normal 2 4 6 2 2 3 2 2 4" xfId="26704" xr:uid="{00000000-0005-0000-0000-0000071E0000}"/>
    <cellStyle name="Normal 2 4 6 2 2 3 2 3" xfId="9782" xr:uid="{00000000-0005-0000-0000-0000081E0000}"/>
    <cellStyle name="Normal 2 4 6 2 2 3 2 4" xfId="16551" xr:uid="{00000000-0005-0000-0000-0000091E0000}"/>
    <cellStyle name="Normal 2 4 6 2 2 3 2 5" xfId="23320" xr:uid="{00000000-0005-0000-0000-00000A1E0000}"/>
    <cellStyle name="Normal 2 4 6 2 2 3 3" xfId="4692" xr:uid="{00000000-0005-0000-0000-00000B1E0000}"/>
    <cellStyle name="Normal 2 4 6 2 2 3 3 2" xfId="11473" xr:uid="{00000000-0005-0000-0000-00000C1E0000}"/>
    <cellStyle name="Normal 2 4 6 2 2 3 3 3" xfId="18242" xr:uid="{00000000-0005-0000-0000-00000D1E0000}"/>
    <cellStyle name="Normal 2 4 6 2 2 3 3 4" xfId="25011" xr:uid="{00000000-0005-0000-0000-00000E1E0000}"/>
    <cellStyle name="Normal 2 4 6 2 2 3 4" xfId="8089" xr:uid="{00000000-0005-0000-0000-00000F1E0000}"/>
    <cellStyle name="Normal 2 4 6 2 2 3 5" xfId="14858" xr:uid="{00000000-0005-0000-0000-0000101E0000}"/>
    <cellStyle name="Normal 2 4 6 2 2 3 6" xfId="21627" xr:uid="{00000000-0005-0000-0000-0000111E0000}"/>
    <cellStyle name="Normal 2 4 6 2 2 4" xfId="1719" xr:uid="{00000000-0005-0000-0000-0000121E0000}"/>
    <cellStyle name="Normal 2 4 6 2 2 4 2" xfId="3421" xr:uid="{00000000-0005-0000-0000-0000131E0000}"/>
    <cellStyle name="Normal 2 4 6 2 2 4 2 2" xfId="6817" xr:uid="{00000000-0005-0000-0000-0000141E0000}"/>
    <cellStyle name="Normal 2 4 6 2 2 4 2 2 2" xfId="13589" xr:uid="{00000000-0005-0000-0000-0000151E0000}"/>
    <cellStyle name="Normal 2 4 6 2 2 4 2 2 3" xfId="20358" xr:uid="{00000000-0005-0000-0000-0000161E0000}"/>
    <cellStyle name="Normal 2 4 6 2 2 4 2 2 4" xfId="27127" xr:uid="{00000000-0005-0000-0000-0000171E0000}"/>
    <cellStyle name="Normal 2 4 6 2 2 4 2 3" xfId="10205" xr:uid="{00000000-0005-0000-0000-0000181E0000}"/>
    <cellStyle name="Normal 2 4 6 2 2 4 2 4" xfId="16974" xr:uid="{00000000-0005-0000-0000-0000191E0000}"/>
    <cellStyle name="Normal 2 4 6 2 2 4 2 5" xfId="23743" xr:uid="{00000000-0005-0000-0000-00001A1E0000}"/>
    <cellStyle name="Normal 2 4 6 2 2 4 3" xfId="5115" xr:uid="{00000000-0005-0000-0000-00001B1E0000}"/>
    <cellStyle name="Normal 2 4 6 2 2 4 3 2" xfId="11896" xr:uid="{00000000-0005-0000-0000-00001C1E0000}"/>
    <cellStyle name="Normal 2 4 6 2 2 4 3 3" xfId="18665" xr:uid="{00000000-0005-0000-0000-00001D1E0000}"/>
    <cellStyle name="Normal 2 4 6 2 2 4 3 4" xfId="25434" xr:uid="{00000000-0005-0000-0000-00001E1E0000}"/>
    <cellStyle name="Normal 2 4 6 2 2 4 4" xfId="8512" xr:uid="{00000000-0005-0000-0000-00001F1E0000}"/>
    <cellStyle name="Normal 2 4 6 2 2 4 5" xfId="15281" xr:uid="{00000000-0005-0000-0000-0000201E0000}"/>
    <cellStyle name="Normal 2 4 6 2 2 4 6" xfId="22050" xr:uid="{00000000-0005-0000-0000-0000211E0000}"/>
    <cellStyle name="Normal 2 4 6 2 2 5" xfId="2146" xr:uid="{00000000-0005-0000-0000-0000221E0000}"/>
    <cellStyle name="Normal 2 4 6 2 2 5 2" xfId="5542" xr:uid="{00000000-0005-0000-0000-0000231E0000}"/>
    <cellStyle name="Normal 2 4 6 2 2 5 2 2" xfId="12320" xr:uid="{00000000-0005-0000-0000-0000241E0000}"/>
    <cellStyle name="Normal 2 4 6 2 2 5 2 3" xfId="19089" xr:uid="{00000000-0005-0000-0000-0000251E0000}"/>
    <cellStyle name="Normal 2 4 6 2 2 5 2 4" xfId="25858" xr:uid="{00000000-0005-0000-0000-0000261E0000}"/>
    <cellStyle name="Normal 2 4 6 2 2 5 3" xfId="8936" xr:uid="{00000000-0005-0000-0000-0000271E0000}"/>
    <cellStyle name="Normal 2 4 6 2 2 5 4" xfId="15705" xr:uid="{00000000-0005-0000-0000-0000281E0000}"/>
    <cellStyle name="Normal 2 4 6 2 2 5 5" xfId="22474" xr:uid="{00000000-0005-0000-0000-0000291E0000}"/>
    <cellStyle name="Normal 2 4 6 2 2 6" xfId="3846" xr:uid="{00000000-0005-0000-0000-00002A1E0000}"/>
    <cellStyle name="Normal 2 4 6 2 2 6 2" xfId="10627" xr:uid="{00000000-0005-0000-0000-00002B1E0000}"/>
    <cellStyle name="Normal 2 4 6 2 2 6 3" xfId="17396" xr:uid="{00000000-0005-0000-0000-00002C1E0000}"/>
    <cellStyle name="Normal 2 4 6 2 2 6 4" xfId="24165" xr:uid="{00000000-0005-0000-0000-00002D1E0000}"/>
    <cellStyle name="Normal 2 4 6 2 2 7" xfId="7243" xr:uid="{00000000-0005-0000-0000-00002E1E0000}"/>
    <cellStyle name="Normal 2 4 6 2 2 8" xfId="14012" xr:uid="{00000000-0005-0000-0000-00002F1E0000}"/>
    <cellStyle name="Normal 2 4 6 2 2 9" xfId="20781" xr:uid="{00000000-0005-0000-0000-0000301E0000}"/>
    <cellStyle name="Normal 2 4 6 2 3" xfId="639" xr:uid="{00000000-0005-0000-0000-0000311E0000}"/>
    <cellStyle name="Normal 2 4 6 2 3 2" xfId="2346" xr:uid="{00000000-0005-0000-0000-0000321E0000}"/>
    <cellStyle name="Normal 2 4 6 2 3 2 2" xfId="5742" xr:uid="{00000000-0005-0000-0000-0000331E0000}"/>
    <cellStyle name="Normal 2 4 6 2 3 2 2 2" xfId="12520" xr:uid="{00000000-0005-0000-0000-0000341E0000}"/>
    <cellStyle name="Normal 2 4 6 2 3 2 2 3" xfId="19289" xr:uid="{00000000-0005-0000-0000-0000351E0000}"/>
    <cellStyle name="Normal 2 4 6 2 3 2 2 4" xfId="26058" xr:uid="{00000000-0005-0000-0000-0000361E0000}"/>
    <cellStyle name="Normal 2 4 6 2 3 2 3" xfId="9136" xr:uid="{00000000-0005-0000-0000-0000371E0000}"/>
    <cellStyle name="Normal 2 4 6 2 3 2 4" xfId="15905" xr:uid="{00000000-0005-0000-0000-0000381E0000}"/>
    <cellStyle name="Normal 2 4 6 2 3 2 5" xfId="22674" xr:uid="{00000000-0005-0000-0000-0000391E0000}"/>
    <cellStyle name="Normal 2 4 6 2 3 3" xfId="4046" xr:uid="{00000000-0005-0000-0000-00003A1E0000}"/>
    <cellStyle name="Normal 2 4 6 2 3 3 2" xfId="10827" xr:uid="{00000000-0005-0000-0000-00003B1E0000}"/>
    <cellStyle name="Normal 2 4 6 2 3 3 3" xfId="17596" xr:uid="{00000000-0005-0000-0000-00003C1E0000}"/>
    <cellStyle name="Normal 2 4 6 2 3 3 4" xfId="24365" xr:uid="{00000000-0005-0000-0000-00003D1E0000}"/>
    <cellStyle name="Normal 2 4 6 2 3 4" xfId="7443" xr:uid="{00000000-0005-0000-0000-00003E1E0000}"/>
    <cellStyle name="Normal 2 4 6 2 3 5" xfId="14212" xr:uid="{00000000-0005-0000-0000-00003F1E0000}"/>
    <cellStyle name="Normal 2 4 6 2 3 6" xfId="20981" xr:uid="{00000000-0005-0000-0000-0000401E0000}"/>
    <cellStyle name="Normal 2 4 6 2 4" xfId="1067" xr:uid="{00000000-0005-0000-0000-0000411E0000}"/>
    <cellStyle name="Normal 2 4 6 2 4 2" xfId="2772" xr:uid="{00000000-0005-0000-0000-0000421E0000}"/>
    <cellStyle name="Normal 2 4 6 2 4 2 2" xfId="6168" xr:uid="{00000000-0005-0000-0000-0000431E0000}"/>
    <cellStyle name="Normal 2 4 6 2 4 2 2 2" xfId="12943" xr:uid="{00000000-0005-0000-0000-0000441E0000}"/>
    <cellStyle name="Normal 2 4 6 2 4 2 2 3" xfId="19712" xr:uid="{00000000-0005-0000-0000-0000451E0000}"/>
    <cellStyle name="Normal 2 4 6 2 4 2 2 4" xfId="26481" xr:uid="{00000000-0005-0000-0000-0000461E0000}"/>
    <cellStyle name="Normal 2 4 6 2 4 2 3" xfId="9559" xr:uid="{00000000-0005-0000-0000-0000471E0000}"/>
    <cellStyle name="Normal 2 4 6 2 4 2 4" xfId="16328" xr:uid="{00000000-0005-0000-0000-0000481E0000}"/>
    <cellStyle name="Normal 2 4 6 2 4 2 5" xfId="23097" xr:uid="{00000000-0005-0000-0000-0000491E0000}"/>
    <cellStyle name="Normal 2 4 6 2 4 3" xfId="4469" xr:uid="{00000000-0005-0000-0000-00004A1E0000}"/>
    <cellStyle name="Normal 2 4 6 2 4 3 2" xfId="11250" xr:uid="{00000000-0005-0000-0000-00004B1E0000}"/>
    <cellStyle name="Normal 2 4 6 2 4 3 3" xfId="18019" xr:uid="{00000000-0005-0000-0000-00004C1E0000}"/>
    <cellStyle name="Normal 2 4 6 2 4 3 4" xfId="24788" xr:uid="{00000000-0005-0000-0000-00004D1E0000}"/>
    <cellStyle name="Normal 2 4 6 2 4 4" xfId="7866" xr:uid="{00000000-0005-0000-0000-00004E1E0000}"/>
    <cellStyle name="Normal 2 4 6 2 4 5" xfId="14635" xr:uid="{00000000-0005-0000-0000-00004F1E0000}"/>
    <cellStyle name="Normal 2 4 6 2 4 6" xfId="21404" xr:uid="{00000000-0005-0000-0000-0000501E0000}"/>
    <cellStyle name="Normal 2 4 6 2 5" xfId="1496" xr:uid="{00000000-0005-0000-0000-0000511E0000}"/>
    <cellStyle name="Normal 2 4 6 2 5 2" xfId="3198" xr:uid="{00000000-0005-0000-0000-0000521E0000}"/>
    <cellStyle name="Normal 2 4 6 2 5 2 2" xfId="6594" xr:uid="{00000000-0005-0000-0000-0000531E0000}"/>
    <cellStyle name="Normal 2 4 6 2 5 2 2 2" xfId="13366" xr:uid="{00000000-0005-0000-0000-0000541E0000}"/>
    <cellStyle name="Normal 2 4 6 2 5 2 2 3" xfId="20135" xr:uid="{00000000-0005-0000-0000-0000551E0000}"/>
    <cellStyle name="Normal 2 4 6 2 5 2 2 4" xfId="26904" xr:uid="{00000000-0005-0000-0000-0000561E0000}"/>
    <cellStyle name="Normal 2 4 6 2 5 2 3" xfId="9982" xr:uid="{00000000-0005-0000-0000-0000571E0000}"/>
    <cellStyle name="Normal 2 4 6 2 5 2 4" xfId="16751" xr:uid="{00000000-0005-0000-0000-0000581E0000}"/>
    <cellStyle name="Normal 2 4 6 2 5 2 5" xfId="23520" xr:uid="{00000000-0005-0000-0000-0000591E0000}"/>
    <cellStyle name="Normal 2 4 6 2 5 3" xfId="4892" xr:uid="{00000000-0005-0000-0000-00005A1E0000}"/>
    <cellStyle name="Normal 2 4 6 2 5 3 2" xfId="11673" xr:uid="{00000000-0005-0000-0000-00005B1E0000}"/>
    <cellStyle name="Normal 2 4 6 2 5 3 3" xfId="18442" xr:uid="{00000000-0005-0000-0000-00005C1E0000}"/>
    <cellStyle name="Normal 2 4 6 2 5 3 4" xfId="25211" xr:uid="{00000000-0005-0000-0000-00005D1E0000}"/>
    <cellStyle name="Normal 2 4 6 2 5 4" xfId="8289" xr:uid="{00000000-0005-0000-0000-00005E1E0000}"/>
    <cellStyle name="Normal 2 4 6 2 5 5" xfId="15058" xr:uid="{00000000-0005-0000-0000-00005F1E0000}"/>
    <cellStyle name="Normal 2 4 6 2 5 6" xfId="21827" xr:uid="{00000000-0005-0000-0000-0000601E0000}"/>
    <cellStyle name="Normal 2 4 6 2 6" xfId="1921" xr:uid="{00000000-0005-0000-0000-0000611E0000}"/>
    <cellStyle name="Normal 2 4 6 2 6 2" xfId="5317" xr:uid="{00000000-0005-0000-0000-0000621E0000}"/>
    <cellStyle name="Normal 2 4 6 2 6 2 2" xfId="12097" xr:uid="{00000000-0005-0000-0000-0000631E0000}"/>
    <cellStyle name="Normal 2 4 6 2 6 2 3" xfId="18866" xr:uid="{00000000-0005-0000-0000-0000641E0000}"/>
    <cellStyle name="Normal 2 4 6 2 6 2 4" xfId="25635" xr:uid="{00000000-0005-0000-0000-0000651E0000}"/>
    <cellStyle name="Normal 2 4 6 2 6 3" xfId="8713" xr:uid="{00000000-0005-0000-0000-0000661E0000}"/>
    <cellStyle name="Normal 2 4 6 2 6 4" xfId="15482" xr:uid="{00000000-0005-0000-0000-0000671E0000}"/>
    <cellStyle name="Normal 2 4 6 2 6 5" xfId="22251" xr:uid="{00000000-0005-0000-0000-0000681E0000}"/>
    <cellStyle name="Normal 2 4 6 2 7" xfId="3623" xr:uid="{00000000-0005-0000-0000-0000691E0000}"/>
    <cellStyle name="Normal 2 4 6 2 7 2" xfId="10404" xr:uid="{00000000-0005-0000-0000-00006A1E0000}"/>
    <cellStyle name="Normal 2 4 6 2 7 3" xfId="17173" xr:uid="{00000000-0005-0000-0000-00006B1E0000}"/>
    <cellStyle name="Normal 2 4 6 2 7 4" xfId="23942" xr:uid="{00000000-0005-0000-0000-00006C1E0000}"/>
    <cellStyle name="Normal 2 4 6 2 8" xfId="7019" xr:uid="{00000000-0005-0000-0000-00006D1E0000}"/>
    <cellStyle name="Normal 2 4 6 2 9" xfId="13789" xr:uid="{00000000-0005-0000-0000-00006E1E0000}"/>
    <cellStyle name="Normal 2 4 6 3" xfId="335" xr:uid="{00000000-0005-0000-0000-00006F1E0000}"/>
    <cellStyle name="Normal 2 4 6 3 2" xfId="762" xr:uid="{00000000-0005-0000-0000-0000701E0000}"/>
    <cellStyle name="Normal 2 4 6 3 2 2" xfId="2469" xr:uid="{00000000-0005-0000-0000-0000711E0000}"/>
    <cellStyle name="Normal 2 4 6 3 2 2 2" xfId="5865" xr:uid="{00000000-0005-0000-0000-0000721E0000}"/>
    <cellStyle name="Normal 2 4 6 3 2 2 2 2" xfId="12643" xr:uid="{00000000-0005-0000-0000-0000731E0000}"/>
    <cellStyle name="Normal 2 4 6 3 2 2 2 3" xfId="19412" xr:uid="{00000000-0005-0000-0000-0000741E0000}"/>
    <cellStyle name="Normal 2 4 6 3 2 2 2 4" xfId="26181" xr:uid="{00000000-0005-0000-0000-0000751E0000}"/>
    <cellStyle name="Normal 2 4 6 3 2 2 3" xfId="9259" xr:uid="{00000000-0005-0000-0000-0000761E0000}"/>
    <cellStyle name="Normal 2 4 6 3 2 2 4" xfId="16028" xr:uid="{00000000-0005-0000-0000-0000771E0000}"/>
    <cellStyle name="Normal 2 4 6 3 2 2 5" xfId="22797" xr:uid="{00000000-0005-0000-0000-0000781E0000}"/>
    <cellStyle name="Normal 2 4 6 3 2 3" xfId="4169" xr:uid="{00000000-0005-0000-0000-0000791E0000}"/>
    <cellStyle name="Normal 2 4 6 3 2 3 2" xfId="10950" xr:uid="{00000000-0005-0000-0000-00007A1E0000}"/>
    <cellStyle name="Normal 2 4 6 3 2 3 3" xfId="17719" xr:uid="{00000000-0005-0000-0000-00007B1E0000}"/>
    <cellStyle name="Normal 2 4 6 3 2 3 4" xfId="24488" xr:uid="{00000000-0005-0000-0000-00007C1E0000}"/>
    <cellStyle name="Normal 2 4 6 3 2 4" xfId="7566" xr:uid="{00000000-0005-0000-0000-00007D1E0000}"/>
    <cellStyle name="Normal 2 4 6 3 2 5" xfId="14335" xr:uid="{00000000-0005-0000-0000-00007E1E0000}"/>
    <cellStyle name="Normal 2 4 6 3 2 6" xfId="21104" xr:uid="{00000000-0005-0000-0000-00007F1E0000}"/>
    <cellStyle name="Normal 2 4 6 3 3" xfId="1190" xr:uid="{00000000-0005-0000-0000-0000801E0000}"/>
    <cellStyle name="Normal 2 4 6 3 3 2" xfId="2895" xr:uid="{00000000-0005-0000-0000-0000811E0000}"/>
    <cellStyle name="Normal 2 4 6 3 3 2 2" xfId="6291" xr:uid="{00000000-0005-0000-0000-0000821E0000}"/>
    <cellStyle name="Normal 2 4 6 3 3 2 2 2" xfId="13066" xr:uid="{00000000-0005-0000-0000-0000831E0000}"/>
    <cellStyle name="Normal 2 4 6 3 3 2 2 3" xfId="19835" xr:uid="{00000000-0005-0000-0000-0000841E0000}"/>
    <cellStyle name="Normal 2 4 6 3 3 2 2 4" xfId="26604" xr:uid="{00000000-0005-0000-0000-0000851E0000}"/>
    <cellStyle name="Normal 2 4 6 3 3 2 3" xfId="9682" xr:uid="{00000000-0005-0000-0000-0000861E0000}"/>
    <cellStyle name="Normal 2 4 6 3 3 2 4" xfId="16451" xr:uid="{00000000-0005-0000-0000-0000871E0000}"/>
    <cellStyle name="Normal 2 4 6 3 3 2 5" xfId="23220" xr:uid="{00000000-0005-0000-0000-0000881E0000}"/>
    <cellStyle name="Normal 2 4 6 3 3 3" xfId="4592" xr:uid="{00000000-0005-0000-0000-0000891E0000}"/>
    <cellStyle name="Normal 2 4 6 3 3 3 2" xfId="11373" xr:uid="{00000000-0005-0000-0000-00008A1E0000}"/>
    <cellStyle name="Normal 2 4 6 3 3 3 3" xfId="18142" xr:uid="{00000000-0005-0000-0000-00008B1E0000}"/>
    <cellStyle name="Normal 2 4 6 3 3 3 4" xfId="24911" xr:uid="{00000000-0005-0000-0000-00008C1E0000}"/>
    <cellStyle name="Normal 2 4 6 3 3 4" xfId="7989" xr:uid="{00000000-0005-0000-0000-00008D1E0000}"/>
    <cellStyle name="Normal 2 4 6 3 3 5" xfId="14758" xr:uid="{00000000-0005-0000-0000-00008E1E0000}"/>
    <cellStyle name="Normal 2 4 6 3 3 6" xfId="21527" xr:uid="{00000000-0005-0000-0000-00008F1E0000}"/>
    <cellStyle name="Normal 2 4 6 3 4" xfId="1619" xr:uid="{00000000-0005-0000-0000-0000901E0000}"/>
    <cellStyle name="Normal 2 4 6 3 4 2" xfId="3321" xr:uid="{00000000-0005-0000-0000-0000911E0000}"/>
    <cellStyle name="Normal 2 4 6 3 4 2 2" xfId="6717" xr:uid="{00000000-0005-0000-0000-0000921E0000}"/>
    <cellStyle name="Normal 2 4 6 3 4 2 2 2" xfId="13489" xr:uid="{00000000-0005-0000-0000-0000931E0000}"/>
    <cellStyle name="Normal 2 4 6 3 4 2 2 3" xfId="20258" xr:uid="{00000000-0005-0000-0000-0000941E0000}"/>
    <cellStyle name="Normal 2 4 6 3 4 2 2 4" xfId="27027" xr:uid="{00000000-0005-0000-0000-0000951E0000}"/>
    <cellStyle name="Normal 2 4 6 3 4 2 3" xfId="10105" xr:uid="{00000000-0005-0000-0000-0000961E0000}"/>
    <cellStyle name="Normal 2 4 6 3 4 2 4" xfId="16874" xr:uid="{00000000-0005-0000-0000-0000971E0000}"/>
    <cellStyle name="Normal 2 4 6 3 4 2 5" xfId="23643" xr:uid="{00000000-0005-0000-0000-0000981E0000}"/>
    <cellStyle name="Normal 2 4 6 3 4 3" xfId="5015" xr:uid="{00000000-0005-0000-0000-0000991E0000}"/>
    <cellStyle name="Normal 2 4 6 3 4 3 2" xfId="11796" xr:uid="{00000000-0005-0000-0000-00009A1E0000}"/>
    <cellStyle name="Normal 2 4 6 3 4 3 3" xfId="18565" xr:uid="{00000000-0005-0000-0000-00009B1E0000}"/>
    <cellStyle name="Normal 2 4 6 3 4 3 4" xfId="25334" xr:uid="{00000000-0005-0000-0000-00009C1E0000}"/>
    <cellStyle name="Normal 2 4 6 3 4 4" xfId="8412" xr:uid="{00000000-0005-0000-0000-00009D1E0000}"/>
    <cellStyle name="Normal 2 4 6 3 4 5" xfId="15181" xr:uid="{00000000-0005-0000-0000-00009E1E0000}"/>
    <cellStyle name="Normal 2 4 6 3 4 6" xfId="21950" xr:uid="{00000000-0005-0000-0000-00009F1E0000}"/>
    <cellStyle name="Normal 2 4 6 3 5" xfId="2044" xr:uid="{00000000-0005-0000-0000-0000A01E0000}"/>
    <cellStyle name="Normal 2 4 6 3 5 2" xfId="5440" xr:uid="{00000000-0005-0000-0000-0000A11E0000}"/>
    <cellStyle name="Normal 2 4 6 3 5 2 2" xfId="12220" xr:uid="{00000000-0005-0000-0000-0000A21E0000}"/>
    <cellStyle name="Normal 2 4 6 3 5 2 3" xfId="18989" xr:uid="{00000000-0005-0000-0000-0000A31E0000}"/>
    <cellStyle name="Normal 2 4 6 3 5 2 4" xfId="25758" xr:uid="{00000000-0005-0000-0000-0000A41E0000}"/>
    <cellStyle name="Normal 2 4 6 3 5 3" xfId="8836" xr:uid="{00000000-0005-0000-0000-0000A51E0000}"/>
    <cellStyle name="Normal 2 4 6 3 5 4" xfId="15605" xr:uid="{00000000-0005-0000-0000-0000A61E0000}"/>
    <cellStyle name="Normal 2 4 6 3 5 5" xfId="22374" xr:uid="{00000000-0005-0000-0000-0000A71E0000}"/>
    <cellStyle name="Normal 2 4 6 3 6" xfId="3746" xr:uid="{00000000-0005-0000-0000-0000A81E0000}"/>
    <cellStyle name="Normal 2 4 6 3 6 2" xfId="10527" xr:uid="{00000000-0005-0000-0000-0000A91E0000}"/>
    <cellStyle name="Normal 2 4 6 3 6 3" xfId="17296" xr:uid="{00000000-0005-0000-0000-0000AA1E0000}"/>
    <cellStyle name="Normal 2 4 6 3 6 4" xfId="24065" xr:uid="{00000000-0005-0000-0000-0000AB1E0000}"/>
    <cellStyle name="Normal 2 4 6 3 7" xfId="7143" xr:uid="{00000000-0005-0000-0000-0000AC1E0000}"/>
    <cellStyle name="Normal 2 4 6 3 8" xfId="13912" xr:uid="{00000000-0005-0000-0000-0000AD1E0000}"/>
    <cellStyle name="Normal 2 4 6 3 9" xfId="20681" xr:uid="{00000000-0005-0000-0000-0000AE1E0000}"/>
    <cellStyle name="Normal 2 4 6 4" xfId="537" xr:uid="{00000000-0005-0000-0000-0000AF1E0000}"/>
    <cellStyle name="Normal 2 4 6 4 2" xfId="2246" xr:uid="{00000000-0005-0000-0000-0000B01E0000}"/>
    <cellStyle name="Normal 2 4 6 4 2 2" xfId="5642" xr:uid="{00000000-0005-0000-0000-0000B11E0000}"/>
    <cellStyle name="Normal 2 4 6 4 2 2 2" xfId="12420" xr:uid="{00000000-0005-0000-0000-0000B21E0000}"/>
    <cellStyle name="Normal 2 4 6 4 2 2 3" xfId="19189" xr:uid="{00000000-0005-0000-0000-0000B31E0000}"/>
    <cellStyle name="Normal 2 4 6 4 2 2 4" xfId="25958" xr:uid="{00000000-0005-0000-0000-0000B41E0000}"/>
    <cellStyle name="Normal 2 4 6 4 2 3" xfId="9036" xr:uid="{00000000-0005-0000-0000-0000B51E0000}"/>
    <cellStyle name="Normal 2 4 6 4 2 4" xfId="15805" xr:uid="{00000000-0005-0000-0000-0000B61E0000}"/>
    <cellStyle name="Normal 2 4 6 4 2 5" xfId="22574" xr:uid="{00000000-0005-0000-0000-0000B71E0000}"/>
    <cellStyle name="Normal 2 4 6 4 3" xfId="3946" xr:uid="{00000000-0005-0000-0000-0000B81E0000}"/>
    <cellStyle name="Normal 2 4 6 4 3 2" xfId="10727" xr:uid="{00000000-0005-0000-0000-0000B91E0000}"/>
    <cellStyle name="Normal 2 4 6 4 3 3" xfId="17496" xr:uid="{00000000-0005-0000-0000-0000BA1E0000}"/>
    <cellStyle name="Normal 2 4 6 4 3 4" xfId="24265" xr:uid="{00000000-0005-0000-0000-0000BB1E0000}"/>
    <cellStyle name="Normal 2 4 6 4 4" xfId="7343" xr:uid="{00000000-0005-0000-0000-0000BC1E0000}"/>
    <cellStyle name="Normal 2 4 6 4 5" xfId="14112" xr:uid="{00000000-0005-0000-0000-0000BD1E0000}"/>
    <cellStyle name="Normal 2 4 6 4 6" xfId="20881" xr:uid="{00000000-0005-0000-0000-0000BE1E0000}"/>
    <cellStyle name="Normal 2 4 6 5" xfId="967" xr:uid="{00000000-0005-0000-0000-0000BF1E0000}"/>
    <cellStyle name="Normal 2 4 6 5 2" xfId="2672" xr:uid="{00000000-0005-0000-0000-0000C01E0000}"/>
    <cellStyle name="Normal 2 4 6 5 2 2" xfId="6068" xr:uid="{00000000-0005-0000-0000-0000C11E0000}"/>
    <cellStyle name="Normal 2 4 6 5 2 2 2" xfId="12843" xr:uid="{00000000-0005-0000-0000-0000C21E0000}"/>
    <cellStyle name="Normal 2 4 6 5 2 2 3" xfId="19612" xr:uid="{00000000-0005-0000-0000-0000C31E0000}"/>
    <cellStyle name="Normal 2 4 6 5 2 2 4" xfId="26381" xr:uid="{00000000-0005-0000-0000-0000C41E0000}"/>
    <cellStyle name="Normal 2 4 6 5 2 3" xfId="9459" xr:uid="{00000000-0005-0000-0000-0000C51E0000}"/>
    <cellStyle name="Normal 2 4 6 5 2 4" xfId="16228" xr:uid="{00000000-0005-0000-0000-0000C61E0000}"/>
    <cellStyle name="Normal 2 4 6 5 2 5" xfId="22997" xr:uid="{00000000-0005-0000-0000-0000C71E0000}"/>
    <cellStyle name="Normal 2 4 6 5 3" xfId="4369" xr:uid="{00000000-0005-0000-0000-0000C81E0000}"/>
    <cellStyle name="Normal 2 4 6 5 3 2" xfId="11150" xr:uid="{00000000-0005-0000-0000-0000C91E0000}"/>
    <cellStyle name="Normal 2 4 6 5 3 3" xfId="17919" xr:uid="{00000000-0005-0000-0000-0000CA1E0000}"/>
    <cellStyle name="Normal 2 4 6 5 3 4" xfId="24688" xr:uid="{00000000-0005-0000-0000-0000CB1E0000}"/>
    <cellStyle name="Normal 2 4 6 5 4" xfId="7766" xr:uid="{00000000-0005-0000-0000-0000CC1E0000}"/>
    <cellStyle name="Normal 2 4 6 5 5" xfId="14535" xr:uid="{00000000-0005-0000-0000-0000CD1E0000}"/>
    <cellStyle name="Normal 2 4 6 5 6" xfId="21304" xr:uid="{00000000-0005-0000-0000-0000CE1E0000}"/>
    <cellStyle name="Normal 2 4 6 6" xfId="1396" xr:uid="{00000000-0005-0000-0000-0000CF1E0000}"/>
    <cellStyle name="Normal 2 4 6 6 2" xfId="3098" xr:uid="{00000000-0005-0000-0000-0000D01E0000}"/>
    <cellStyle name="Normal 2 4 6 6 2 2" xfId="6494" xr:uid="{00000000-0005-0000-0000-0000D11E0000}"/>
    <cellStyle name="Normal 2 4 6 6 2 2 2" xfId="13266" xr:uid="{00000000-0005-0000-0000-0000D21E0000}"/>
    <cellStyle name="Normal 2 4 6 6 2 2 3" xfId="20035" xr:uid="{00000000-0005-0000-0000-0000D31E0000}"/>
    <cellStyle name="Normal 2 4 6 6 2 2 4" xfId="26804" xr:uid="{00000000-0005-0000-0000-0000D41E0000}"/>
    <cellStyle name="Normal 2 4 6 6 2 3" xfId="9882" xr:uid="{00000000-0005-0000-0000-0000D51E0000}"/>
    <cellStyle name="Normal 2 4 6 6 2 4" xfId="16651" xr:uid="{00000000-0005-0000-0000-0000D61E0000}"/>
    <cellStyle name="Normal 2 4 6 6 2 5" xfId="23420" xr:uid="{00000000-0005-0000-0000-0000D71E0000}"/>
    <cellStyle name="Normal 2 4 6 6 3" xfId="4792" xr:uid="{00000000-0005-0000-0000-0000D81E0000}"/>
    <cellStyle name="Normal 2 4 6 6 3 2" xfId="11573" xr:uid="{00000000-0005-0000-0000-0000D91E0000}"/>
    <cellStyle name="Normal 2 4 6 6 3 3" xfId="18342" xr:uid="{00000000-0005-0000-0000-0000DA1E0000}"/>
    <cellStyle name="Normal 2 4 6 6 3 4" xfId="25111" xr:uid="{00000000-0005-0000-0000-0000DB1E0000}"/>
    <cellStyle name="Normal 2 4 6 6 4" xfId="8189" xr:uid="{00000000-0005-0000-0000-0000DC1E0000}"/>
    <cellStyle name="Normal 2 4 6 6 5" xfId="14958" xr:uid="{00000000-0005-0000-0000-0000DD1E0000}"/>
    <cellStyle name="Normal 2 4 6 6 6" xfId="21727" xr:uid="{00000000-0005-0000-0000-0000DE1E0000}"/>
    <cellStyle name="Normal 2 4 6 7" xfId="1821" xr:uid="{00000000-0005-0000-0000-0000DF1E0000}"/>
    <cellStyle name="Normal 2 4 6 7 2" xfId="5217" xr:uid="{00000000-0005-0000-0000-0000E01E0000}"/>
    <cellStyle name="Normal 2 4 6 7 2 2" xfId="11997" xr:uid="{00000000-0005-0000-0000-0000E11E0000}"/>
    <cellStyle name="Normal 2 4 6 7 2 3" xfId="18766" xr:uid="{00000000-0005-0000-0000-0000E21E0000}"/>
    <cellStyle name="Normal 2 4 6 7 2 4" xfId="25535" xr:uid="{00000000-0005-0000-0000-0000E31E0000}"/>
    <cellStyle name="Normal 2 4 6 7 3" xfId="8613" xr:uid="{00000000-0005-0000-0000-0000E41E0000}"/>
    <cellStyle name="Normal 2 4 6 7 4" xfId="15382" xr:uid="{00000000-0005-0000-0000-0000E51E0000}"/>
    <cellStyle name="Normal 2 4 6 7 5" xfId="22151" xr:uid="{00000000-0005-0000-0000-0000E61E0000}"/>
    <cellStyle name="Normal 2 4 6 8" xfId="3523" xr:uid="{00000000-0005-0000-0000-0000E71E0000}"/>
    <cellStyle name="Normal 2 4 6 8 2" xfId="10304" xr:uid="{00000000-0005-0000-0000-0000E81E0000}"/>
    <cellStyle name="Normal 2 4 6 8 3" xfId="17073" xr:uid="{00000000-0005-0000-0000-0000E91E0000}"/>
    <cellStyle name="Normal 2 4 6 8 4" xfId="23842" xr:uid="{00000000-0005-0000-0000-0000EA1E0000}"/>
    <cellStyle name="Normal 2 4 6 9" xfId="6919" xr:uid="{00000000-0005-0000-0000-0000EB1E0000}"/>
    <cellStyle name="Normal 2 4 7" xfId="106" xr:uid="{00000000-0005-0000-0000-0000EC1E0000}"/>
    <cellStyle name="Normal 2 4 7 10" xfId="13709" xr:uid="{00000000-0005-0000-0000-0000ED1E0000}"/>
    <cellStyle name="Normal 2 4 7 11" xfId="20478" xr:uid="{00000000-0005-0000-0000-0000EE1E0000}"/>
    <cellStyle name="Normal 2 4 7 2" xfId="209" xr:uid="{00000000-0005-0000-0000-0000EF1E0000}"/>
    <cellStyle name="Normal 2 4 7 2 10" xfId="20578" xr:uid="{00000000-0005-0000-0000-0000F01E0000}"/>
    <cellStyle name="Normal 2 4 7 2 2" xfId="457" xr:uid="{00000000-0005-0000-0000-0000F11E0000}"/>
    <cellStyle name="Normal 2 4 7 2 2 2" xfId="884" xr:uid="{00000000-0005-0000-0000-0000F21E0000}"/>
    <cellStyle name="Normal 2 4 7 2 2 2 2" xfId="2589" xr:uid="{00000000-0005-0000-0000-0000F31E0000}"/>
    <cellStyle name="Normal 2 4 7 2 2 2 2 2" xfId="5985" xr:uid="{00000000-0005-0000-0000-0000F41E0000}"/>
    <cellStyle name="Normal 2 4 7 2 2 2 2 2 2" xfId="12763" xr:uid="{00000000-0005-0000-0000-0000F51E0000}"/>
    <cellStyle name="Normal 2 4 7 2 2 2 2 2 3" xfId="19532" xr:uid="{00000000-0005-0000-0000-0000F61E0000}"/>
    <cellStyle name="Normal 2 4 7 2 2 2 2 2 4" xfId="26301" xr:uid="{00000000-0005-0000-0000-0000F71E0000}"/>
    <cellStyle name="Normal 2 4 7 2 2 2 2 3" xfId="9379" xr:uid="{00000000-0005-0000-0000-0000F81E0000}"/>
    <cellStyle name="Normal 2 4 7 2 2 2 2 4" xfId="16148" xr:uid="{00000000-0005-0000-0000-0000F91E0000}"/>
    <cellStyle name="Normal 2 4 7 2 2 2 2 5" xfId="22917" xr:uid="{00000000-0005-0000-0000-0000FA1E0000}"/>
    <cellStyle name="Normal 2 4 7 2 2 2 3" xfId="4289" xr:uid="{00000000-0005-0000-0000-0000FB1E0000}"/>
    <cellStyle name="Normal 2 4 7 2 2 2 3 2" xfId="11070" xr:uid="{00000000-0005-0000-0000-0000FC1E0000}"/>
    <cellStyle name="Normal 2 4 7 2 2 2 3 3" xfId="17839" xr:uid="{00000000-0005-0000-0000-0000FD1E0000}"/>
    <cellStyle name="Normal 2 4 7 2 2 2 3 4" xfId="24608" xr:uid="{00000000-0005-0000-0000-0000FE1E0000}"/>
    <cellStyle name="Normal 2 4 7 2 2 2 4" xfId="7686" xr:uid="{00000000-0005-0000-0000-0000FF1E0000}"/>
    <cellStyle name="Normal 2 4 7 2 2 2 5" xfId="14455" xr:uid="{00000000-0005-0000-0000-0000001F0000}"/>
    <cellStyle name="Normal 2 4 7 2 2 2 6" xfId="21224" xr:uid="{00000000-0005-0000-0000-0000011F0000}"/>
    <cellStyle name="Normal 2 4 7 2 2 3" xfId="1310" xr:uid="{00000000-0005-0000-0000-0000021F0000}"/>
    <cellStyle name="Normal 2 4 7 2 2 3 2" xfId="3015" xr:uid="{00000000-0005-0000-0000-0000031F0000}"/>
    <cellStyle name="Normal 2 4 7 2 2 3 2 2" xfId="6411" xr:uid="{00000000-0005-0000-0000-0000041F0000}"/>
    <cellStyle name="Normal 2 4 7 2 2 3 2 2 2" xfId="13186" xr:uid="{00000000-0005-0000-0000-0000051F0000}"/>
    <cellStyle name="Normal 2 4 7 2 2 3 2 2 3" xfId="19955" xr:uid="{00000000-0005-0000-0000-0000061F0000}"/>
    <cellStyle name="Normal 2 4 7 2 2 3 2 2 4" xfId="26724" xr:uid="{00000000-0005-0000-0000-0000071F0000}"/>
    <cellStyle name="Normal 2 4 7 2 2 3 2 3" xfId="9802" xr:uid="{00000000-0005-0000-0000-0000081F0000}"/>
    <cellStyle name="Normal 2 4 7 2 2 3 2 4" xfId="16571" xr:uid="{00000000-0005-0000-0000-0000091F0000}"/>
    <cellStyle name="Normal 2 4 7 2 2 3 2 5" xfId="23340" xr:uid="{00000000-0005-0000-0000-00000A1F0000}"/>
    <cellStyle name="Normal 2 4 7 2 2 3 3" xfId="4712" xr:uid="{00000000-0005-0000-0000-00000B1F0000}"/>
    <cellStyle name="Normal 2 4 7 2 2 3 3 2" xfId="11493" xr:uid="{00000000-0005-0000-0000-00000C1F0000}"/>
    <cellStyle name="Normal 2 4 7 2 2 3 3 3" xfId="18262" xr:uid="{00000000-0005-0000-0000-00000D1F0000}"/>
    <cellStyle name="Normal 2 4 7 2 2 3 3 4" xfId="25031" xr:uid="{00000000-0005-0000-0000-00000E1F0000}"/>
    <cellStyle name="Normal 2 4 7 2 2 3 4" xfId="8109" xr:uid="{00000000-0005-0000-0000-00000F1F0000}"/>
    <cellStyle name="Normal 2 4 7 2 2 3 5" xfId="14878" xr:uid="{00000000-0005-0000-0000-0000101F0000}"/>
    <cellStyle name="Normal 2 4 7 2 2 3 6" xfId="21647" xr:uid="{00000000-0005-0000-0000-0000111F0000}"/>
    <cellStyle name="Normal 2 4 7 2 2 4" xfId="1739" xr:uid="{00000000-0005-0000-0000-0000121F0000}"/>
    <cellStyle name="Normal 2 4 7 2 2 4 2" xfId="3441" xr:uid="{00000000-0005-0000-0000-0000131F0000}"/>
    <cellStyle name="Normal 2 4 7 2 2 4 2 2" xfId="6837" xr:uid="{00000000-0005-0000-0000-0000141F0000}"/>
    <cellStyle name="Normal 2 4 7 2 2 4 2 2 2" xfId="13609" xr:uid="{00000000-0005-0000-0000-0000151F0000}"/>
    <cellStyle name="Normal 2 4 7 2 2 4 2 2 3" xfId="20378" xr:uid="{00000000-0005-0000-0000-0000161F0000}"/>
    <cellStyle name="Normal 2 4 7 2 2 4 2 2 4" xfId="27147" xr:uid="{00000000-0005-0000-0000-0000171F0000}"/>
    <cellStyle name="Normal 2 4 7 2 2 4 2 3" xfId="10225" xr:uid="{00000000-0005-0000-0000-0000181F0000}"/>
    <cellStyle name="Normal 2 4 7 2 2 4 2 4" xfId="16994" xr:uid="{00000000-0005-0000-0000-0000191F0000}"/>
    <cellStyle name="Normal 2 4 7 2 2 4 2 5" xfId="23763" xr:uid="{00000000-0005-0000-0000-00001A1F0000}"/>
    <cellStyle name="Normal 2 4 7 2 2 4 3" xfId="5135" xr:uid="{00000000-0005-0000-0000-00001B1F0000}"/>
    <cellStyle name="Normal 2 4 7 2 2 4 3 2" xfId="11916" xr:uid="{00000000-0005-0000-0000-00001C1F0000}"/>
    <cellStyle name="Normal 2 4 7 2 2 4 3 3" xfId="18685" xr:uid="{00000000-0005-0000-0000-00001D1F0000}"/>
    <cellStyle name="Normal 2 4 7 2 2 4 3 4" xfId="25454" xr:uid="{00000000-0005-0000-0000-00001E1F0000}"/>
    <cellStyle name="Normal 2 4 7 2 2 4 4" xfId="8532" xr:uid="{00000000-0005-0000-0000-00001F1F0000}"/>
    <cellStyle name="Normal 2 4 7 2 2 4 5" xfId="15301" xr:uid="{00000000-0005-0000-0000-0000201F0000}"/>
    <cellStyle name="Normal 2 4 7 2 2 4 6" xfId="22070" xr:uid="{00000000-0005-0000-0000-0000211F0000}"/>
    <cellStyle name="Normal 2 4 7 2 2 5" xfId="2166" xr:uid="{00000000-0005-0000-0000-0000221F0000}"/>
    <cellStyle name="Normal 2 4 7 2 2 5 2" xfId="5562" xr:uid="{00000000-0005-0000-0000-0000231F0000}"/>
    <cellStyle name="Normal 2 4 7 2 2 5 2 2" xfId="12340" xr:uid="{00000000-0005-0000-0000-0000241F0000}"/>
    <cellStyle name="Normal 2 4 7 2 2 5 2 3" xfId="19109" xr:uid="{00000000-0005-0000-0000-0000251F0000}"/>
    <cellStyle name="Normal 2 4 7 2 2 5 2 4" xfId="25878" xr:uid="{00000000-0005-0000-0000-0000261F0000}"/>
    <cellStyle name="Normal 2 4 7 2 2 5 3" xfId="8956" xr:uid="{00000000-0005-0000-0000-0000271F0000}"/>
    <cellStyle name="Normal 2 4 7 2 2 5 4" xfId="15725" xr:uid="{00000000-0005-0000-0000-0000281F0000}"/>
    <cellStyle name="Normal 2 4 7 2 2 5 5" xfId="22494" xr:uid="{00000000-0005-0000-0000-0000291F0000}"/>
    <cellStyle name="Normal 2 4 7 2 2 6" xfId="3866" xr:uid="{00000000-0005-0000-0000-00002A1F0000}"/>
    <cellStyle name="Normal 2 4 7 2 2 6 2" xfId="10647" xr:uid="{00000000-0005-0000-0000-00002B1F0000}"/>
    <cellStyle name="Normal 2 4 7 2 2 6 3" xfId="17416" xr:uid="{00000000-0005-0000-0000-00002C1F0000}"/>
    <cellStyle name="Normal 2 4 7 2 2 6 4" xfId="24185" xr:uid="{00000000-0005-0000-0000-00002D1F0000}"/>
    <cellStyle name="Normal 2 4 7 2 2 7" xfId="7263" xr:uid="{00000000-0005-0000-0000-00002E1F0000}"/>
    <cellStyle name="Normal 2 4 7 2 2 8" xfId="14032" xr:uid="{00000000-0005-0000-0000-00002F1F0000}"/>
    <cellStyle name="Normal 2 4 7 2 2 9" xfId="20801" xr:uid="{00000000-0005-0000-0000-0000301F0000}"/>
    <cellStyle name="Normal 2 4 7 2 3" xfId="659" xr:uid="{00000000-0005-0000-0000-0000311F0000}"/>
    <cellStyle name="Normal 2 4 7 2 3 2" xfId="2366" xr:uid="{00000000-0005-0000-0000-0000321F0000}"/>
    <cellStyle name="Normal 2 4 7 2 3 2 2" xfId="5762" xr:uid="{00000000-0005-0000-0000-0000331F0000}"/>
    <cellStyle name="Normal 2 4 7 2 3 2 2 2" xfId="12540" xr:uid="{00000000-0005-0000-0000-0000341F0000}"/>
    <cellStyle name="Normal 2 4 7 2 3 2 2 3" xfId="19309" xr:uid="{00000000-0005-0000-0000-0000351F0000}"/>
    <cellStyle name="Normal 2 4 7 2 3 2 2 4" xfId="26078" xr:uid="{00000000-0005-0000-0000-0000361F0000}"/>
    <cellStyle name="Normal 2 4 7 2 3 2 3" xfId="9156" xr:uid="{00000000-0005-0000-0000-0000371F0000}"/>
    <cellStyle name="Normal 2 4 7 2 3 2 4" xfId="15925" xr:uid="{00000000-0005-0000-0000-0000381F0000}"/>
    <cellStyle name="Normal 2 4 7 2 3 2 5" xfId="22694" xr:uid="{00000000-0005-0000-0000-0000391F0000}"/>
    <cellStyle name="Normal 2 4 7 2 3 3" xfId="4066" xr:uid="{00000000-0005-0000-0000-00003A1F0000}"/>
    <cellStyle name="Normal 2 4 7 2 3 3 2" xfId="10847" xr:uid="{00000000-0005-0000-0000-00003B1F0000}"/>
    <cellStyle name="Normal 2 4 7 2 3 3 3" xfId="17616" xr:uid="{00000000-0005-0000-0000-00003C1F0000}"/>
    <cellStyle name="Normal 2 4 7 2 3 3 4" xfId="24385" xr:uid="{00000000-0005-0000-0000-00003D1F0000}"/>
    <cellStyle name="Normal 2 4 7 2 3 4" xfId="7463" xr:uid="{00000000-0005-0000-0000-00003E1F0000}"/>
    <cellStyle name="Normal 2 4 7 2 3 5" xfId="14232" xr:uid="{00000000-0005-0000-0000-00003F1F0000}"/>
    <cellStyle name="Normal 2 4 7 2 3 6" xfId="21001" xr:uid="{00000000-0005-0000-0000-0000401F0000}"/>
    <cellStyle name="Normal 2 4 7 2 4" xfId="1087" xr:uid="{00000000-0005-0000-0000-0000411F0000}"/>
    <cellStyle name="Normal 2 4 7 2 4 2" xfId="2792" xr:uid="{00000000-0005-0000-0000-0000421F0000}"/>
    <cellStyle name="Normal 2 4 7 2 4 2 2" xfId="6188" xr:uid="{00000000-0005-0000-0000-0000431F0000}"/>
    <cellStyle name="Normal 2 4 7 2 4 2 2 2" xfId="12963" xr:uid="{00000000-0005-0000-0000-0000441F0000}"/>
    <cellStyle name="Normal 2 4 7 2 4 2 2 3" xfId="19732" xr:uid="{00000000-0005-0000-0000-0000451F0000}"/>
    <cellStyle name="Normal 2 4 7 2 4 2 2 4" xfId="26501" xr:uid="{00000000-0005-0000-0000-0000461F0000}"/>
    <cellStyle name="Normal 2 4 7 2 4 2 3" xfId="9579" xr:uid="{00000000-0005-0000-0000-0000471F0000}"/>
    <cellStyle name="Normal 2 4 7 2 4 2 4" xfId="16348" xr:uid="{00000000-0005-0000-0000-0000481F0000}"/>
    <cellStyle name="Normal 2 4 7 2 4 2 5" xfId="23117" xr:uid="{00000000-0005-0000-0000-0000491F0000}"/>
    <cellStyle name="Normal 2 4 7 2 4 3" xfId="4489" xr:uid="{00000000-0005-0000-0000-00004A1F0000}"/>
    <cellStyle name="Normal 2 4 7 2 4 3 2" xfId="11270" xr:uid="{00000000-0005-0000-0000-00004B1F0000}"/>
    <cellStyle name="Normal 2 4 7 2 4 3 3" xfId="18039" xr:uid="{00000000-0005-0000-0000-00004C1F0000}"/>
    <cellStyle name="Normal 2 4 7 2 4 3 4" xfId="24808" xr:uid="{00000000-0005-0000-0000-00004D1F0000}"/>
    <cellStyle name="Normal 2 4 7 2 4 4" xfId="7886" xr:uid="{00000000-0005-0000-0000-00004E1F0000}"/>
    <cellStyle name="Normal 2 4 7 2 4 5" xfId="14655" xr:uid="{00000000-0005-0000-0000-00004F1F0000}"/>
    <cellStyle name="Normal 2 4 7 2 4 6" xfId="21424" xr:uid="{00000000-0005-0000-0000-0000501F0000}"/>
    <cellStyle name="Normal 2 4 7 2 5" xfId="1516" xr:uid="{00000000-0005-0000-0000-0000511F0000}"/>
    <cellStyle name="Normal 2 4 7 2 5 2" xfId="3218" xr:uid="{00000000-0005-0000-0000-0000521F0000}"/>
    <cellStyle name="Normal 2 4 7 2 5 2 2" xfId="6614" xr:uid="{00000000-0005-0000-0000-0000531F0000}"/>
    <cellStyle name="Normal 2 4 7 2 5 2 2 2" xfId="13386" xr:uid="{00000000-0005-0000-0000-0000541F0000}"/>
    <cellStyle name="Normal 2 4 7 2 5 2 2 3" xfId="20155" xr:uid="{00000000-0005-0000-0000-0000551F0000}"/>
    <cellStyle name="Normal 2 4 7 2 5 2 2 4" xfId="26924" xr:uid="{00000000-0005-0000-0000-0000561F0000}"/>
    <cellStyle name="Normal 2 4 7 2 5 2 3" xfId="10002" xr:uid="{00000000-0005-0000-0000-0000571F0000}"/>
    <cellStyle name="Normal 2 4 7 2 5 2 4" xfId="16771" xr:uid="{00000000-0005-0000-0000-0000581F0000}"/>
    <cellStyle name="Normal 2 4 7 2 5 2 5" xfId="23540" xr:uid="{00000000-0005-0000-0000-0000591F0000}"/>
    <cellStyle name="Normal 2 4 7 2 5 3" xfId="4912" xr:uid="{00000000-0005-0000-0000-00005A1F0000}"/>
    <cellStyle name="Normal 2 4 7 2 5 3 2" xfId="11693" xr:uid="{00000000-0005-0000-0000-00005B1F0000}"/>
    <cellStyle name="Normal 2 4 7 2 5 3 3" xfId="18462" xr:uid="{00000000-0005-0000-0000-00005C1F0000}"/>
    <cellStyle name="Normal 2 4 7 2 5 3 4" xfId="25231" xr:uid="{00000000-0005-0000-0000-00005D1F0000}"/>
    <cellStyle name="Normal 2 4 7 2 5 4" xfId="8309" xr:uid="{00000000-0005-0000-0000-00005E1F0000}"/>
    <cellStyle name="Normal 2 4 7 2 5 5" xfId="15078" xr:uid="{00000000-0005-0000-0000-00005F1F0000}"/>
    <cellStyle name="Normal 2 4 7 2 5 6" xfId="21847" xr:uid="{00000000-0005-0000-0000-0000601F0000}"/>
    <cellStyle name="Normal 2 4 7 2 6" xfId="1941" xr:uid="{00000000-0005-0000-0000-0000611F0000}"/>
    <cellStyle name="Normal 2 4 7 2 6 2" xfId="5337" xr:uid="{00000000-0005-0000-0000-0000621F0000}"/>
    <cellStyle name="Normal 2 4 7 2 6 2 2" xfId="12117" xr:uid="{00000000-0005-0000-0000-0000631F0000}"/>
    <cellStyle name="Normal 2 4 7 2 6 2 3" xfId="18886" xr:uid="{00000000-0005-0000-0000-0000641F0000}"/>
    <cellStyle name="Normal 2 4 7 2 6 2 4" xfId="25655" xr:uid="{00000000-0005-0000-0000-0000651F0000}"/>
    <cellStyle name="Normal 2 4 7 2 6 3" xfId="8733" xr:uid="{00000000-0005-0000-0000-0000661F0000}"/>
    <cellStyle name="Normal 2 4 7 2 6 4" xfId="15502" xr:uid="{00000000-0005-0000-0000-0000671F0000}"/>
    <cellStyle name="Normal 2 4 7 2 6 5" xfId="22271" xr:uid="{00000000-0005-0000-0000-0000681F0000}"/>
    <cellStyle name="Normal 2 4 7 2 7" xfId="3643" xr:uid="{00000000-0005-0000-0000-0000691F0000}"/>
    <cellStyle name="Normal 2 4 7 2 7 2" xfId="10424" xr:uid="{00000000-0005-0000-0000-00006A1F0000}"/>
    <cellStyle name="Normal 2 4 7 2 7 3" xfId="17193" xr:uid="{00000000-0005-0000-0000-00006B1F0000}"/>
    <cellStyle name="Normal 2 4 7 2 7 4" xfId="23962" xr:uid="{00000000-0005-0000-0000-00006C1F0000}"/>
    <cellStyle name="Normal 2 4 7 2 8" xfId="7039" xr:uid="{00000000-0005-0000-0000-00006D1F0000}"/>
    <cellStyle name="Normal 2 4 7 2 9" xfId="13809" xr:uid="{00000000-0005-0000-0000-00006E1F0000}"/>
    <cellStyle name="Normal 2 4 7 3" xfId="355" xr:uid="{00000000-0005-0000-0000-00006F1F0000}"/>
    <cellStyle name="Normal 2 4 7 3 2" xfId="782" xr:uid="{00000000-0005-0000-0000-0000701F0000}"/>
    <cellStyle name="Normal 2 4 7 3 2 2" xfId="2489" xr:uid="{00000000-0005-0000-0000-0000711F0000}"/>
    <cellStyle name="Normal 2 4 7 3 2 2 2" xfId="5885" xr:uid="{00000000-0005-0000-0000-0000721F0000}"/>
    <cellStyle name="Normal 2 4 7 3 2 2 2 2" xfId="12663" xr:uid="{00000000-0005-0000-0000-0000731F0000}"/>
    <cellStyle name="Normal 2 4 7 3 2 2 2 3" xfId="19432" xr:uid="{00000000-0005-0000-0000-0000741F0000}"/>
    <cellStyle name="Normal 2 4 7 3 2 2 2 4" xfId="26201" xr:uid="{00000000-0005-0000-0000-0000751F0000}"/>
    <cellStyle name="Normal 2 4 7 3 2 2 3" xfId="9279" xr:uid="{00000000-0005-0000-0000-0000761F0000}"/>
    <cellStyle name="Normal 2 4 7 3 2 2 4" xfId="16048" xr:uid="{00000000-0005-0000-0000-0000771F0000}"/>
    <cellStyle name="Normal 2 4 7 3 2 2 5" xfId="22817" xr:uid="{00000000-0005-0000-0000-0000781F0000}"/>
    <cellStyle name="Normal 2 4 7 3 2 3" xfId="4189" xr:uid="{00000000-0005-0000-0000-0000791F0000}"/>
    <cellStyle name="Normal 2 4 7 3 2 3 2" xfId="10970" xr:uid="{00000000-0005-0000-0000-00007A1F0000}"/>
    <cellStyle name="Normal 2 4 7 3 2 3 3" xfId="17739" xr:uid="{00000000-0005-0000-0000-00007B1F0000}"/>
    <cellStyle name="Normal 2 4 7 3 2 3 4" xfId="24508" xr:uid="{00000000-0005-0000-0000-00007C1F0000}"/>
    <cellStyle name="Normal 2 4 7 3 2 4" xfId="7586" xr:uid="{00000000-0005-0000-0000-00007D1F0000}"/>
    <cellStyle name="Normal 2 4 7 3 2 5" xfId="14355" xr:uid="{00000000-0005-0000-0000-00007E1F0000}"/>
    <cellStyle name="Normal 2 4 7 3 2 6" xfId="21124" xr:uid="{00000000-0005-0000-0000-00007F1F0000}"/>
    <cellStyle name="Normal 2 4 7 3 3" xfId="1210" xr:uid="{00000000-0005-0000-0000-0000801F0000}"/>
    <cellStyle name="Normal 2 4 7 3 3 2" xfId="2915" xr:uid="{00000000-0005-0000-0000-0000811F0000}"/>
    <cellStyle name="Normal 2 4 7 3 3 2 2" xfId="6311" xr:uid="{00000000-0005-0000-0000-0000821F0000}"/>
    <cellStyle name="Normal 2 4 7 3 3 2 2 2" xfId="13086" xr:uid="{00000000-0005-0000-0000-0000831F0000}"/>
    <cellStyle name="Normal 2 4 7 3 3 2 2 3" xfId="19855" xr:uid="{00000000-0005-0000-0000-0000841F0000}"/>
    <cellStyle name="Normal 2 4 7 3 3 2 2 4" xfId="26624" xr:uid="{00000000-0005-0000-0000-0000851F0000}"/>
    <cellStyle name="Normal 2 4 7 3 3 2 3" xfId="9702" xr:uid="{00000000-0005-0000-0000-0000861F0000}"/>
    <cellStyle name="Normal 2 4 7 3 3 2 4" xfId="16471" xr:uid="{00000000-0005-0000-0000-0000871F0000}"/>
    <cellStyle name="Normal 2 4 7 3 3 2 5" xfId="23240" xr:uid="{00000000-0005-0000-0000-0000881F0000}"/>
    <cellStyle name="Normal 2 4 7 3 3 3" xfId="4612" xr:uid="{00000000-0005-0000-0000-0000891F0000}"/>
    <cellStyle name="Normal 2 4 7 3 3 3 2" xfId="11393" xr:uid="{00000000-0005-0000-0000-00008A1F0000}"/>
    <cellStyle name="Normal 2 4 7 3 3 3 3" xfId="18162" xr:uid="{00000000-0005-0000-0000-00008B1F0000}"/>
    <cellStyle name="Normal 2 4 7 3 3 3 4" xfId="24931" xr:uid="{00000000-0005-0000-0000-00008C1F0000}"/>
    <cellStyle name="Normal 2 4 7 3 3 4" xfId="8009" xr:uid="{00000000-0005-0000-0000-00008D1F0000}"/>
    <cellStyle name="Normal 2 4 7 3 3 5" xfId="14778" xr:uid="{00000000-0005-0000-0000-00008E1F0000}"/>
    <cellStyle name="Normal 2 4 7 3 3 6" xfId="21547" xr:uid="{00000000-0005-0000-0000-00008F1F0000}"/>
    <cellStyle name="Normal 2 4 7 3 4" xfId="1639" xr:uid="{00000000-0005-0000-0000-0000901F0000}"/>
    <cellStyle name="Normal 2 4 7 3 4 2" xfId="3341" xr:uid="{00000000-0005-0000-0000-0000911F0000}"/>
    <cellStyle name="Normal 2 4 7 3 4 2 2" xfId="6737" xr:uid="{00000000-0005-0000-0000-0000921F0000}"/>
    <cellStyle name="Normal 2 4 7 3 4 2 2 2" xfId="13509" xr:uid="{00000000-0005-0000-0000-0000931F0000}"/>
    <cellStyle name="Normal 2 4 7 3 4 2 2 3" xfId="20278" xr:uid="{00000000-0005-0000-0000-0000941F0000}"/>
    <cellStyle name="Normal 2 4 7 3 4 2 2 4" xfId="27047" xr:uid="{00000000-0005-0000-0000-0000951F0000}"/>
    <cellStyle name="Normal 2 4 7 3 4 2 3" xfId="10125" xr:uid="{00000000-0005-0000-0000-0000961F0000}"/>
    <cellStyle name="Normal 2 4 7 3 4 2 4" xfId="16894" xr:uid="{00000000-0005-0000-0000-0000971F0000}"/>
    <cellStyle name="Normal 2 4 7 3 4 2 5" xfId="23663" xr:uid="{00000000-0005-0000-0000-0000981F0000}"/>
    <cellStyle name="Normal 2 4 7 3 4 3" xfId="5035" xr:uid="{00000000-0005-0000-0000-0000991F0000}"/>
    <cellStyle name="Normal 2 4 7 3 4 3 2" xfId="11816" xr:uid="{00000000-0005-0000-0000-00009A1F0000}"/>
    <cellStyle name="Normal 2 4 7 3 4 3 3" xfId="18585" xr:uid="{00000000-0005-0000-0000-00009B1F0000}"/>
    <cellStyle name="Normal 2 4 7 3 4 3 4" xfId="25354" xr:uid="{00000000-0005-0000-0000-00009C1F0000}"/>
    <cellStyle name="Normal 2 4 7 3 4 4" xfId="8432" xr:uid="{00000000-0005-0000-0000-00009D1F0000}"/>
    <cellStyle name="Normal 2 4 7 3 4 5" xfId="15201" xr:uid="{00000000-0005-0000-0000-00009E1F0000}"/>
    <cellStyle name="Normal 2 4 7 3 4 6" xfId="21970" xr:uid="{00000000-0005-0000-0000-00009F1F0000}"/>
    <cellStyle name="Normal 2 4 7 3 5" xfId="2064" xr:uid="{00000000-0005-0000-0000-0000A01F0000}"/>
    <cellStyle name="Normal 2 4 7 3 5 2" xfId="5460" xr:uid="{00000000-0005-0000-0000-0000A11F0000}"/>
    <cellStyle name="Normal 2 4 7 3 5 2 2" xfId="12240" xr:uid="{00000000-0005-0000-0000-0000A21F0000}"/>
    <cellStyle name="Normal 2 4 7 3 5 2 3" xfId="19009" xr:uid="{00000000-0005-0000-0000-0000A31F0000}"/>
    <cellStyle name="Normal 2 4 7 3 5 2 4" xfId="25778" xr:uid="{00000000-0005-0000-0000-0000A41F0000}"/>
    <cellStyle name="Normal 2 4 7 3 5 3" xfId="8856" xr:uid="{00000000-0005-0000-0000-0000A51F0000}"/>
    <cellStyle name="Normal 2 4 7 3 5 4" xfId="15625" xr:uid="{00000000-0005-0000-0000-0000A61F0000}"/>
    <cellStyle name="Normal 2 4 7 3 5 5" xfId="22394" xr:uid="{00000000-0005-0000-0000-0000A71F0000}"/>
    <cellStyle name="Normal 2 4 7 3 6" xfId="3766" xr:uid="{00000000-0005-0000-0000-0000A81F0000}"/>
    <cellStyle name="Normal 2 4 7 3 6 2" xfId="10547" xr:uid="{00000000-0005-0000-0000-0000A91F0000}"/>
    <cellStyle name="Normal 2 4 7 3 6 3" xfId="17316" xr:uid="{00000000-0005-0000-0000-0000AA1F0000}"/>
    <cellStyle name="Normal 2 4 7 3 6 4" xfId="24085" xr:uid="{00000000-0005-0000-0000-0000AB1F0000}"/>
    <cellStyle name="Normal 2 4 7 3 7" xfId="7163" xr:uid="{00000000-0005-0000-0000-0000AC1F0000}"/>
    <cellStyle name="Normal 2 4 7 3 8" xfId="13932" xr:uid="{00000000-0005-0000-0000-0000AD1F0000}"/>
    <cellStyle name="Normal 2 4 7 3 9" xfId="20701" xr:uid="{00000000-0005-0000-0000-0000AE1F0000}"/>
    <cellStyle name="Normal 2 4 7 4" xfId="557" xr:uid="{00000000-0005-0000-0000-0000AF1F0000}"/>
    <cellStyle name="Normal 2 4 7 4 2" xfId="2266" xr:uid="{00000000-0005-0000-0000-0000B01F0000}"/>
    <cellStyle name="Normal 2 4 7 4 2 2" xfId="5662" xr:uid="{00000000-0005-0000-0000-0000B11F0000}"/>
    <cellStyle name="Normal 2 4 7 4 2 2 2" xfId="12440" xr:uid="{00000000-0005-0000-0000-0000B21F0000}"/>
    <cellStyle name="Normal 2 4 7 4 2 2 3" xfId="19209" xr:uid="{00000000-0005-0000-0000-0000B31F0000}"/>
    <cellStyle name="Normal 2 4 7 4 2 2 4" xfId="25978" xr:uid="{00000000-0005-0000-0000-0000B41F0000}"/>
    <cellStyle name="Normal 2 4 7 4 2 3" xfId="9056" xr:uid="{00000000-0005-0000-0000-0000B51F0000}"/>
    <cellStyle name="Normal 2 4 7 4 2 4" xfId="15825" xr:uid="{00000000-0005-0000-0000-0000B61F0000}"/>
    <cellStyle name="Normal 2 4 7 4 2 5" xfId="22594" xr:uid="{00000000-0005-0000-0000-0000B71F0000}"/>
    <cellStyle name="Normal 2 4 7 4 3" xfId="3966" xr:uid="{00000000-0005-0000-0000-0000B81F0000}"/>
    <cellStyle name="Normal 2 4 7 4 3 2" xfId="10747" xr:uid="{00000000-0005-0000-0000-0000B91F0000}"/>
    <cellStyle name="Normal 2 4 7 4 3 3" xfId="17516" xr:uid="{00000000-0005-0000-0000-0000BA1F0000}"/>
    <cellStyle name="Normal 2 4 7 4 3 4" xfId="24285" xr:uid="{00000000-0005-0000-0000-0000BB1F0000}"/>
    <cellStyle name="Normal 2 4 7 4 4" xfId="7363" xr:uid="{00000000-0005-0000-0000-0000BC1F0000}"/>
    <cellStyle name="Normal 2 4 7 4 5" xfId="14132" xr:uid="{00000000-0005-0000-0000-0000BD1F0000}"/>
    <cellStyle name="Normal 2 4 7 4 6" xfId="20901" xr:uid="{00000000-0005-0000-0000-0000BE1F0000}"/>
    <cellStyle name="Normal 2 4 7 5" xfId="987" xr:uid="{00000000-0005-0000-0000-0000BF1F0000}"/>
    <cellStyle name="Normal 2 4 7 5 2" xfId="2692" xr:uid="{00000000-0005-0000-0000-0000C01F0000}"/>
    <cellStyle name="Normal 2 4 7 5 2 2" xfId="6088" xr:uid="{00000000-0005-0000-0000-0000C11F0000}"/>
    <cellStyle name="Normal 2 4 7 5 2 2 2" xfId="12863" xr:uid="{00000000-0005-0000-0000-0000C21F0000}"/>
    <cellStyle name="Normal 2 4 7 5 2 2 3" xfId="19632" xr:uid="{00000000-0005-0000-0000-0000C31F0000}"/>
    <cellStyle name="Normal 2 4 7 5 2 2 4" xfId="26401" xr:uid="{00000000-0005-0000-0000-0000C41F0000}"/>
    <cellStyle name="Normal 2 4 7 5 2 3" xfId="9479" xr:uid="{00000000-0005-0000-0000-0000C51F0000}"/>
    <cellStyle name="Normal 2 4 7 5 2 4" xfId="16248" xr:uid="{00000000-0005-0000-0000-0000C61F0000}"/>
    <cellStyle name="Normal 2 4 7 5 2 5" xfId="23017" xr:uid="{00000000-0005-0000-0000-0000C71F0000}"/>
    <cellStyle name="Normal 2 4 7 5 3" xfId="4389" xr:uid="{00000000-0005-0000-0000-0000C81F0000}"/>
    <cellStyle name="Normal 2 4 7 5 3 2" xfId="11170" xr:uid="{00000000-0005-0000-0000-0000C91F0000}"/>
    <cellStyle name="Normal 2 4 7 5 3 3" xfId="17939" xr:uid="{00000000-0005-0000-0000-0000CA1F0000}"/>
    <cellStyle name="Normal 2 4 7 5 3 4" xfId="24708" xr:uid="{00000000-0005-0000-0000-0000CB1F0000}"/>
    <cellStyle name="Normal 2 4 7 5 4" xfId="7786" xr:uid="{00000000-0005-0000-0000-0000CC1F0000}"/>
    <cellStyle name="Normal 2 4 7 5 5" xfId="14555" xr:uid="{00000000-0005-0000-0000-0000CD1F0000}"/>
    <cellStyle name="Normal 2 4 7 5 6" xfId="21324" xr:uid="{00000000-0005-0000-0000-0000CE1F0000}"/>
    <cellStyle name="Normal 2 4 7 6" xfId="1416" xr:uid="{00000000-0005-0000-0000-0000CF1F0000}"/>
    <cellStyle name="Normal 2 4 7 6 2" xfId="3118" xr:uid="{00000000-0005-0000-0000-0000D01F0000}"/>
    <cellStyle name="Normal 2 4 7 6 2 2" xfId="6514" xr:uid="{00000000-0005-0000-0000-0000D11F0000}"/>
    <cellStyle name="Normal 2 4 7 6 2 2 2" xfId="13286" xr:uid="{00000000-0005-0000-0000-0000D21F0000}"/>
    <cellStyle name="Normal 2 4 7 6 2 2 3" xfId="20055" xr:uid="{00000000-0005-0000-0000-0000D31F0000}"/>
    <cellStyle name="Normal 2 4 7 6 2 2 4" xfId="26824" xr:uid="{00000000-0005-0000-0000-0000D41F0000}"/>
    <cellStyle name="Normal 2 4 7 6 2 3" xfId="9902" xr:uid="{00000000-0005-0000-0000-0000D51F0000}"/>
    <cellStyle name="Normal 2 4 7 6 2 4" xfId="16671" xr:uid="{00000000-0005-0000-0000-0000D61F0000}"/>
    <cellStyle name="Normal 2 4 7 6 2 5" xfId="23440" xr:uid="{00000000-0005-0000-0000-0000D71F0000}"/>
    <cellStyle name="Normal 2 4 7 6 3" xfId="4812" xr:uid="{00000000-0005-0000-0000-0000D81F0000}"/>
    <cellStyle name="Normal 2 4 7 6 3 2" xfId="11593" xr:uid="{00000000-0005-0000-0000-0000D91F0000}"/>
    <cellStyle name="Normal 2 4 7 6 3 3" xfId="18362" xr:uid="{00000000-0005-0000-0000-0000DA1F0000}"/>
    <cellStyle name="Normal 2 4 7 6 3 4" xfId="25131" xr:uid="{00000000-0005-0000-0000-0000DB1F0000}"/>
    <cellStyle name="Normal 2 4 7 6 4" xfId="8209" xr:uid="{00000000-0005-0000-0000-0000DC1F0000}"/>
    <cellStyle name="Normal 2 4 7 6 5" xfId="14978" xr:uid="{00000000-0005-0000-0000-0000DD1F0000}"/>
    <cellStyle name="Normal 2 4 7 6 6" xfId="21747" xr:uid="{00000000-0005-0000-0000-0000DE1F0000}"/>
    <cellStyle name="Normal 2 4 7 7" xfId="1841" xr:uid="{00000000-0005-0000-0000-0000DF1F0000}"/>
    <cellStyle name="Normal 2 4 7 7 2" xfId="5237" xr:uid="{00000000-0005-0000-0000-0000E01F0000}"/>
    <cellStyle name="Normal 2 4 7 7 2 2" xfId="12017" xr:uid="{00000000-0005-0000-0000-0000E11F0000}"/>
    <cellStyle name="Normal 2 4 7 7 2 3" xfId="18786" xr:uid="{00000000-0005-0000-0000-0000E21F0000}"/>
    <cellStyle name="Normal 2 4 7 7 2 4" xfId="25555" xr:uid="{00000000-0005-0000-0000-0000E31F0000}"/>
    <cellStyle name="Normal 2 4 7 7 3" xfId="8633" xr:uid="{00000000-0005-0000-0000-0000E41F0000}"/>
    <cellStyle name="Normal 2 4 7 7 4" xfId="15402" xr:uid="{00000000-0005-0000-0000-0000E51F0000}"/>
    <cellStyle name="Normal 2 4 7 7 5" xfId="22171" xr:uid="{00000000-0005-0000-0000-0000E61F0000}"/>
    <cellStyle name="Normal 2 4 7 8" xfId="3543" xr:uid="{00000000-0005-0000-0000-0000E71F0000}"/>
    <cellStyle name="Normal 2 4 7 8 2" xfId="10324" xr:uid="{00000000-0005-0000-0000-0000E81F0000}"/>
    <cellStyle name="Normal 2 4 7 8 3" xfId="17093" xr:uid="{00000000-0005-0000-0000-0000E91F0000}"/>
    <cellStyle name="Normal 2 4 7 8 4" xfId="23862" xr:uid="{00000000-0005-0000-0000-0000EA1F0000}"/>
    <cellStyle name="Normal 2 4 7 9" xfId="6939" xr:uid="{00000000-0005-0000-0000-0000EB1F0000}"/>
    <cellStyle name="Normal 2 4 8" xfId="129" xr:uid="{00000000-0005-0000-0000-0000EC1F0000}"/>
    <cellStyle name="Normal 2 4 8 10" xfId="20498" xr:uid="{00000000-0005-0000-0000-0000ED1F0000}"/>
    <cellStyle name="Normal 2 4 8 2" xfId="377" xr:uid="{00000000-0005-0000-0000-0000EE1F0000}"/>
    <cellStyle name="Normal 2 4 8 2 2" xfId="804" xr:uid="{00000000-0005-0000-0000-0000EF1F0000}"/>
    <cellStyle name="Normal 2 4 8 2 2 2" xfId="2509" xr:uid="{00000000-0005-0000-0000-0000F01F0000}"/>
    <cellStyle name="Normal 2 4 8 2 2 2 2" xfId="5905" xr:uid="{00000000-0005-0000-0000-0000F11F0000}"/>
    <cellStyle name="Normal 2 4 8 2 2 2 2 2" xfId="12683" xr:uid="{00000000-0005-0000-0000-0000F21F0000}"/>
    <cellStyle name="Normal 2 4 8 2 2 2 2 3" xfId="19452" xr:uid="{00000000-0005-0000-0000-0000F31F0000}"/>
    <cellStyle name="Normal 2 4 8 2 2 2 2 4" xfId="26221" xr:uid="{00000000-0005-0000-0000-0000F41F0000}"/>
    <cellStyle name="Normal 2 4 8 2 2 2 3" xfId="9299" xr:uid="{00000000-0005-0000-0000-0000F51F0000}"/>
    <cellStyle name="Normal 2 4 8 2 2 2 4" xfId="16068" xr:uid="{00000000-0005-0000-0000-0000F61F0000}"/>
    <cellStyle name="Normal 2 4 8 2 2 2 5" xfId="22837" xr:uid="{00000000-0005-0000-0000-0000F71F0000}"/>
    <cellStyle name="Normal 2 4 8 2 2 3" xfId="4209" xr:uid="{00000000-0005-0000-0000-0000F81F0000}"/>
    <cellStyle name="Normal 2 4 8 2 2 3 2" xfId="10990" xr:uid="{00000000-0005-0000-0000-0000F91F0000}"/>
    <cellStyle name="Normal 2 4 8 2 2 3 3" xfId="17759" xr:uid="{00000000-0005-0000-0000-0000FA1F0000}"/>
    <cellStyle name="Normal 2 4 8 2 2 3 4" xfId="24528" xr:uid="{00000000-0005-0000-0000-0000FB1F0000}"/>
    <cellStyle name="Normal 2 4 8 2 2 4" xfId="7606" xr:uid="{00000000-0005-0000-0000-0000FC1F0000}"/>
    <cellStyle name="Normal 2 4 8 2 2 5" xfId="14375" xr:uid="{00000000-0005-0000-0000-0000FD1F0000}"/>
    <cellStyle name="Normal 2 4 8 2 2 6" xfId="21144" xr:uid="{00000000-0005-0000-0000-0000FE1F0000}"/>
    <cellStyle name="Normal 2 4 8 2 3" xfId="1230" xr:uid="{00000000-0005-0000-0000-0000FF1F0000}"/>
    <cellStyle name="Normal 2 4 8 2 3 2" xfId="2935" xr:uid="{00000000-0005-0000-0000-000000200000}"/>
    <cellStyle name="Normal 2 4 8 2 3 2 2" xfId="6331" xr:uid="{00000000-0005-0000-0000-000001200000}"/>
    <cellStyle name="Normal 2 4 8 2 3 2 2 2" xfId="13106" xr:uid="{00000000-0005-0000-0000-000002200000}"/>
    <cellStyle name="Normal 2 4 8 2 3 2 2 3" xfId="19875" xr:uid="{00000000-0005-0000-0000-000003200000}"/>
    <cellStyle name="Normal 2 4 8 2 3 2 2 4" xfId="26644" xr:uid="{00000000-0005-0000-0000-000004200000}"/>
    <cellStyle name="Normal 2 4 8 2 3 2 3" xfId="9722" xr:uid="{00000000-0005-0000-0000-000005200000}"/>
    <cellStyle name="Normal 2 4 8 2 3 2 4" xfId="16491" xr:uid="{00000000-0005-0000-0000-000006200000}"/>
    <cellStyle name="Normal 2 4 8 2 3 2 5" xfId="23260" xr:uid="{00000000-0005-0000-0000-000007200000}"/>
    <cellStyle name="Normal 2 4 8 2 3 3" xfId="4632" xr:uid="{00000000-0005-0000-0000-000008200000}"/>
    <cellStyle name="Normal 2 4 8 2 3 3 2" xfId="11413" xr:uid="{00000000-0005-0000-0000-000009200000}"/>
    <cellStyle name="Normal 2 4 8 2 3 3 3" xfId="18182" xr:uid="{00000000-0005-0000-0000-00000A200000}"/>
    <cellStyle name="Normal 2 4 8 2 3 3 4" xfId="24951" xr:uid="{00000000-0005-0000-0000-00000B200000}"/>
    <cellStyle name="Normal 2 4 8 2 3 4" xfId="8029" xr:uid="{00000000-0005-0000-0000-00000C200000}"/>
    <cellStyle name="Normal 2 4 8 2 3 5" xfId="14798" xr:uid="{00000000-0005-0000-0000-00000D200000}"/>
    <cellStyle name="Normal 2 4 8 2 3 6" xfId="21567" xr:uid="{00000000-0005-0000-0000-00000E200000}"/>
    <cellStyle name="Normal 2 4 8 2 4" xfId="1659" xr:uid="{00000000-0005-0000-0000-00000F200000}"/>
    <cellStyle name="Normal 2 4 8 2 4 2" xfId="3361" xr:uid="{00000000-0005-0000-0000-000010200000}"/>
    <cellStyle name="Normal 2 4 8 2 4 2 2" xfId="6757" xr:uid="{00000000-0005-0000-0000-000011200000}"/>
    <cellStyle name="Normal 2 4 8 2 4 2 2 2" xfId="13529" xr:uid="{00000000-0005-0000-0000-000012200000}"/>
    <cellStyle name="Normal 2 4 8 2 4 2 2 3" xfId="20298" xr:uid="{00000000-0005-0000-0000-000013200000}"/>
    <cellStyle name="Normal 2 4 8 2 4 2 2 4" xfId="27067" xr:uid="{00000000-0005-0000-0000-000014200000}"/>
    <cellStyle name="Normal 2 4 8 2 4 2 3" xfId="10145" xr:uid="{00000000-0005-0000-0000-000015200000}"/>
    <cellStyle name="Normal 2 4 8 2 4 2 4" xfId="16914" xr:uid="{00000000-0005-0000-0000-000016200000}"/>
    <cellStyle name="Normal 2 4 8 2 4 2 5" xfId="23683" xr:uid="{00000000-0005-0000-0000-000017200000}"/>
    <cellStyle name="Normal 2 4 8 2 4 3" xfId="5055" xr:uid="{00000000-0005-0000-0000-000018200000}"/>
    <cellStyle name="Normal 2 4 8 2 4 3 2" xfId="11836" xr:uid="{00000000-0005-0000-0000-000019200000}"/>
    <cellStyle name="Normal 2 4 8 2 4 3 3" xfId="18605" xr:uid="{00000000-0005-0000-0000-00001A200000}"/>
    <cellStyle name="Normal 2 4 8 2 4 3 4" xfId="25374" xr:uid="{00000000-0005-0000-0000-00001B200000}"/>
    <cellStyle name="Normal 2 4 8 2 4 4" xfId="8452" xr:uid="{00000000-0005-0000-0000-00001C200000}"/>
    <cellStyle name="Normal 2 4 8 2 4 5" xfId="15221" xr:uid="{00000000-0005-0000-0000-00001D200000}"/>
    <cellStyle name="Normal 2 4 8 2 4 6" xfId="21990" xr:uid="{00000000-0005-0000-0000-00001E200000}"/>
    <cellStyle name="Normal 2 4 8 2 5" xfId="2086" xr:uid="{00000000-0005-0000-0000-00001F200000}"/>
    <cellStyle name="Normal 2 4 8 2 5 2" xfId="5482" xr:uid="{00000000-0005-0000-0000-000020200000}"/>
    <cellStyle name="Normal 2 4 8 2 5 2 2" xfId="12260" xr:uid="{00000000-0005-0000-0000-000021200000}"/>
    <cellStyle name="Normal 2 4 8 2 5 2 3" xfId="19029" xr:uid="{00000000-0005-0000-0000-000022200000}"/>
    <cellStyle name="Normal 2 4 8 2 5 2 4" xfId="25798" xr:uid="{00000000-0005-0000-0000-000023200000}"/>
    <cellStyle name="Normal 2 4 8 2 5 3" xfId="8876" xr:uid="{00000000-0005-0000-0000-000024200000}"/>
    <cellStyle name="Normal 2 4 8 2 5 4" xfId="15645" xr:uid="{00000000-0005-0000-0000-000025200000}"/>
    <cellStyle name="Normal 2 4 8 2 5 5" xfId="22414" xr:uid="{00000000-0005-0000-0000-000026200000}"/>
    <cellStyle name="Normal 2 4 8 2 6" xfId="3786" xr:uid="{00000000-0005-0000-0000-000027200000}"/>
    <cellStyle name="Normal 2 4 8 2 6 2" xfId="10567" xr:uid="{00000000-0005-0000-0000-000028200000}"/>
    <cellStyle name="Normal 2 4 8 2 6 3" xfId="17336" xr:uid="{00000000-0005-0000-0000-000029200000}"/>
    <cellStyle name="Normal 2 4 8 2 6 4" xfId="24105" xr:uid="{00000000-0005-0000-0000-00002A200000}"/>
    <cellStyle name="Normal 2 4 8 2 7" xfId="7183" xr:uid="{00000000-0005-0000-0000-00002B200000}"/>
    <cellStyle name="Normal 2 4 8 2 8" xfId="13952" xr:uid="{00000000-0005-0000-0000-00002C200000}"/>
    <cellStyle name="Normal 2 4 8 2 9" xfId="20721" xr:uid="{00000000-0005-0000-0000-00002D200000}"/>
    <cellStyle name="Normal 2 4 8 3" xfId="579" xr:uid="{00000000-0005-0000-0000-00002E200000}"/>
    <cellStyle name="Normal 2 4 8 3 2" xfId="2286" xr:uid="{00000000-0005-0000-0000-00002F200000}"/>
    <cellStyle name="Normal 2 4 8 3 2 2" xfId="5682" xr:uid="{00000000-0005-0000-0000-000030200000}"/>
    <cellStyle name="Normal 2 4 8 3 2 2 2" xfId="12460" xr:uid="{00000000-0005-0000-0000-000031200000}"/>
    <cellStyle name="Normal 2 4 8 3 2 2 3" xfId="19229" xr:uid="{00000000-0005-0000-0000-000032200000}"/>
    <cellStyle name="Normal 2 4 8 3 2 2 4" xfId="25998" xr:uid="{00000000-0005-0000-0000-000033200000}"/>
    <cellStyle name="Normal 2 4 8 3 2 3" xfId="9076" xr:uid="{00000000-0005-0000-0000-000034200000}"/>
    <cellStyle name="Normal 2 4 8 3 2 4" xfId="15845" xr:uid="{00000000-0005-0000-0000-000035200000}"/>
    <cellStyle name="Normal 2 4 8 3 2 5" xfId="22614" xr:uid="{00000000-0005-0000-0000-000036200000}"/>
    <cellStyle name="Normal 2 4 8 3 3" xfId="3986" xr:uid="{00000000-0005-0000-0000-000037200000}"/>
    <cellStyle name="Normal 2 4 8 3 3 2" xfId="10767" xr:uid="{00000000-0005-0000-0000-000038200000}"/>
    <cellStyle name="Normal 2 4 8 3 3 3" xfId="17536" xr:uid="{00000000-0005-0000-0000-000039200000}"/>
    <cellStyle name="Normal 2 4 8 3 3 4" xfId="24305" xr:uid="{00000000-0005-0000-0000-00003A200000}"/>
    <cellStyle name="Normal 2 4 8 3 4" xfId="7383" xr:uid="{00000000-0005-0000-0000-00003B200000}"/>
    <cellStyle name="Normal 2 4 8 3 5" xfId="14152" xr:uid="{00000000-0005-0000-0000-00003C200000}"/>
    <cellStyle name="Normal 2 4 8 3 6" xfId="20921" xr:uid="{00000000-0005-0000-0000-00003D200000}"/>
    <cellStyle name="Normal 2 4 8 4" xfId="1007" xr:uid="{00000000-0005-0000-0000-00003E200000}"/>
    <cellStyle name="Normal 2 4 8 4 2" xfId="2712" xr:uid="{00000000-0005-0000-0000-00003F200000}"/>
    <cellStyle name="Normal 2 4 8 4 2 2" xfId="6108" xr:uid="{00000000-0005-0000-0000-000040200000}"/>
    <cellStyle name="Normal 2 4 8 4 2 2 2" xfId="12883" xr:uid="{00000000-0005-0000-0000-000041200000}"/>
    <cellStyle name="Normal 2 4 8 4 2 2 3" xfId="19652" xr:uid="{00000000-0005-0000-0000-000042200000}"/>
    <cellStyle name="Normal 2 4 8 4 2 2 4" xfId="26421" xr:uid="{00000000-0005-0000-0000-000043200000}"/>
    <cellStyle name="Normal 2 4 8 4 2 3" xfId="9499" xr:uid="{00000000-0005-0000-0000-000044200000}"/>
    <cellStyle name="Normal 2 4 8 4 2 4" xfId="16268" xr:uid="{00000000-0005-0000-0000-000045200000}"/>
    <cellStyle name="Normal 2 4 8 4 2 5" xfId="23037" xr:uid="{00000000-0005-0000-0000-000046200000}"/>
    <cellStyle name="Normal 2 4 8 4 3" xfId="4409" xr:uid="{00000000-0005-0000-0000-000047200000}"/>
    <cellStyle name="Normal 2 4 8 4 3 2" xfId="11190" xr:uid="{00000000-0005-0000-0000-000048200000}"/>
    <cellStyle name="Normal 2 4 8 4 3 3" xfId="17959" xr:uid="{00000000-0005-0000-0000-000049200000}"/>
    <cellStyle name="Normal 2 4 8 4 3 4" xfId="24728" xr:uid="{00000000-0005-0000-0000-00004A200000}"/>
    <cellStyle name="Normal 2 4 8 4 4" xfId="7806" xr:uid="{00000000-0005-0000-0000-00004B200000}"/>
    <cellStyle name="Normal 2 4 8 4 5" xfId="14575" xr:uid="{00000000-0005-0000-0000-00004C200000}"/>
    <cellStyle name="Normal 2 4 8 4 6" xfId="21344" xr:uid="{00000000-0005-0000-0000-00004D200000}"/>
    <cellStyle name="Normal 2 4 8 5" xfId="1436" xr:uid="{00000000-0005-0000-0000-00004E200000}"/>
    <cellStyle name="Normal 2 4 8 5 2" xfId="3138" xr:uid="{00000000-0005-0000-0000-00004F200000}"/>
    <cellStyle name="Normal 2 4 8 5 2 2" xfId="6534" xr:uid="{00000000-0005-0000-0000-000050200000}"/>
    <cellStyle name="Normal 2 4 8 5 2 2 2" xfId="13306" xr:uid="{00000000-0005-0000-0000-000051200000}"/>
    <cellStyle name="Normal 2 4 8 5 2 2 3" xfId="20075" xr:uid="{00000000-0005-0000-0000-000052200000}"/>
    <cellStyle name="Normal 2 4 8 5 2 2 4" xfId="26844" xr:uid="{00000000-0005-0000-0000-000053200000}"/>
    <cellStyle name="Normal 2 4 8 5 2 3" xfId="9922" xr:uid="{00000000-0005-0000-0000-000054200000}"/>
    <cellStyle name="Normal 2 4 8 5 2 4" xfId="16691" xr:uid="{00000000-0005-0000-0000-000055200000}"/>
    <cellStyle name="Normal 2 4 8 5 2 5" xfId="23460" xr:uid="{00000000-0005-0000-0000-000056200000}"/>
    <cellStyle name="Normal 2 4 8 5 3" xfId="4832" xr:uid="{00000000-0005-0000-0000-000057200000}"/>
    <cellStyle name="Normal 2 4 8 5 3 2" xfId="11613" xr:uid="{00000000-0005-0000-0000-000058200000}"/>
    <cellStyle name="Normal 2 4 8 5 3 3" xfId="18382" xr:uid="{00000000-0005-0000-0000-000059200000}"/>
    <cellStyle name="Normal 2 4 8 5 3 4" xfId="25151" xr:uid="{00000000-0005-0000-0000-00005A200000}"/>
    <cellStyle name="Normal 2 4 8 5 4" xfId="8229" xr:uid="{00000000-0005-0000-0000-00005B200000}"/>
    <cellStyle name="Normal 2 4 8 5 5" xfId="14998" xr:uid="{00000000-0005-0000-0000-00005C200000}"/>
    <cellStyle name="Normal 2 4 8 5 6" xfId="21767" xr:uid="{00000000-0005-0000-0000-00005D200000}"/>
    <cellStyle name="Normal 2 4 8 6" xfId="1861" xr:uid="{00000000-0005-0000-0000-00005E200000}"/>
    <cellStyle name="Normal 2 4 8 6 2" xfId="5257" xr:uid="{00000000-0005-0000-0000-00005F200000}"/>
    <cellStyle name="Normal 2 4 8 6 2 2" xfId="12037" xr:uid="{00000000-0005-0000-0000-000060200000}"/>
    <cellStyle name="Normal 2 4 8 6 2 3" xfId="18806" xr:uid="{00000000-0005-0000-0000-000061200000}"/>
    <cellStyle name="Normal 2 4 8 6 2 4" xfId="25575" xr:uid="{00000000-0005-0000-0000-000062200000}"/>
    <cellStyle name="Normal 2 4 8 6 3" xfId="8653" xr:uid="{00000000-0005-0000-0000-000063200000}"/>
    <cellStyle name="Normal 2 4 8 6 4" xfId="15422" xr:uid="{00000000-0005-0000-0000-000064200000}"/>
    <cellStyle name="Normal 2 4 8 6 5" xfId="22191" xr:uid="{00000000-0005-0000-0000-000065200000}"/>
    <cellStyle name="Normal 2 4 8 7" xfId="3563" xr:uid="{00000000-0005-0000-0000-000066200000}"/>
    <cellStyle name="Normal 2 4 8 7 2" xfId="10344" xr:uid="{00000000-0005-0000-0000-000067200000}"/>
    <cellStyle name="Normal 2 4 8 7 3" xfId="17113" xr:uid="{00000000-0005-0000-0000-000068200000}"/>
    <cellStyle name="Normal 2 4 8 7 4" xfId="23882" xr:uid="{00000000-0005-0000-0000-000069200000}"/>
    <cellStyle name="Normal 2 4 8 8" xfId="6959" xr:uid="{00000000-0005-0000-0000-00006A200000}"/>
    <cellStyle name="Normal 2 4 8 9" xfId="13729" xr:uid="{00000000-0005-0000-0000-00006B200000}"/>
    <cellStyle name="Normal 2 4 9" xfId="275" xr:uid="{00000000-0005-0000-0000-00006C200000}"/>
    <cellStyle name="Normal 2 4 9 2" xfId="702" xr:uid="{00000000-0005-0000-0000-00006D200000}"/>
    <cellStyle name="Normal 2 4 9 2 2" xfId="2409" xr:uid="{00000000-0005-0000-0000-00006E200000}"/>
    <cellStyle name="Normal 2 4 9 2 2 2" xfId="5805" xr:uid="{00000000-0005-0000-0000-00006F200000}"/>
    <cellStyle name="Normal 2 4 9 2 2 2 2" xfId="12583" xr:uid="{00000000-0005-0000-0000-000070200000}"/>
    <cellStyle name="Normal 2 4 9 2 2 2 3" xfId="19352" xr:uid="{00000000-0005-0000-0000-000071200000}"/>
    <cellStyle name="Normal 2 4 9 2 2 2 4" xfId="26121" xr:uid="{00000000-0005-0000-0000-000072200000}"/>
    <cellStyle name="Normal 2 4 9 2 2 3" xfId="9199" xr:uid="{00000000-0005-0000-0000-000073200000}"/>
    <cellStyle name="Normal 2 4 9 2 2 4" xfId="15968" xr:uid="{00000000-0005-0000-0000-000074200000}"/>
    <cellStyle name="Normal 2 4 9 2 2 5" xfId="22737" xr:uid="{00000000-0005-0000-0000-000075200000}"/>
    <cellStyle name="Normal 2 4 9 2 3" xfId="4109" xr:uid="{00000000-0005-0000-0000-000076200000}"/>
    <cellStyle name="Normal 2 4 9 2 3 2" xfId="10890" xr:uid="{00000000-0005-0000-0000-000077200000}"/>
    <cellStyle name="Normal 2 4 9 2 3 3" xfId="17659" xr:uid="{00000000-0005-0000-0000-000078200000}"/>
    <cellStyle name="Normal 2 4 9 2 3 4" xfId="24428" xr:uid="{00000000-0005-0000-0000-000079200000}"/>
    <cellStyle name="Normal 2 4 9 2 4" xfId="7506" xr:uid="{00000000-0005-0000-0000-00007A200000}"/>
    <cellStyle name="Normal 2 4 9 2 5" xfId="14275" xr:uid="{00000000-0005-0000-0000-00007B200000}"/>
    <cellStyle name="Normal 2 4 9 2 6" xfId="21044" xr:uid="{00000000-0005-0000-0000-00007C200000}"/>
    <cellStyle name="Normal 2 4 9 3" xfId="1130" xr:uid="{00000000-0005-0000-0000-00007D200000}"/>
    <cellStyle name="Normal 2 4 9 3 2" xfId="2835" xr:uid="{00000000-0005-0000-0000-00007E200000}"/>
    <cellStyle name="Normal 2 4 9 3 2 2" xfId="6231" xr:uid="{00000000-0005-0000-0000-00007F200000}"/>
    <cellStyle name="Normal 2 4 9 3 2 2 2" xfId="13006" xr:uid="{00000000-0005-0000-0000-000080200000}"/>
    <cellStyle name="Normal 2 4 9 3 2 2 3" xfId="19775" xr:uid="{00000000-0005-0000-0000-000081200000}"/>
    <cellStyle name="Normal 2 4 9 3 2 2 4" xfId="26544" xr:uid="{00000000-0005-0000-0000-000082200000}"/>
    <cellStyle name="Normal 2 4 9 3 2 3" xfId="9622" xr:uid="{00000000-0005-0000-0000-000083200000}"/>
    <cellStyle name="Normal 2 4 9 3 2 4" xfId="16391" xr:uid="{00000000-0005-0000-0000-000084200000}"/>
    <cellStyle name="Normal 2 4 9 3 2 5" xfId="23160" xr:uid="{00000000-0005-0000-0000-000085200000}"/>
    <cellStyle name="Normal 2 4 9 3 3" xfId="4532" xr:uid="{00000000-0005-0000-0000-000086200000}"/>
    <cellStyle name="Normal 2 4 9 3 3 2" xfId="11313" xr:uid="{00000000-0005-0000-0000-000087200000}"/>
    <cellStyle name="Normal 2 4 9 3 3 3" xfId="18082" xr:uid="{00000000-0005-0000-0000-000088200000}"/>
    <cellStyle name="Normal 2 4 9 3 3 4" xfId="24851" xr:uid="{00000000-0005-0000-0000-000089200000}"/>
    <cellStyle name="Normal 2 4 9 3 4" xfId="7929" xr:uid="{00000000-0005-0000-0000-00008A200000}"/>
    <cellStyle name="Normal 2 4 9 3 5" xfId="14698" xr:uid="{00000000-0005-0000-0000-00008B200000}"/>
    <cellStyle name="Normal 2 4 9 3 6" xfId="21467" xr:uid="{00000000-0005-0000-0000-00008C200000}"/>
    <cellStyle name="Normal 2 4 9 4" xfId="1559" xr:uid="{00000000-0005-0000-0000-00008D200000}"/>
    <cellStyle name="Normal 2 4 9 4 2" xfId="3261" xr:uid="{00000000-0005-0000-0000-00008E200000}"/>
    <cellStyle name="Normal 2 4 9 4 2 2" xfId="6657" xr:uid="{00000000-0005-0000-0000-00008F200000}"/>
    <cellStyle name="Normal 2 4 9 4 2 2 2" xfId="13429" xr:uid="{00000000-0005-0000-0000-000090200000}"/>
    <cellStyle name="Normal 2 4 9 4 2 2 3" xfId="20198" xr:uid="{00000000-0005-0000-0000-000091200000}"/>
    <cellStyle name="Normal 2 4 9 4 2 2 4" xfId="26967" xr:uid="{00000000-0005-0000-0000-000092200000}"/>
    <cellStyle name="Normal 2 4 9 4 2 3" xfId="10045" xr:uid="{00000000-0005-0000-0000-000093200000}"/>
    <cellStyle name="Normal 2 4 9 4 2 4" xfId="16814" xr:uid="{00000000-0005-0000-0000-000094200000}"/>
    <cellStyle name="Normal 2 4 9 4 2 5" xfId="23583" xr:uid="{00000000-0005-0000-0000-000095200000}"/>
    <cellStyle name="Normal 2 4 9 4 3" xfId="4955" xr:uid="{00000000-0005-0000-0000-000096200000}"/>
    <cellStyle name="Normal 2 4 9 4 3 2" xfId="11736" xr:uid="{00000000-0005-0000-0000-000097200000}"/>
    <cellStyle name="Normal 2 4 9 4 3 3" xfId="18505" xr:uid="{00000000-0005-0000-0000-000098200000}"/>
    <cellStyle name="Normal 2 4 9 4 3 4" xfId="25274" xr:uid="{00000000-0005-0000-0000-000099200000}"/>
    <cellStyle name="Normal 2 4 9 4 4" xfId="8352" xr:uid="{00000000-0005-0000-0000-00009A200000}"/>
    <cellStyle name="Normal 2 4 9 4 5" xfId="15121" xr:uid="{00000000-0005-0000-0000-00009B200000}"/>
    <cellStyle name="Normal 2 4 9 4 6" xfId="21890" xr:uid="{00000000-0005-0000-0000-00009C200000}"/>
    <cellStyle name="Normal 2 4 9 5" xfId="1984" xr:uid="{00000000-0005-0000-0000-00009D200000}"/>
    <cellStyle name="Normal 2 4 9 5 2" xfId="5380" xr:uid="{00000000-0005-0000-0000-00009E200000}"/>
    <cellStyle name="Normal 2 4 9 5 2 2" xfId="12160" xr:uid="{00000000-0005-0000-0000-00009F200000}"/>
    <cellStyle name="Normal 2 4 9 5 2 3" xfId="18929" xr:uid="{00000000-0005-0000-0000-0000A0200000}"/>
    <cellStyle name="Normal 2 4 9 5 2 4" xfId="25698" xr:uid="{00000000-0005-0000-0000-0000A1200000}"/>
    <cellStyle name="Normal 2 4 9 5 3" xfId="8776" xr:uid="{00000000-0005-0000-0000-0000A2200000}"/>
    <cellStyle name="Normal 2 4 9 5 4" xfId="15545" xr:uid="{00000000-0005-0000-0000-0000A3200000}"/>
    <cellStyle name="Normal 2 4 9 5 5" xfId="22314" xr:uid="{00000000-0005-0000-0000-0000A4200000}"/>
    <cellStyle name="Normal 2 4 9 6" xfId="3686" xr:uid="{00000000-0005-0000-0000-0000A5200000}"/>
    <cellStyle name="Normal 2 4 9 6 2" xfId="10467" xr:uid="{00000000-0005-0000-0000-0000A6200000}"/>
    <cellStyle name="Normal 2 4 9 6 3" xfId="17236" xr:uid="{00000000-0005-0000-0000-0000A7200000}"/>
    <cellStyle name="Normal 2 4 9 6 4" xfId="24005" xr:uid="{00000000-0005-0000-0000-0000A8200000}"/>
    <cellStyle name="Normal 2 4 9 7" xfId="7083" xr:uid="{00000000-0005-0000-0000-0000A9200000}"/>
    <cellStyle name="Normal 2 4 9 8" xfId="13852" xr:uid="{00000000-0005-0000-0000-0000AA200000}"/>
    <cellStyle name="Normal 2 4 9 9" xfId="20621" xr:uid="{00000000-0005-0000-0000-0000AB200000}"/>
    <cellStyle name="Normal 2 5" xfId="13" xr:uid="{00000000-0005-0000-0000-0000AC200000}"/>
    <cellStyle name="Normal 2 5 10" xfId="910" xr:uid="{00000000-0005-0000-0000-0000AD200000}"/>
    <cellStyle name="Normal 2 5 10 2" xfId="2615" xr:uid="{00000000-0005-0000-0000-0000AE200000}"/>
    <cellStyle name="Normal 2 5 10 2 2" xfId="6011" xr:uid="{00000000-0005-0000-0000-0000AF200000}"/>
    <cellStyle name="Normal 2 5 10 2 2 2" xfId="12786" xr:uid="{00000000-0005-0000-0000-0000B0200000}"/>
    <cellStyle name="Normal 2 5 10 2 2 3" xfId="19555" xr:uid="{00000000-0005-0000-0000-0000B1200000}"/>
    <cellStyle name="Normal 2 5 10 2 2 4" xfId="26324" xr:uid="{00000000-0005-0000-0000-0000B2200000}"/>
    <cellStyle name="Normal 2 5 10 2 3" xfId="9402" xr:uid="{00000000-0005-0000-0000-0000B3200000}"/>
    <cellStyle name="Normal 2 5 10 2 4" xfId="16171" xr:uid="{00000000-0005-0000-0000-0000B4200000}"/>
    <cellStyle name="Normal 2 5 10 2 5" xfId="22940" xr:uid="{00000000-0005-0000-0000-0000B5200000}"/>
    <cellStyle name="Normal 2 5 10 3" xfId="4312" xr:uid="{00000000-0005-0000-0000-0000B6200000}"/>
    <cellStyle name="Normal 2 5 10 3 2" xfId="11093" xr:uid="{00000000-0005-0000-0000-0000B7200000}"/>
    <cellStyle name="Normal 2 5 10 3 3" xfId="17862" xr:uid="{00000000-0005-0000-0000-0000B8200000}"/>
    <cellStyle name="Normal 2 5 10 3 4" xfId="24631" xr:uid="{00000000-0005-0000-0000-0000B9200000}"/>
    <cellStyle name="Normal 2 5 10 4" xfId="7709" xr:uid="{00000000-0005-0000-0000-0000BA200000}"/>
    <cellStyle name="Normal 2 5 10 5" xfId="14478" xr:uid="{00000000-0005-0000-0000-0000BB200000}"/>
    <cellStyle name="Normal 2 5 10 6" xfId="21247" xr:uid="{00000000-0005-0000-0000-0000BC200000}"/>
    <cellStyle name="Normal 2 5 11" xfId="1339" xr:uid="{00000000-0005-0000-0000-0000BD200000}"/>
    <cellStyle name="Normal 2 5 11 2" xfId="3041" xr:uid="{00000000-0005-0000-0000-0000BE200000}"/>
    <cellStyle name="Normal 2 5 11 2 2" xfId="6437" xr:uid="{00000000-0005-0000-0000-0000BF200000}"/>
    <cellStyle name="Normal 2 5 11 2 2 2" xfId="13209" xr:uid="{00000000-0005-0000-0000-0000C0200000}"/>
    <cellStyle name="Normal 2 5 11 2 2 3" xfId="19978" xr:uid="{00000000-0005-0000-0000-0000C1200000}"/>
    <cellStyle name="Normal 2 5 11 2 2 4" xfId="26747" xr:uid="{00000000-0005-0000-0000-0000C2200000}"/>
    <cellStyle name="Normal 2 5 11 2 3" xfId="9825" xr:uid="{00000000-0005-0000-0000-0000C3200000}"/>
    <cellStyle name="Normal 2 5 11 2 4" xfId="16594" xr:uid="{00000000-0005-0000-0000-0000C4200000}"/>
    <cellStyle name="Normal 2 5 11 2 5" xfId="23363" xr:uid="{00000000-0005-0000-0000-0000C5200000}"/>
    <cellStyle name="Normal 2 5 11 3" xfId="4735" xr:uid="{00000000-0005-0000-0000-0000C6200000}"/>
    <cellStyle name="Normal 2 5 11 3 2" xfId="11516" xr:uid="{00000000-0005-0000-0000-0000C7200000}"/>
    <cellStyle name="Normal 2 5 11 3 3" xfId="18285" xr:uid="{00000000-0005-0000-0000-0000C8200000}"/>
    <cellStyle name="Normal 2 5 11 3 4" xfId="25054" xr:uid="{00000000-0005-0000-0000-0000C9200000}"/>
    <cellStyle name="Normal 2 5 11 4" xfId="8132" xr:uid="{00000000-0005-0000-0000-0000CA200000}"/>
    <cellStyle name="Normal 2 5 11 5" xfId="14901" xr:uid="{00000000-0005-0000-0000-0000CB200000}"/>
    <cellStyle name="Normal 2 5 11 6" xfId="21670" xr:uid="{00000000-0005-0000-0000-0000CC200000}"/>
    <cellStyle name="Normal 2 5 12" xfId="1764" xr:uid="{00000000-0005-0000-0000-0000CD200000}"/>
    <cellStyle name="Normal 2 5 12 2" xfId="5160" xr:uid="{00000000-0005-0000-0000-0000CE200000}"/>
    <cellStyle name="Normal 2 5 12 2 2" xfId="11940" xr:uid="{00000000-0005-0000-0000-0000CF200000}"/>
    <cellStyle name="Normal 2 5 12 2 3" xfId="18709" xr:uid="{00000000-0005-0000-0000-0000D0200000}"/>
    <cellStyle name="Normal 2 5 12 2 4" xfId="25478" xr:uid="{00000000-0005-0000-0000-0000D1200000}"/>
    <cellStyle name="Normal 2 5 12 3" xfId="8556" xr:uid="{00000000-0005-0000-0000-0000D2200000}"/>
    <cellStyle name="Normal 2 5 12 4" xfId="15325" xr:uid="{00000000-0005-0000-0000-0000D3200000}"/>
    <cellStyle name="Normal 2 5 12 5" xfId="22094" xr:uid="{00000000-0005-0000-0000-0000D4200000}"/>
    <cellStyle name="Normal 2 5 13" xfId="3466" xr:uid="{00000000-0005-0000-0000-0000D5200000}"/>
    <cellStyle name="Normal 2 5 13 2" xfId="10247" xr:uid="{00000000-0005-0000-0000-0000D6200000}"/>
    <cellStyle name="Normal 2 5 13 3" xfId="17016" xr:uid="{00000000-0005-0000-0000-0000D7200000}"/>
    <cellStyle name="Normal 2 5 13 4" xfId="23785" xr:uid="{00000000-0005-0000-0000-0000D8200000}"/>
    <cellStyle name="Normal 2 5 14" xfId="6862" xr:uid="{00000000-0005-0000-0000-0000D9200000}"/>
    <cellStyle name="Normal 2 5 15" xfId="13632" xr:uid="{00000000-0005-0000-0000-0000DA200000}"/>
    <cellStyle name="Normal 2 5 16" xfId="20401" xr:uid="{00000000-0005-0000-0000-0000DB200000}"/>
    <cellStyle name="Normal 2 5 2" xfId="25" xr:uid="{00000000-0005-0000-0000-0000DC200000}"/>
    <cellStyle name="Normal 2 5 2 10" xfId="1349" xr:uid="{00000000-0005-0000-0000-0000DD200000}"/>
    <cellStyle name="Normal 2 5 2 10 2" xfId="3051" xr:uid="{00000000-0005-0000-0000-0000DE200000}"/>
    <cellStyle name="Normal 2 5 2 10 2 2" xfId="6447" xr:uid="{00000000-0005-0000-0000-0000DF200000}"/>
    <cellStyle name="Normal 2 5 2 10 2 2 2" xfId="13219" xr:uid="{00000000-0005-0000-0000-0000E0200000}"/>
    <cellStyle name="Normal 2 5 2 10 2 2 3" xfId="19988" xr:uid="{00000000-0005-0000-0000-0000E1200000}"/>
    <cellStyle name="Normal 2 5 2 10 2 2 4" xfId="26757" xr:uid="{00000000-0005-0000-0000-0000E2200000}"/>
    <cellStyle name="Normal 2 5 2 10 2 3" xfId="9835" xr:uid="{00000000-0005-0000-0000-0000E3200000}"/>
    <cellStyle name="Normal 2 5 2 10 2 4" xfId="16604" xr:uid="{00000000-0005-0000-0000-0000E4200000}"/>
    <cellStyle name="Normal 2 5 2 10 2 5" xfId="23373" xr:uid="{00000000-0005-0000-0000-0000E5200000}"/>
    <cellStyle name="Normal 2 5 2 10 3" xfId="4745" xr:uid="{00000000-0005-0000-0000-0000E6200000}"/>
    <cellStyle name="Normal 2 5 2 10 3 2" xfId="11526" xr:uid="{00000000-0005-0000-0000-0000E7200000}"/>
    <cellStyle name="Normal 2 5 2 10 3 3" xfId="18295" xr:uid="{00000000-0005-0000-0000-0000E8200000}"/>
    <cellStyle name="Normal 2 5 2 10 3 4" xfId="25064" xr:uid="{00000000-0005-0000-0000-0000E9200000}"/>
    <cellStyle name="Normal 2 5 2 10 4" xfId="8142" xr:uid="{00000000-0005-0000-0000-0000EA200000}"/>
    <cellStyle name="Normal 2 5 2 10 5" xfId="14911" xr:uid="{00000000-0005-0000-0000-0000EB200000}"/>
    <cellStyle name="Normal 2 5 2 10 6" xfId="21680" xr:uid="{00000000-0005-0000-0000-0000EC200000}"/>
    <cellStyle name="Normal 2 5 2 11" xfId="1774" xr:uid="{00000000-0005-0000-0000-0000ED200000}"/>
    <cellStyle name="Normal 2 5 2 11 2" xfId="5170" xr:uid="{00000000-0005-0000-0000-0000EE200000}"/>
    <cellStyle name="Normal 2 5 2 11 2 2" xfId="11950" xr:uid="{00000000-0005-0000-0000-0000EF200000}"/>
    <cellStyle name="Normal 2 5 2 11 2 3" xfId="18719" xr:uid="{00000000-0005-0000-0000-0000F0200000}"/>
    <cellStyle name="Normal 2 5 2 11 2 4" xfId="25488" xr:uid="{00000000-0005-0000-0000-0000F1200000}"/>
    <cellStyle name="Normal 2 5 2 11 3" xfId="8566" xr:uid="{00000000-0005-0000-0000-0000F2200000}"/>
    <cellStyle name="Normal 2 5 2 11 4" xfId="15335" xr:uid="{00000000-0005-0000-0000-0000F3200000}"/>
    <cellStyle name="Normal 2 5 2 11 5" xfId="22104" xr:uid="{00000000-0005-0000-0000-0000F4200000}"/>
    <cellStyle name="Normal 2 5 2 12" xfId="3476" xr:uid="{00000000-0005-0000-0000-0000F5200000}"/>
    <cellStyle name="Normal 2 5 2 12 2" xfId="10257" xr:uid="{00000000-0005-0000-0000-0000F6200000}"/>
    <cellStyle name="Normal 2 5 2 12 3" xfId="17026" xr:uid="{00000000-0005-0000-0000-0000F7200000}"/>
    <cellStyle name="Normal 2 5 2 12 4" xfId="23795" xr:uid="{00000000-0005-0000-0000-0000F8200000}"/>
    <cellStyle name="Normal 2 5 2 13" xfId="6872" xr:uid="{00000000-0005-0000-0000-0000F9200000}"/>
    <cellStyle name="Normal 2 5 2 14" xfId="13642" xr:uid="{00000000-0005-0000-0000-0000FA200000}"/>
    <cellStyle name="Normal 2 5 2 15" xfId="20411" xr:uid="{00000000-0005-0000-0000-0000FB200000}"/>
    <cellStyle name="Normal 2 5 2 2" xfId="47" xr:uid="{00000000-0005-0000-0000-0000FC200000}"/>
    <cellStyle name="Normal 2 5 2 2 10" xfId="13662" xr:uid="{00000000-0005-0000-0000-0000FD200000}"/>
    <cellStyle name="Normal 2 5 2 2 11" xfId="20431" xr:uid="{00000000-0005-0000-0000-0000FE200000}"/>
    <cellStyle name="Normal 2 5 2 2 2" xfId="162" xr:uid="{00000000-0005-0000-0000-0000FF200000}"/>
    <cellStyle name="Normal 2 5 2 2 2 10" xfId="20531" xr:uid="{00000000-0005-0000-0000-000000210000}"/>
    <cellStyle name="Normal 2 5 2 2 2 2" xfId="410" xr:uid="{00000000-0005-0000-0000-000001210000}"/>
    <cellStyle name="Normal 2 5 2 2 2 2 2" xfId="837" xr:uid="{00000000-0005-0000-0000-000002210000}"/>
    <cellStyle name="Normal 2 5 2 2 2 2 2 2" xfId="2542" xr:uid="{00000000-0005-0000-0000-000003210000}"/>
    <cellStyle name="Normal 2 5 2 2 2 2 2 2 2" xfId="5938" xr:uid="{00000000-0005-0000-0000-000004210000}"/>
    <cellStyle name="Normal 2 5 2 2 2 2 2 2 2 2" xfId="12716" xr:uid="{00000000-0005-0000-0000-000005210000}"/>
    <cellStyle name="Normal 2 5 2 2 2 2 2 2 2 3" xfId="19485" xr:uid="{00000000-0005-0000-0000-000006210000}"/>
    <cellStyle name="Normal 2 5 2 2 2 2 2 2 2 4" xfId="26254" xr:uid="{00000000-0005-0000-0000-000007210000}"/>
    <cellStyle name="Normal 2 5 2 2 2 2 2 2 3" xfId="9332" xr:uid="{00000000-0005-0000-0000-000008210000}"/>
    <cellStyle name="Normal 2 5 2 2 2 2 2 2 4" xfId="16101" xr:uid="{00000000-0005-0000-0000-000009210000}"/>
    <cellStyle name="Normal 2 5 2 2 2 2 2 2 5" xfId="22870" xr:uid="{00000000-0005-0000-0000-00000A210000}"/>
    <cellStyle name="Normal 2 5 2 2 2 2 2 3" xfId="4242" xr:uid="{00000000-0005-0000-0000-00000B210000}"/>
    <cellStyle name="Normal 2 5 2 2 2 2 2 3 2" xfId="11023" xr:uid="{00000000-0005-0000-0000-00000C210000}"/>
    <cellStyle name="Normal 2 5 2 2 2 2 2 3 3" xfId="17792" xr:uid="{00000000-0005-0000-0000-00000D210000}"/>
    <cellStyle name="Normal 2 5 2 2 2 2 2 3 4" xfId="24561" xr:uid="{00000000-0005-0000-0000-00000E210000}"/>
    <cellStyle name="Normal 2 5 2 2 2 2 2 4" xfId="7639" xr:uid="{00000000-0005-0000-0000-00000F210000}"/>
    <cellStyle name="Normal 2 5 2 2 2 2 2 5" xfId="14408" xr:uid="{00000000-0005-0000-0000-000010210000}"/>
    <cellStyle name="Normal 2 5 2 2 2 2 2 6" xfId="21177" xr:uid="{00000000-0005-0000-0000-000011210000}"/>
    <cellStyle name="Normal 2 5 2 2 2 2 3" xfId="1263" xr:uid="{00000000-0005-0000-0000-000012210000}"/>
    <cellStyle name="Normal 2 5 2 2 2 2 3 2" xfId="2968" xr:uid="{00000000-0005-0000-0000-000013210000}"/>
    <cellStyle name="Normal 2 5 2 2 2 2 3 2 2" xfId="6364" xr:uid="{00000000-0005-0000-0000-000014210000}"/>
    <cellStyle name="Normal 2 5 2 2 2 2 3 2 2 2" xfId="13139" xr:uid="{00000000-0005-0000-0000-000015210000}"/>
    <cellStyle name="Normal 2 5 2 2 2 2 3 2 2 3" xfId="19908" xr:uid="{00000000-0005-0000-0000-000016210000}"/>
    <cellStyle name="Normal 2 5 2 2 2 2 3 2 2 4" xfId="26677" xr:uid="{00000000-0005-0000-0000-000017210000}"/>
    <cellStyle name="Normal 2 5 2 2 2 2 3 2 3" xfId="9755" xr:uid="{00000000-0005-0000-0000-000018210000}"/>
    <cellStyle name="Normal 2 5 2 2 2 2 3 2 4" xfId="16524" xr:uid="{00000000-0005-0000-0000-000019210000}"/>
    <cellStyle name="Normal 2 5 2 2 2 2 3 2 5" xfId="23293" xr:uid="{00000000-0005-0000-0000-00001A210000}"/>
    <cellStyle name="Normal 2 5 2 2 2 2 3 3" xfId="4665" xr:uid="{00000000-0005-0000-0000-00001B210000}"/>
    <cellStyle name="Normal 2 5 2 2 2 2 3 3 2" xfId="11446" xr:uid="{00000000-0005-0000-0000-00001C210000}"/>
    <cellStyle name="Normal 2 5 2 2 2 2 3 3 3" xfId="18215" xr:uid="{00000000-0005-0000-0000-00001D210000}"/>
    <cellStyle name="Normal 2 5 2 2 2 2 3 3 4" xfId="24984" xr:uid="{00000000-0005-0000-0000-00001E210000}"/>
    <cellStyle name="Normal 2 5 2 2 2 2 3 4" xfId="8062" xr:uid="{00000000-0005-0000-0000-00001F210000}"/>
    <cellStyle name="Normal 2 5 2 2 2 2 3 5" xfId="14831" xr:uid="{00000000-0005-0000-0000-000020210000}"/>
    <cellStyle name="Normal 2 5 2 2 2 2 3 6" xfId="21600" xr:uid="{00000000-0005-0000-0000-000021210000}"/>
    <cellStyle name="Normal 2 5 2 2 2 2 4" xfId="1692" xr:uid="{00000000-0005-0000-0000-000022210000}"/>
    <cellStyle name="Normal 2 5 2 2 2 2 4 2" xfId="3394" xr:uid="{00000000-0005-0000-0000-000023210000}"/>
    <cellStyle name="Normal 2 5 2 2 2 2 4 2 2" xfId="6790" xr:uid="{00000000-0005-0000-0000-000024210000}"/>
    <cellStyle name="Normal 2 5 2 2 2 2 4 2 2 2" xfId="13562" xr:uid="{00000000-0005-0000-0000-000025210000}"/>
    <cellStyle name="Normal 2 5 2 2 2 2 4 2 2 3" xfId="20331" xr:uid="{00000000-0005-0000-0000-000026210000}"/>
    <cellStyle name="Normal 2 5 2 2 2 2 4 2 2 4" xfId="27100" xr:uid="{00000000-0005-0000-0000-000027210000}"/>
    <cellStyle name="Normal 2 5 2 2 2 2 4 2 3" xfId="10178" xr:uid="{00000000-0005-0000-0000-000028210000}"/>
    <cellStyle name="Normal 2 5 2 2 2 2 4 2 4" xfId="16947" xr:uid="{00000000-0005-0000-0000-000029210000}"/>
    <cellStyle name="Normal 2 5 2 2 2 2 4 2 5" xfId="23716" xr:uid="{00000000-0005-0000-0000-00002A210000}"/>
    <cellStyle name="Normal 2 5 2 2 2 2 4 3" xfId="5088" xr:uid="{00000000-0005-0000-0000-00002B210000}"/>
    <cellStyle name="Normal 2 5 2 2 2 2 4 3 2" xfId="11869" xr:uid="{00000000-0005-0000-0000-00002C210000}"/>
    <cellStyle name="Normal 2 5 2 2 2 2 4 3 3" xfId="18638" xr:uid="{00000000-0005-0000-0000-00002D210000}"/>
    <cellStyle name="Normal 2 5 2 2 2 2 4 3 4" xfId="25407" xr:uid="{00000000-0005-0000-0000-00002E210000}"/>
    <cellStyle name="Normal 2 5 2 2 2 2 4 4" xfId="8485" xr:uid="{00000000-0005-0000-0000-00002F210000}"/>
    <cellStyle name="Normal 2 5 2 2 2 2 4 5" xfId="15254" xr:uid="{00000000-0005-0000-0000-000030210000}"/>
    <cellStyle name="Normal 2 5 2 2 2 2 4 6" xfId="22023" xr:uid="{00000000-0005-0000-0000-000031210000}"/>
    <cellStyle name="Normal 2 5 2 2 2 2 5" xfId="2119" xr:uid="{00000000-0005-0000-0000-000032210000}"/>
    <cellStyle name="Normal 2 5 2 2 2 2 5 2" xfId="5515" xr:uid="{00000000-0005-0000-0000-000033210000}"/>
    <cellStyle name="Normal 2 5 2 2 2 2 5 2 2" xfId="12293" xr:uid="{00000000-0005-0000-0000-000034210000}"/>
    <cellStyle name="Normal 2 5 2 2 2 2 5 2 3" xfId="19062" xr:uid="{00000000-0005-0000-0000-000035210000}"/>
    <cellStyle name="Normal 2 5 2 2 2 2 5 2 4" xfId="25831" xr:uid="{00000000-0005-0000-0000-000036210000}"/>
    <cellStyle name="Normal 2 5 2 2 2 2 5 3" xfId="8909" xr:uid="{00000000-0005-0000-0000-000037210000}"/>
    <cellStyle name="Normal 2 5 2 2 2 2 5 4" xfId="15678" xr:uid="{00000000-0005-0000-0000-000038210000}"/>
    <cellStyle name="Normal 2 5 2 2 2 2 5 5" xfId="22447" xr:uid="{00000000-0005-0000-0000-000039210000}"/>
    <cellStyle name="Normal 2 5 2 2 2 2 6" xfId="3819" xr:uid="{00000000-0005-0000-0000-00003A210000}"/>
    <cellStyle name="Normal 2 5 2 2 2 2 6 2" xfId="10600" xr:uid="{00000000-0005-0000-0000-00003B210000}"/>
    <cellStyle name="Normal 2 5 2 2 2 2 6 3" xfId="17369" xr:uid="{00000000-0005-0000-0000-00003C210000}"/>
    <cellStyle name="Normal 2 5 2 2 2 2 6 4" xfId="24138" xr:uid="{00000000-0005-0000-0000-00003D210000}"/>
    <cellStyle name="Normal 2 5 2 2 2 2 7" xfId="7216" xr:uid="{00000000-0005-0000-0000-00003E210000}"/>
    <cellStyle name="Normal 2 5 2 2 2 2 8" xfId="13985" xr:uid="{00000000-0005-0000-0000-00003F210000}"/>
    <cellStyle name="Normal 2 5 2 2 2 2 9" xfId="20754" xr:uid="{00000000-0005-0000-0000-000040210000}"/>
    <cellStyle name="Normal 2 5 2 2 2 3" xfId="612" xr:uid="{00000000-0005-0000-0000-000041210000}"/>
    <cellStyle name="Normal 2 5 2 2 2 3 2" xfId="2319" xr:uid="{00000000-0005-0000-0000-000042210000}"/>
    <cellStyle name="Normal 2 5 2 2 2 3 2 2" xfId="5715" xr:uid="{00000000-0005-0000-0000-000043210000}"/>
    <cellStyle name="Normal 2 5 2 2 2 3 2 2 2" xfId="12493" xr:uid="{00000000-0005-0000-0000-000044210000}"/>
    <cellStyle name="Normal 2 5 2 2 2 3 2 2 3" xfId="19262" xr:uid="{00000000-0005-0000-0000-000045210000}"/>
    <cellStyle name="Normal 2 5 2 2 2 3 2 2 4" xfId="26031" xr:uid="{00000000-0005-0000-0000-000046210000}"/>
    <cellStyle name="Normal 2 5 2 2 2 3 2 3" xfId="9109" xr:uid="{00000000-0005-0000-0000-000047210000}"/>
    <cellStyle name="Normal 2 5 2 2 2 3 2 4" xfId="15878" xr:uid="{00000000-0005-0000-0000-000048210000}"/>
    <cellStyle name="Normal 2 5 2 2 2 3 2 5" xfId="22647" xr:uid="{00000000-0005-0000-0000-000049210000}"/>
    <cellStyle name="Normal 2 5 2 2 2 3 3" xfId="4019" xr:uid="{00000000-0005-0000-0000-00004A210000}"/>
    <cellStyle name="Normal 2 5 2 2 2 3 3 2" xfId="10800" xr:uid="{00000000-0005-0000-0000-00004B210000}"/>
    <cellStyle name="Normal 2 5 2 2 2 3 3 3" xfId="17569" xr:uid="{00000000-0005-0000-0000-00004C210000}"/>
    <cellStyle name="Normal 2 5 2 2 2 3 3 4" xfId="24338" xr:uid="{00000000-0005-0000-0000-00004D210000}"/>
    <cellStyle name="Normal 2 5 2 2 2 3 4" xfId="7416" xr:uid="{00000000-0005-0000-0000-00004E210000}"/>
    <cellStyle name="Normal 2 5 2 2 2 3 5" xfId="14185" xr:uid="{00000000-0005-0000-0000-00004F210000}"/>
    <cellStyle name="Normal 2 5 2 2 2 3 6" xfId="20954" xr:uid="{00000000-0005-0000-0000-000050210000}"/>
    <cellStyle name="Normal 2 5 2 2 2 4" xfId="1040" xr:uid="{00000000-0005-0000-0000-000051210000}"/>
    <cellStyle name="Normal 2 5 2 2 2 4 2" xfId="2745" xr:uid="{00000000-0005-0000-0000-000052210000}"/>
    <cellStyle name="Normal 2 5 2 2 2 4 2 2" xfId="6141" xr:uid="{00000000-0005-0000-0000-000053210000}"/>
    <cellStyle name="Normal 2 5 2 2 2 4 2 2 2" xfId="12916" xr:uid="{00000000-0005-0000-0000-000054210000}"/>
    <cellStyle name="Normal 2 5 2 2 2 4 2 2 3" xfId="19685" xr:uid="{00000000-0005-0000-0000-000055210000}"/>
    <cellStyle name="Normal 2 5 2 2 2 4 2 2 4" xfId="26454" xr:uid="{00000000-0005-0000-0000-000056210000}"/>
    <cellStyle name="Normal 2 5 2 2 2 4 2 3" xfId="9532" xr:uid="{00000000-0005-0000-0000-000057210000}"/>
    <cellStyle name="Normal 2 5 2 2 2 4 2 4" xfId="16301" xr:uid="{00000000-0005-0000-0000-000058210000}"/>
    <cellStyle name="Normal 2 5 2 2 2 4 2 5" xfId="23070" xr:uid="{00000000-0005-0000-0000-000059210000}"/>
    <cellStyle name="Normal 2 5 2 2 2 4 3" xfId="4442" xr:uid="{00000000-0005-0000-0000-00005A210000}"/>
    <cellStyle name="Normal 2 5 2 2 2 4 3 2" xfId="11223" xr:uid="{00000000-0005-0000-0000-00005B210000}"/>
    <cellStyle name="Normal 2 5 2 2 2 4 3 3" xfId="17992" xr:uid="{00000000-0005-0000-0000-00005C210000}"/>
    <cellStyle name="Normal 2 5 2 2 2 4 3 4" xfId="24761" xr:uid="{00000000-0005-0000-0000-00005D210000}"/>
    <cellStyle name="Normal 2 5 2 2 2 4 4" xfId="7839" xr:uid="{00000000-0005-0000-0000-00005E210000}"/>
    <cellStyle name="Normal 2 5 2 2 2 4 5" xfId="14608" xr:uid="{00000000-0005-0000-0000-00005F210000}"/>
    <cellStyle name="Normal 2 5 2 2 2 4 6" xfId="21377" xr:uid="{00000000-0005-0000-0000-000060210000}"/>
    <cellStyle name="Normal 2 5 2 2 2 5" xfId="1469" xr:uid="{00000000-0005-0000-0000-000061210000}"/>
    <cellStyle name="Normal 2 5 2 2 2 5 2" xfId="3171" xr:uid="{00000000-0005-0000-0000-000062210000}"/>
    <cellStyle name="Normal 2 5 2 2 2 5 2 2" xfId="6567" xr:uid="{00000000-0005-0000-0000-000063210000}"/>
    <cellStyle name="Normal 2 5 2 2 2 5 2 2 2" xfId="13339" xr:uid="{00000000-0005-0000-0000-000064210000}"/>
    <cellStyle name="Normal 2 5 2 2 2 5 2 2 3" xfId="20108" xr:uid="{00000000-0005-0000-0000-000065210000}"/>
    <cellStyle name="Normal 2 5 2 2 2 5 2 2 4" xfId="26877" xr:uid="{00000000-0005-0000-0000-000066210000}"/>
    <cellStyle name="Normal 2 5 2 2 2 5 2 3" xfId="9955" xr:uid="{00000000-0005-0000-0000-000067210000}"/>
    <cellStyle name="Normal 2 5 2 2 2 5 2 4" xfId="16724" xr:uid="{00000000-0005-0000-0000-000068210000}"/>
    <cellStyle name="Normal 2 5 2 2 2 5 2 5" xfId="23493" xr:uid="{00000000-0005-0000-0000-000069210000}"/>
    <cellStyle name="Normal 2 5 2 2 2 5 3" xfId="4865" xr:uid="{00000000-0005-0000-0000-00006A210000}"/>
    <cellStyle name="Normal 2 5 2 2 2 5 3 2" xfId="11646" xr:uid="{00000000-0005-0000-0000-00006B210000}"/>
    <cellStyle name="Normal 2 5 2 2 2 5 3 3" xfId="18415" xr:uid="{00000000-0005-0000-0000-00006C210000}"/>
    <cellStyle name="Normal 2 5 2 2 2 5 3 4" xfId="25184" xr:uid="{00000000-0005-0000-0000-00006D210000}"/>
    <cellStyle name="Normal 2 5 2 2 2 5 4" xfId="8262" xr:uid="{00000000-0005-0000-0000-00006E210000}"/>
    <cellStyle name="Normal 2 5 2 2 2 5 5" xfId="15031" xr:uid="{00000000-0005-0000-0000-00006F210000}"/>
    <cellStyle name="Normal 2 5 2 2 2 5 6" xfId="21800" xr:uid="{00000000-0005-0000-0000-000070210000}"/>
    <cellStyle name="Normal 2 5 2 2 2 6" xfId="1894" xr:uid="{00000000-0005-0000-0000-000071210000}"/>
    <cellStyle name="Normal 2 5 2 2 2 6 2" xfId="5290" xr:uid="{00000000-0005-0000-0000-000072210000}"/>
    <cellStyle name="Normal 2 5 2 2 2 6 2 2" xfId="12070" xr:uid="{00000000-0005-0000-0000-000073210000}"/>
    <cellStyle name="Normal 2 5 2 2 2 6 2 3" xfId="18839" xr:uid="{00000000-0005-0000-0000-000074210000}"/>
    <cellStyle name="Normal 2 5 2 2 2 6 2 4" xfId="25608" xr:uid="{00000000-0005-0000-0000-000075210000}"/>
    <cellStyle name="Normal 2 5 2 2 2 6 3" xfId="8686" xr:uid="{00000000-0005-0000-0000-000076210000}"/>
    <cellStyle name="Normal 2 5 2 2 2 6 4" xfId="15455" xr:uid="{00000000-0005-0000-0000-000077210000}"/>
    <cellStyle name="Normal 2 5 2 2 2 6 5" xfId="22224" xr:uid="{00000000-0005-0000-0000-000078210000}"/>
    <cellStyle name="Normal 2 5 2 2 2 7" xfId="3596" xr:uid="{00000000-0005-0000-0000-000079210000}"/>
    <cellStyle name="Normal 2 5 2 2 2 7 2" xfId="10377" xr:uid="{00000000-0005-0000-0000-00007A210000}"/>
    <cellStyle name="Normal 2 5 2 2 2 7 3" xfId="17146" xr:uid="{00000000-0005-0000-0000-00007B210000}"/>
    <cellStyle name="Normal 2 5 2 2 2 7 4" xfId="23915" xr:uid="{00000000-0005-0000-0000-00007C210000}"/>
    <cellStyle name="Normal 2 5 2 2 2 8" xfId="6992" xr:uid="{00000000-0005-0000-0000-00007D210000}"/>
    <cellStyle name="Normal 2 5 2 2 2 9" xfId="13762" xr:uid="{00000000-0005-0000-0000-00007E210000}"/>
    <cellStyle name="Normal 2 5 2 2 3" xfId="308" xr:uid="{00000000-0005-0000-0000-00007F210000}"/>
    <cellStyle name="Normal 2 5 2 2 3 2" xfId="735" xr:uid="{00000000-0005-0000-0000-000080210000}"/>
    <cellStyle name="Normal 2 5 2 2 3 2 2" xfId="2442" xr:uid="{00000000-0005-0000-0000-000081210000}"/>
    <cellStyle name="Normal 2 5 2 2 3 2 2 2" xfId="5838" xr:uid="{00000000-0005-0000-0000-000082210000}"/>
    <cellStyle name="Normal 2 5 2 2 3 2 2 2 2" xfId="12616" xr:uid="{00000000-0005-0000-0000-000083210000}"/>
    <cellStyle name="Normal 2 5 2 2 3 2 2 2 3" xfId="19385" xr:uid="{00000000-0005-0000-0000-000084210000}"/>
    <cellStyle name="Normal 2 5 2 2 3 2 2 2 4" xfId="26154" xr:uid="{00000000-0005-0000-0000-000085210000}"/>
    <cellStyle name="Normal 2 5 2 2 3 2 2 3" xfId="9232" xr:uid="{00000000-0005-0000-0000-000086210000}"/>
    <cellStyle name="Normal 2 5 2 2 3 2 2 4" xfId="16001" xr:uid="{00000000-0005-0000-0000-000087210000}"/>
    <cellStyle name="Normal 2 5 2 2 3 2 2 5" xfId="22770" xr:uid="{00000000-0005-0000-0000-000088210000}"/>
    <cellStyle name="Normal 2 5 2 2 3 2 3" xfId="4142" xr:uid="{00000000-0005-0000-0000-000089210000}"/>
    <cellStyle name="Normal 2 5 2 2 3 2 3 2" xfId="10923" xr:uid="{00000000-0005-0000-0000-00008A210000}"/>
    <cellStyle name="Normal 2 5 2 2 3 2 3 3" xfId="17692" xr:uid="{00000000-0005-0000-0000-00008B210000}"/>
    <cellStyle name="Normal 2 5 2 2 3 2 3 4" xfId="24461" xr:uid="{00000000-0005-0000-0000-00008C210000}"/>
    <cellStyle name="Normal 2 5 2 2 3 2 4" xfId="7539" xr:uid="{00000000-0005-0000-0000-00008D210000}"/>
    <cellStyle name="Normal 2 5 2 2 3 2 5" xfId="14308" xr:uid="{00000000-0005-0000-0000-00008E210000}"/>
    <cellStyle name="Normal 2 5 2 2 3 2 6" xfId="21077" xr:uid="{00000000-0005-0000-0000-00008F210000}"/>
    <cellStyle name="Normal 2 5 2 2 3 3" xfId="1163" xr:uid="{00000000-0005-0000-0000-000090210000}"/>
    <cellStyle name="Normal 2 5 2 2 3 3 2" xfId="2868" xr:uid="{00000000-0005-0000-0000-000091210000}"/>
    <cellStyle name="Normal 2 5 2 2 3 3 2 2" xfId="6264" xr:uid="{00000000-0005-0000-0000-000092210000}"/>
    <cellStyle name="Normal 2 5 2 2 3 3 2 2 2" xfId="13039" xr:uid="{00000000-0005-0000-0000-000093210000}"/>
    <cellStyle name="Normal 2 5 2 2 3 3 2 2 3" xfId="19808" xr:uid="{00000000-0005-0000-0000-000094210000}"/>
    <cellStyle name="Normal 2 5 2 2 3 3 2 2 4" xfId="26577" xr:uid="{00000000-0005-0000-0000-000095210000}"/>
    <cellStyle name="Normal 2 5 2 2 3 3 2 3" xfId="9655" xr:uid="{00000000-0005-0000-0000-000096210000}"/>
    <cellStyle name="Normal 2 5 2 2 3 3 2 4" xfId="16424" xr:uid="{00000000-0005-0000-0000-000097210000}"/>
    <cellStyle name="Normal 2 5 2 2 3 3 2 5" xfId="23193" xr:uid="{00000000-0005-0000-0000-000098210000}"/>
    <cellStyle name="Normal 2 5 2 2 3 3 3" xfId="4565" xr:uid="{00000000-0005-0000-0000-000099210000}"/>
    <cellStyle name="Normal 2 5 2 2 3 3 3 2" xfId="11346" xr:uid="{00000000-0005-0000-0000-00009A210000}"/>
    <cellStyle name="Normal 2 5 2 2 3 3 3 3" xfId="18115" xr:uid="{00000000-0005-0000-0000-00009B210000}"/>
    <cellStyle name="Normal 2 5 2 2 3 3 3 4" xfId="24884" xr:uid="{00000000-0005-0000-0000-00009C210000}"/>
    <cellStyle name="Normal 2 5 2 2 3 3 4" xfId="7962" xr:uid="{00000000-0005-0000-0000-00009D210000}"/>
    <cellStyle name="Normal 2 5 2 2 3 3 5" xfId="14731" xr:uid="{00000000-0005-0000-0000-00009E210000}"/>
    <cellStyle name="Normal 2 5 2 2 3 3 6" xfId="21500" xr:uid="{00000000-0005-0000-0000-00009F210000}"/>
    <cellStyle name="Normal 2 5 2 2 3 4" xfId="1592" xr:uid="{00000000-0005-0000-0000-0000A0210000}"/>
    <cellStyle name="Normal 2 5 2 2 3 4 2" xfId="3294" xr:uid="{00000000-0005-0000-0000-0000A1210000}"/>
    <cellStyle name="Normal 2 5 2 2 3 4 2 2" xfId="6690" xr:uid="{00000000-0005-0000-0000-0000A2210000}"/>
    <cellStyle name="Normal 2 5 2 2 3 4 2 2 2" xfId="13462" xr:uid="{00000000-0005-0000-0000-0000A3210000}"/>
    <cellStyle name="Normal 2 5 2 2 3 4 2 2 3" xfId="20231" xr:uid="{00000000-0005-0000-0000-0000A4210000}"/>
    <cellStyle name="Normal 2 5 2 2 3 4 2 2 4" xfId="27000" xr:uid="{00000000-0005-0000-0000-0000A5210000}"/>
    <cellStyle name="Normal 2 5 2 2 3 4 2 3" xfId="10078" xr:uid="{00000000-0005-0000-0000-0000A6210000}"/>
    <cellStyle name="Normal 2 5 2 2 3 4 2 4" xfId="16847" xr:uid="{00000000-0005-0000-0000-0000A7210000}"/>
    <cellStyle name="Normal 2 5 2 2 3 4 2 5" xfId="23616" xr:uid="{00000000-0005-0000-0000-0000A8210000}"/>
    <cellStyle name="Normal 2 5 2 2 3 4 3" xfId="4988" xr:uid="{00000000-0005-0000-0000-0000A9210000}"/>
    <cellStyle name="Normal 2 5 2 2 3 4 3 2" xfId="11769" xr:uid="{00000000-0005-0000-0000-0000AA210000}"/>
    <cellStyle name="Normal 2 5 2 2 3 4 3 3" xfId="18538" xr:uid="{00000000-0005-0000-0000-0000AB210000}"/>
    <cellStyle name="Normal 2 5 2 2 3 4 3 4" xfId="25307" xr:uid="{00000000-0005-0000-0000-0000AC210000}"/>
    <cellStyle name="Normal 2 5 2 2 3 4 4" xfId="8385" xr:uid="{00000000-0005-0000-0000-0000AD210000}"/>
    <cellStyle name="Normal 2 5 2 2 3 4 5" xfId="15154" xr:uid="{00000000-0005-0000-0000-0000AE210000}"/>
    <cellStyle name="Normal 2 5 2 2 3 4 6" xfId="21923" xr:uid="{00000000-0005-0000-0000-0000AF210000}"/>
    <cellStyle name="Normal 2 5 2 2 3 5" xfId="2017" xr:uid="{00000000-0005-0000-0000-0000B0210000}"/>
    <cellStyle name="Normal 2 5 2 2 3 5 2" xfId="5413" xr:uid="{00000000-0005-0000-0000-0000B1210000}"/>
    <cellStyle name="Normal 2 5 2 2 3 5 2 2" xfId="12193" xr:uid="{00000000-0005-0000-0000-0000B2210000}"/>
    <cellStyle name="Normal 2 5 2 2 3 5 2 3" xfId="18962" xr:uid="{00000000-0005-0000-0000-0000B3210000}"/>
    <cellStyle name="Normal 2 5 2 2 3 5 2 4" xfId="25731" xr:uid="{00000000-0005-0000-0000-0000B4210000}"/>
    <cellStyle name="Normal 2 5 2 2 3 5 3" xfId="8809" xr:uid="{00000000-0005-0000-0000-0000B5210000}"/>
    <cellStyle name="Normal 2 5 2 2 3 5 4" xfId="15578" xr:uid="{00000000-0005-0000-0000-0000B6210000}"/>
    <cellStyle name="Normal 2 5 2 2 3 5 5" xfId="22347" xr:uid="{00000000-0005-0000-0000-0000B7210000}"/>
    <cellStyle name="Normal 2 5 2 2 3 6" xfId="3719" xr:uid="{00000000-0005-0000-0000-0000B8210000}"/>
    <cellStyle name="Normal 2 5 2 2 3 6 2" xfId="10500" xr:uid="{00000000-0005-0000-0000-0000B9210000}"/>
    <cellStyle name="Normal 2 5 2 2 3 6 3" xfId="17269" xr:uid="{00000000-0005-0000-0000-0000BA210000}"/>
    <cellStyle name="Normal 2 5 2 2 3 6 4" xfId="24038" xr:uid="{00000000-0005-0000-0000-0000BB210000}"/>
    <cellStyle name="Normal 2 5 2 2 3 7" xfId="7116" xr:uid="{00000000-0005-0000-0000-0000BC210000}"/>
    <cellStyle name="Normal 2 5 2 2 3 8" xfId="13885" xr:uid="{00000000-0005-0000-0000-0000BD210000}"/>
    <cellStyle name="Normal 2 5 2 2 3 9" xfId="20654" xr:uid="{00000000-0005-0000-0000-0000BE210000}"/>
    <cellStyle name="Normal 2 5 2 2 4" xfId="510" xr:uid="{00000000-0005-0000-0000-0000BF210000}"/>
    <cellStyle name="Normal 2 5 2 2 4 2" xfId="2219" xr:uid="{00000000-0005-0000-0000-0000C0210000}"/>
    <cellStyle name="Normal 2 5 2 2 4 2 2" xfId="5615" xr:uid="{00000000-0005-0000-0000-0000C1210000}"/>
    <cellStyle name="Normal 2 5 2 2 4 2 2 2" xfId="12393" xr:uid="{00000000-0005-0000-0000-0000C2210000}"/>
    <cellStyle name="Normal 2 5 2 2 4 2 2 3" xfId="19162" xr:uid="{00000000-0005-0000-0000-0000C3210000}"/>
    <cellStyle name="Normal 2 5 2 2 4 2 2 4" xfId="25931" xr:uid="{00000000-0005-0000-0000-0000C4210000}"/>
    <cellStyle name="Normal 2 5 2 2 4 2 3" xfId="9009" xr:uid="{00000000-0005-0000-0000-0000C5210000}"/>
    <cellStyle name="Normal 2 5 2 2 4 2 4" xfId="15778" xr:uid="{00000000-0005-0000-0000-0000C6210000}"/>
    <cellStyle name="Normal 2 5 2 2 4 2 5" xfId="22547" xr:uid="{00000000-0005-0000-0000-0000C7210000}"/>
    <cellStyle name="Normal 2 5 2 2 4 3" xfId="3919" xr:uid="{00000000-0005-0000-0000-0000C8210000}"/>
    <cellStyle name="Normal 2 5 2 2 4 3 2" xfId="10700" xr:uid="{00000000-0005-0000-0000-0000C9210000}"/>
    <cellStyle name="Normal 2 5 2 2 4 3 3" xfId="17469" xr:uid="{00000000-0005-0000-0000-0000CA210000}"/>
    <cellStyle name="Normal 2 5 2 2 4 3 4" xfId="24238" xr:uid="{00000000-0005-0000-0000-0000CB210000}"/>
    <cellStyle name="Normal 2 5 2 2 4 4" xfId="7316" xr:uid="{00000000-0005-0000-0000-0000CC210000}"/>
    <cellStyle name="Normal 2 5 2 2 4 5" xfId="14085" xr:uid="{00000000-0005-0000-0000-0000CD210000}"/>
    <cellStyle name="Normal 2 5 2 2 4 6" xfId="20854" xr:uid="{00000000-0005-0000-0000-0000CE210000}"/>
    <cellStyle name="Normal 2 5 2 2 5" xfId="940" xr:uid="{00000000-0005-0000-0000-0000CF210000}"/>
    <cellStyle name="Normal 2 5 2 2 5 2" xfId="2645" xr:uid="{00000000-0005-0000-0000-0000D0210000}"/>
    <cellStyle name="Normal 2 5 2 2 5 2 2" xfId="6041" xr:uid="{00000000-0005-0000-0000-0000D1210000}"/>
    <cellStyle name="Normal 2 5 2 2 5 2 2 2" xfId="12816" xr:uid="{00000000-0005-0000-0000-0000D2210000}"/>
    <cellStyle name="Normal 2 5 2 2 5 2 2 3" xfId="19585" xr:uid="{00000000-0005-0000-0000-0000D3210000}"/>
    <cellStyle name="Normal 2 5 2 2 5 2 2 4" xfId="26354" xr:uid="{00000000-0005-0000-0000-0000D4210000}"/>
    <cellStyle name="Normal 2 5 2 2 5 2 3" xfId="9432" xr:uid="{00000000-0005-0000-0000-0000D5210000}"/>
    <cellStyle name="Normal 2 5 2 2 5 2 4" xfId="16201" xr:uid="{00000000-0005-0000-0000-0000D6210000}"/>
    <cellStyle name="Normal 2 5 2 2 5 2 5" xfId="22970" xr:uid="{00000000-0005-0000-0000-0000D7210000}"/>
    <cellStyle name="Normal 2 5 2 2 5 3" xfId="4342" xr:uid="{00000000-0005-0000-0000-0000D8210000}"/>
    <cellStyle name="Normal 2 5 2 2 5 3 2" xfId="11123" xr:uid="{00000000-0005-0000-0000-0000D9210000}"/>
    <cellStyle name="Normal 2 5 2 2 5 3 3" xfId="17892" xr:uid="{00000000-0005-0000-0000-0000DA210000}"/>
    <cellStyle name="Normal 2 5 2 2 5 3 4" xfId="24661" xr:uid="{00000000-0005-0000-0000-0000DB210000}"/>
    <cellStyle name="Normal 2 5 2 2 5 4" xfId="7739" xr:uid="{00000000-0005-0000-0000-0000DC210000}"/>
    <cellStyle name="Normal 2 5 2 2 5 5" xfId="14508" xr:uid="{00000000-0005-0000-0000-0000DD210000}"/>
    <cellStyle name="Normal 2 5 2 2 5 6" xfId="21277" xr:uid="{00000000-0005-0000-0000-0000DE210000}"/>
    <cellStyle name="Normal 2 5 2 2 6" xfId="1369" xr:uid="{00000000-0005-0000-0000-0000DF210000}"/>
    <cellStyle name="Normal 2 5 2 2 6 2" xfId="3071" xr:uid="{00000000-0005-0000-0000-0000E0210000}"/>
    <cellStyle name="Normal 2 5 2 2 6 2 2" xfId="6467" xr:uid="{00000000-0005-0000-0000-0000E1210000}"/>
    <cellStyle name="Normal 2 5 2 2 6 2 2 2" xfId="13239" xr:uid="{00000000-0005-0000-0000-0000E2210000}"/>
    <cellStyle name="Normal 2 5 2 2 6 2 2 3" xfId="20008" xr:uid="{00000000-0005-0000-0000-0000E3210000}"/>
    <cellStyle name="Normal 2 5 2 2 6 2 2 4" xfId="26777" xr:uid="{00000000-0005-0000-0000-0000E4210000}"/>
    <cellStyle name="Normal 2 5 2 2 6 2 3" xfId="9855" xr:uid="{00000000-0005-0000-0000-0000E5210000}"/>
    <cellStyle name="Normal 2 5 2 2 6 2 4" xfId="16624" xr:uid="{00000000-0005-0000-0000-0000E6210000}"/>
    <cellStyle name="Normal 2 5 2 2 6 2 5" xfId="23393" xr:uid="{00000000-0005-0000-0000-0000E7210000}"/>
    <cellStyle name="Normal 2 5 2 2 6 3" xfId="4765" xr:uid="{00000000-0005-0000-0000-0000E8210000}"/>
    <cellStyle name="Normal 2 5 2 2 6 3 2" xfId="11546" xr:uid="{00000000-0005-0000-0000-0000E9210000}"/>
    <cellStyle name="Normal 2 5 2 2 6 3 3" xfId="18315" xr:uid="{00000000-0005-0000-0000-0000EA210000}"/>
    <cellStyle name="Normal 2 5 2 2 6 3 4" xfId="25084" xr:uid="{00000000-0005-0000-0000-0000EB210000}"/>
    <cellStyle name="Normal 2 5 2 2 6 4" xfId="8162" xr:uid="{00000000-0005-0000-0000-0000EC210000}"/>
    <cellStyle name="Normal 2 5 2 2 6 5" xfId="14931" xr:uid="{00000000-0005-0000-0000-0000ED210000}"/>
    <cellStyle name="Normal 2 5 2 2 6 6" xfId="21700" xr:uid="{00000000-0005-0000-0000-0000EE210000}"/>
    <cellStyle name="Normal 2 5 2 2 7" xfId="1794" xr:uid="{00000000-0005-0000-0000-0000EF210000}"/>
    <cellStyle name="Normal 2 5 2 2 7 2" xfId="5190" xr:uid="{00000000-0005-0000-0000-0000F0210000}"/>
    <cellStyle name="Normal 2 5 2 2 7 2 2" xfId="11970" xr:uid="{00000000-0005-0000-0000-0000F1210000}"/>
    <cellStyle name="Normal 2 5 2 2 7 2 3" xfId="18739" xr:uid="{00000000-0005-0000-0000-0000F2210000}"/>
    <cellStyle name="Normal 2 5 2 2 7 2 4" xfId="25508" xr:uid="{00000000-0005-0000-0000-0000F3210000}"/>
    <cellStyle name="Normal 2 5 2 2 7 3" xfId="8586" xr:uid="{00000000-0005-0000-0000-0000F4210000}"/>
    <cellStyle name="Normal 2 5 2 2 7 4" xfId="15355" xr:uid="{00000000-0005-0000-0000-0000F5210000}"/>
    <cellStyle name="Normal 2 5 2 2 7 5" xfId="22124" xr:uid="{00000000-0005-0000-0000-0000F6210000}"/>
    <cellStyle name="Normal 2 5 2 2 8" xfId="3496" xr:uid="{00000000-0005-0000-0000-0000F7210000}"/>
    <cellStyle name="Normal 2 5 2 2 8 2" xfId="10277" xr:uid="{00000000-0005-0000-0000-0000F8210000}"/>
    <cellStyle name="Normal 2 5 2 2 8 3" xfId="17046" xr:uid="{00000000-0005-0000-0000-0000F9210000}"/>
    <cellStyle name="Normal 2 5 2 2 8 4" xfId="23815" xr:uid="{00000000-0005-0000-0000-0000FA210000}"/>
    <cellStyle name="Normal 2 5 2 2 9" xfId="6892" xr:uid="{00000000-0005-0000-0000-0000FB210000}"/>
    <cellStyle name="Normal 2 5 2 3" xfId="69" xr:uid="{00000000-0005-0000-0000-0000FC210000}"/>
    <cellStyle name="Normal 2 5 2 3 10" xfId="13682" xr:uid="{00000000-0005-0000-0000-0000FD210000}"/>
    <cellStyle name="Normal 2 5 2 3 11" xfId="20451" xr:uid="{00000000-0005-0000-0000-0000FE210000}"/>
    <cellStyle name="Normal 2 5 2 3 2" xfId="182" xr:uid="{00000000-0005-0000-0000-0000FF210000}"/>
    <cellStyle name="Normal 2 5 2 3 2 10" xfId="20551" xr:uid="{00000000-0005-0000-0000-000000220000}"/>
    <cellStyle name="Normal 2 5 2 3 2 2" xfId="430" xr:uid="{00000000-0005-0000-0000-000001220000}"/>
    <cellStyle name="Normal 2 5 2 3 2 2 2" xfId="857" xr:uid="{00000000-0005-0000-0000-000002220000}"/>
    <cellStyle name="Normal 2 5 2 3 2 2 2 2" xfId="2562" xr:uid="{00000000-0005-0000-0000-000003220000}"/>
    <cellStyle name="Normal 2 5 2 3 2 2 2 2 2" xfId="5958" xr:uid="{00000000-0005-0000-0000-000004220000}"/>
    <cellStyle name="Normal 2 5 2 3 2 2 2 2 2 2" xfId="12736" xr:uid="{00000000-0005-0000-0000-000005220000}"/>
    <cellStyle name="Normal 2 5 2 3 2 2 2 2 2 3" xfId="19505" xr:uid="{00000000-0005-0000-0000-000006220000}"/>
    <cellStyle name="Normal 2 5 2 3 2 2 2 2 2 4" xfId="26274" xr:uid="{00000000-0005-0000-0000-000007220000}"/>
    <cellStyle name="Normal 2 5 2 3 2 2 2 2 3" xfId="9352" xr:uid="{00000000-0005-0000-0000-000008220000}"/>
    <cellStyle name="Normal 2 5 2 3 2 2 2 2 4" xfId="16121" xr:uid="{00000000-0005-0000-0000-000009220000}"/>
    <cellStyle name="Normal 2 5 2 3 2 2 2 2 5" xfId="22890" xr:uid="{00000000-0005-0000-0000-00000A220000}"/>
    <cellStyle name="Normal 2 5 2 3 2 2 2 3" xfId="4262" xr:uid="{00000000-0005-0000-0000-00000B220000}"/>
    <cellStyle name="Normal 2 5 2 3 2 2 2 3 2" xfId="11043" xr:uid="{00000000-0005-0000-0000-00000C220000}"/>
    <cellStyle name="Normal 2 5 2 3 2 2 2 3 3" xfId="17812" xr:uid="{00000000-0005-0000-0000-00000D220000}"/>
    <cellStyle name="Normal 2 5 2 3 2 2 2 3 4" xfId="24581" xr:uid="{00000000-0005-0000-0000-00000E220000}"/>
    <cellStyle name="Normal 2 5 2 3 2 2 2 4" xfId="7659" xr:uid="{00000000-0005-0000-0000-00000F220000}"/>
    <cellStyle name="Normal 2 5 2 3 2 2 2 5" xfId="14428" xr:uid="{00000000-0005-0000-0000-000010220000}"/>
    <cellStyle name="Normal 2 5 2 3 2 2 2 6" xfId="21197" xr:uid="{00000000-0005-0000-0000-000011220000}"/>
    <cellStyle name="Normal 2 5 2 3 2 2 3" xfId="1283" xr:uid="{00000000-0005-0000-0000-000012220000}"/>
    <cellStyle name="Normal 2 5 2 3 2 2 3 2" xfId="2988" xr:uid="{00000000-0005-0000-0000-000013220000}"/>
    <cellStyle name="Normal 2 5 2 3 2 2 3 2 2" xfId="6384" xr:uid="{00000000-0005-0000-0000-000014220000}"/>
    <cellStyle name="Normal 2 5 2 3 2 2 3 2 2 2" xfId="13159" xr:uid="{00000000-0005-0000-0000-000015220000}"/>
    <cellStyle name="Normal 2 5 2 3 2 2 3 2 2 3" xfId="19928" xr:uid="{00000000-0005-0000-0000-000016220000}"/>
    <cellStyle name="Normal 2 5 2 3 2 2 3 2 2 4" xfId="26697" xr:uid="{00000000-0005-0000-0000-000017220000}"/>
    <cellStyle name="Normal 2 5 2 3 2 2 3 2 3" xfId="9775" xr:uid="{00000000-0005-0000-0000-000018220000}"/>
    <cellStyle name="Normal 2 5 2 3 2 2 3 2 4" xfId="16544" xr:uid="{00000000-0005-0000-0000-000019220000}"/>
    <cellStyle name="Normal 2 5 2 3 2 2 3 2 5" xfId="23313" xr:uid="{00000000-0005-0000-0000-00001A220000}"/>
    <cellStyle name="Normal 2 5 2 3 2 2 3 3" xfId="4685" xr:uid="{00000000-0005-0000-0000-00001B220000}"/>
    <cellStyle name="Normal 2 5 2 3 2 2 3 3 2" xfId="11466" xr:uid="{00000000-0005-0000-0000-00001C220000}"/>
    <cellStyle name="Normal 2 5 2 3 2 2 3 3 3" xfId="18235" xr:uid="{00000000-0005-0000-0000-00001D220000}"/>
    <cellStyle name="Normal 2 5 2 3 2 2 3 3 4" xfId="25004" xr:uid="{00000000-0005-0000-0000-00001E220000}"/>
    <cellStyle name="Normal 2 5 2 3 2 2 3 4" xfId="8082" xr:uid="{00000000-0005-0000-0000-00001F220000}"/>
    <cellStyle name="Normal 2 5 2 3 2 2 3 5" xfId="14851" xr:uid="{00000000-0005-0000-0000-000020220000}"/>
    <cellStyle name="Normal 2 5 2 3 2 2 3 6" xfId="21620" xr:uid="{00000000-0005-0000-0000-000021220000}"/>
    <cellStyle name="Normal 2 5 2 3 2 2 4" xfId="1712" xr:uid="{00000000-0005-0000-0000-000022220000}"/>
    <cellStyle name="Normal 2 5 2 3 2 2 4 2" xfId="3414" xr:uid="{00000000-0005-0000-0000-000023220000}"/>
    <cellStyle name="Normal 2 5 2 3 2 2 4 2 2" xfId="6810" xr:uid="{00000000-0005-0000-0000-000024220000}"/>
    <cellStyle name="Normal 2 5 2 3 2 2 4 2 2 2" xfId="13582" xr:uid="{00000000-0005-0000-0000-000025220000}"/>
    <cellStyle name="Normal 2 5 2 3 2 2 4 2 2 3" xfId="20351" xr:uid="{00000000-0005-0000-0000-000026220000}"/>
    <cellStyle name="Normal 2 5 2 3 2 2 4 2 2 4" xfId="27120" xr:uid="{00000000-0005-0000-0000-000027220000}"/>
    <cellStyle name="Normal 2 5 2 3 2 2 4 2 3" xfId="10198" xr:uid="{00000000-0005-0000-0000-000028220000}"/>
    <cellStyle name="Normal 2 5 2 3 2 2 4 2 4" xfId="16967" xr:uid="{00000000-0005-0000-0000-000029220000}"/>
    <cellStyle name="Normal 2 5 2 3 2 2 4 2 5" xfId="23736" xr:uid="{00000000-0005-0000-0000-00002A220000}"/>
    <cellStyle name="Normal 2 5 2 3 2 2 4 3" xfId="5108" xr:uid="{00000000-0005-0000-0000-00002B220000}"/>
    <cellStyle name="Normal 2 5 2 3 2 2 4 3 2" xfId="11889" xr:uid="{00000000-0005-0000-0000-00002C220000}"/>
    <cellStyle name="Normal 2 5 2 3 2 2 4 3 3" xfId="18658" xr:uid="{00000000-0005-0000-0000-00002D220000}"/>
    <cellStyle name="Normal 2 5 2 3 2 2 4 3 4" xfId="25427" xr:uid="{00000000-0005-0000-0000-00002E220000}"/>
    <cellStyle name="Normal 2 5 2 3 2 2 4 4" xfId="8505" xr:uid="{00000000-0005-0000-0000-00002F220000}"/>
    <cellStyle name="Normal 2 5 2 3 2 2 4 5" xfId="15274" xr:uid="{00000000-0005-0000-0000-000030220000}"/>
    <cellStyle name="Normal 2 5 2 3 2 2 4 6" xfId="22043" xr:uid="{00000000-0005-0000-0000-000031220000}"/>
    <cellStyle name="Normal 2 5 2 3 2 2 5" xfId="2139" xr:uid="{00000000-0005-0000-0000-000032220000}"/>
    <cellStyle name="Normal 2 5 2 3 2 2 5 2" xfId="5535" xr:uid="{00000000-0005-0000-0000-000033220000}"/>
    <cellStyle name="Normal 2 5 2 3 2 2 5 2 2" xfId="12313" xr:uid="{00000000-0005-0000-0000-000034220000}"/>
    <cellStyle name="Normal 2 5 2 3 2 2 5 2 3" xfId="19082" xr:uid="{00000000-0005-0000-0000-000035220000}"/>
    <cellStyle name="Normal 2 5 2 3 2 2 5 2 4" xfId="25851" xr:uid="{00000000-0005-0000-0000-000036220000}"/>
    <cellStyle name="Normal 2 5 2 3 2 2 5 3" xfId="8929" xr:uid="{00000000-0005-0000-0000-000037220000}"/>
    <cellStyle name="Normal 2 5 2 3 2 2 5 4" xfId="15698" xr:uid="{00000000-0005-0000-0000-000038220000}"/>
    <cellStyle name="Normal 2 5 2 3 2 2 5 5" xfId="22467" xr:uid="{00000000-0005-0000-0000-000039220000}"/>
    <cellStyle name="Normal 2 5 2 3 2 2 6" xfId="3839" xr:uid="{00000000-0005-0000-0000-00003A220000}"/>
    <cellStyle name="Normal 2 5 2 3 2 2 6 2" xfId="10620" xr:uid="{00000000-0005-0000-0000-00003B220000}"/>
    <cellStyle name="Normal 2 5 2 3 2 2 6 3" xfId="17389" xr:uid="{00000000-0005-0000-0000-00003C220000}"/>
    <cellStyle name="Normal 2 5 2 3 2 2 6 4" xfId="24158" xr:uid="{00000000-0005-0000-0000-00003D220000}"/>
    <cellStyle name="Normal 2 5 2 3 2 2 7" xfId="7236" xr:uid="{00000000-0005-0000-0000-00003E220000}"/>
    <cellStyle name="Normal 2 5 2 3 2 2 8" xfId="14005" xr:uid="{00000000-0005-0000-0000-00003F220000}"/>
    <cellStyle name="Normal 2 5 2 3 2 2 9" xfId="20774" xr:uid="{00000000-0005-0000-0000-000040220000}"/>
    <cellStyle name="Normal 2 5 2 3 2 3" xfId="632" xr:uid="{00000000-0005-0000-0000-000041220000}"/>
    <cellStyle name="Normal 2 5 2 3 2 3 2" xfId="2339" xr:uid="{00000000-0005-0000-0000-000042220000}"/>
    <cellStyle name="Normal 2 5 2 3 2 3 2 2" xfId="5735" xr:uid="{00000000-0005-0000-0000-000043220000}"/>
    <cellStyle name="Normal 2 5 2 3 2 3 2 2 2" xfId="12513" xr:uid="{00000000-0005-0000-0000-000044220000}"/>
    <cellStyle name="Normal 2 5 2 3 2 3 2 2 3" xfId="19282" xr:uid="{00000000-0005-0000-0000-000045220000}"/>
    <cellStyle name="Normal 2 5 2 3 2 3 2 2 4" xfId="26051" xr:uid="{00000000-0005-0000-0000-000046220000}"/>
    <cellStyle name="Normal 2 5 2 3 2 3 2 3" xfId="9129" xr:uid="{00000000-0005-0000-0000-000047220000}"/>
    <cellStyle name="Normal 2 5 2 3 2 3 2 4" xfId="15898" xr:uid="{00000000-0005-0000-0000-000048220000}"/>
    <cellStyle name="Normal 2 5 2 3 2 3 2 5" xfId="22667" xr:uid="{00000000-0005-0000-0000-000049220000}"/>
    <cellStyle name="Normal 2 5 2 3 2 3 3" xfId="4039" xr:uid="{00000000-0005-0000-0000-00004A220000}"/>
    <cellStyle name="Normal 2 5 2 3 2 3 3 2" xfId="10820" xr:uid="{00000000-0005-0000-0000-00004B220000}"/>
    <cellStyle name="Normal 2 5 2 3 2 3 3 3" xfId="17589" xr:uid="{00000000-0005-0000-0000-00004C220000}"/>
    <cellStyle name="Normal 2 5 2 3 2 3 3 4" xfId="24358" xr:uid="{00000000-0005-0000-0000-00004D220000}"/>
    <cellStyle name="Normal 2 5 2 3 2 3 4" xfId="7436" xr:uid="{00000000-0005-0000-0000-00004E220000}"/>
    <cellStyle name="Normal 2 5 2 3 2 3 5" xfId="14205" xr:uid="{00000000-0005-0000-0000-00004F220000}"/>
    <cellStyle name="Normal 2 5 2 3 2 3 6" xfId="20974" xr:uid="{00000000-0005-0000-0000-000050220000}"/>
    <cellStyle name="Normal 2 5 2 3 2 4" xfId="1060" xr:uid="{00000000-0005-0000-0000-000051220000}"/>
    <cellStyle name="Normal 2 5 2 3 2 4 2" xfId="2765" xr:uid="{00000000-0005-0000-0000-000052220000}"/>
    <cellStyle name="Normal 2 5 2 3 2 4 2 2" xfId="6161" xr:uid="{00000000-0005-0000-0000-000053220000}"/>
    <cellStyle name="Normal 2 5 2 3 2 4 2 2 2" xfId="12936" xr:uid="{00000000-0005-0000-0000-000054220000}"/>
    <cellStyle name="Normal 2 5 2 3 2 4 2 2 3" xfId="19705" xr:uid="{00000000-0005-0000-0000-000055220000}"/>
    <cellStyle name="Normal 2 5 2 3 2 4 2 2 4" xfId="26474" xr:uid="{00000000-0005-0000-0000-000056220000}"/>
    <cellStyle name="Normal 2 5 2 3 2 4 2 3" xfId="9552" xr:uid="{00000000-0005-0000-0000-000057220000}"/>
    <cellStyle name="Normal 2 5 2 3 2 4 2 4" xfId="16321" xr:uid="{00000000-0005-0000-0000-000058220000}"/>
    <cellStyle name="Normal 2 5 2 3 2 4 2 5" xfId="23090" xr:uid="{00000000-0005-0000-0000-000059220000}"/>
    <cellStyle name="Normal 2 5 2 3 2 4 3" xfId="4462" xr:uid="{00000000-0005-0000-0000-00005A220000}"/>
    <cellStyle name="Normal 2 5 2 3 2 4 3 2" xfId="11243" xr:uid="{00000000-0005-0000-0000-00005B220000}"/>
    <cellStyle name="Normal 2 5 2 3 2 4 3 3" xfId="18012" xr:uid="{00000000-0005-0000-0000-00005C220000}"/>
    <cellStyle name="Normal 2 5 2 3 2 4 3 4" xfId="24781" xr:uid="{00000000-0005-0000-0000-00005D220000}"/>
    <cellStyle name="Normal 2 5 2 3 2 4 4" xfId="7859" xr:uid="{00000000-0005-0000-0000-00005E220000}"/>
    <cellStyle name="Normal 2 5 2 3 2 4 5" xfId="14628" xr:uid="{00000000-0005-0000-0000-00005F220000}"/>
    <cellStyle name="Normal 2 5 2 3 2 4 6" xfId="21397" xr:uid="{00000000-0005-0000-0000-000060220000}"/>
    <cellStyle name="Normal 2 5 2 3 2 5" xfId="1489" xr:uid="{00000000-0005-0000-0000-000061220000}"/>
    <cellStyle name="Normal 2 5 2 3 2 5 2" xfId="3191" xr:uid="{00000000-0005-0000-0000-000062220000}"/>
    <cellStyle name="Normal 2 5 2 3 2 5 2 2" xfId="6587" xr:uid="{00000000-0005-0000-0000-000063220000}"/>
    <cellStyle name="Normal 2 5 2 3 2 5 2 2 2" xfId="13359" xr:uid="{00000000-0005-0000-0000-000064220000}"/>
    <cellStyle name="Normal 2 5 2 3 2 5 2 2 3" xfId="20128" xr:uid="{00000000-0005-0000-0000-000065220000}"/>
    <cellStyle name="Normal 2 5 2 3 2 5 2 2 4" xfId="26897" xr:uid="{00000000-0005-0000-0000-000066220000}"/>
    <cellStyle name="Normal 2 5 2 3 2 5 2 3" xfId="9975" xr:uid="{00000000-0005-0000-0000-000067220000}"/>
    <cellStyle name="Normal 2 5 2 3 2 5 2 4" xfId="16744" xr:uid="{00000000-0005-0000-0000-000068220000}"/>
    <cellStyle name="Normal 2 5 2 3 2 5 2 5" xfId="23513" xr:uid="{00000000-0005-0000-0000-000069220000}"/>
    <cellStyle name="Normal 2 5 2 3 2 5 3" xfId="4885" xr:uid="{00000000-0005-0000-0000-00006A220000}"/>
    <cellStyle name="Normal 2 5 2 3 2 5 3 2" xfId="11666" xr:uid="{00000000-0005-0000-0000-00006B220000}"/>
    <cellStyle name="Normal 2 5 2 3 2 5 3 3" xfId="18435" xr:uid="{00000000-0005-0000-0000-00006C220000}"/>
    <cellStyle name="Normal 2 5 2 3 2 5 3 4" xfId="25204" xr:uid="{00000000-0005-0000-0000-00006D220000}"/>
    <cellStyle name="Normal 2 5 2 3 2 5 4" xfId="8282" xr:uid="{00000000-0005-0000-0000-00006E220000}"/>
    <cellStyle name="Normal 2 5 2 3 2 5 5" xfId="15051" xr:uid="{00000000-0005-0000-0000-00006F220000}"/>
    <cellStyle name="Normal 2 5 2 3 2 5 6" xfId="21820" xr:uid="{00000000-0005-0000-0000-000070220000}"/>
    <cellStyle name="Normal 2 5 2 3 2 6" xfId="1914" xr:uid="{00000000-0005-0000-0000-000071220000}"/>
    <cellStyle name="Normal 2 5 2 3 2 6 2" xfId="5310" xr:uid="{00000000-0005-0000-0000-000072220000}"/>
    <cellStyle name="Normal 2 5 2 3 2 6 2 2" xfId="12090" xr:uid="{00000000-0005-0000-0000-000073220000}"/>
    <cellStyle name="Normal 2 5 2 3 2 6 2 3" xfId="18859" xr:uid="{00000000-0005-0000-0000-000074220000}"/>
    <cellStyle name="Normal 2 5 2 3 2 6 2 4" xfId="25628" xr:uid="{00000000-0005-0000-0000-000075220000}"/>
    <cellStyle name="Normal 2 5 2 3 2 6 3" xfId="8706" xr:uid="{00000000-0005-0000-0000-000076220000}"/>
    <cellStyle name="Normal 2 5 2 3 2 6 4" xfId="15475" xr:uid="{00000000-0005-0000-0000-000077220000}"/>
    <cellStyle name="Normal 2 5 2 3 2 6 5" xfId="22244" xr:uid="{00000000-0005-0000-0000-000078220000}"/>
    <cellStyle name="Normal 2 5 2 3 2 7" xfId="3616" xr:uid="{00000000-0005-0000-0000-000079220000}"/>
    <cellStyle name="Normal 2 5 2 3 2 7 2" xfId="10397" xr:uid="{00000000-0005-0000-0000-00007A220000}"/>
    <cellStyle name="Normal 2 5 2 3 2 7 3" xfId="17166" xr:uid="{00000000-0005-0000-0000-00007B220000}"/>
    <cellStyle name="Normal 2 5 2 3 2 7 4" xfId="23935" xr:uid="{00000000-0005-0000-0000-00007C220000}"/>
    <cellStyle name="Normal 2 5 2 3 2 8" xfId="7012" xr:uid="{00000000-0005-0000-0000-00007D220000}"/>
    <cellStyle name="Normal 2 5 2 3 2 9" xfId="13782" xr:uid="{00000000-0005-0000-0000-00007E220000}"/>
    <cellStyle name="Normal 2 5 2 3 3" xfId="328" xr:uid="{00000000-0005-0000-0000-00007F220000}"/>
    <cellStyle name="Normal 2 5 2 3 3 2" xfId="755" xr:uid="{00000000-0005-0000-0000-000080220000}"/>
    <cellStyle name="Normal 2 5 2 3 3 2 2" xfId="2462" xr:uid="{00000000-0005-0000-0000-000081220000}"/>
    <cellStyle name="Normal 2 5 2 3 3 2 2 2" xfId="5858" xr:uid="{00000000-0005-0000-0000-000082220000}"/>
    <cellStyle name="Normal 2 5 2 3 3 2 2 2 2" xfId="12636" xr:uid="{00000000-0005-0000-0000-000083220000}"/>
    <cellStyle name="Normal 2 5 2 3 3 2 2 2 3" xfId="19405" xr:uid="{00000000-0005-0000-0000-000084220000}"/>
    <cellStyle name="Normal 2 5 2 3 3 2 2 2 4" xfId="26174" xr:uid="{00000000-0005-0000-0000-000085220000}"/>
    <cellStyle name="Normal 2 5 2 3 3 2 2 3" xfId="9252" xr:uid="{00000000-0005-0000-0000-000086220000}"/>
    <cellStyle name="Normal 2 5 2 3 3 2 2 4" xfId="16021" xr:uid="{00000000-0005-0000-0000-000087220000}"/>
    <cellStyle name="Normal 2 5 2 3 3 2 2 5" xfId="22790" xr:uid="{00000000-0005-0000-0000-000088220000}"/>
    <cellStyle name="Normal 2 5 2 3 3 2 3" xfId="4162" xr:uid="{00000000-0005-0000-0000-000089220000}"/>
    <cellStyle name="Normal 2 5 2 3 3 2 3 2" xfId="10943" xr:uid="{00000000-0005-0000-0000-00008A220000}"/>
    <cellStyle name="Normal 2 5 2 3 3 2 3 3" xfId="17712" xr:uid="{00000000-0005-0000-0000-00008B220000}"/>
    <cellStyle name="Normal 2 5 2 3 3 2 3 4" xfId="24481" xr:uid="{00000000-0005-0000-0000-00008C220000}"/>
    <cellStyle name="Normal 2 5 2 3 3 2 4" xfId="7559" xr:uid="{00000000-0005-0000-0000-00008D220000}"/>
    <cellStyle name="Normal 2 5 2 3 3 2 5" xfId="14328" xr:uid="{00000000-0005-0000-0000-00008E220000}"/>
    <cellStyle name="Normal 2 5 2 3 3 2 6" xfId="21097" xr:uid="{00000000-0005-0000-0000-00008F220000}"/>
    <cellStyle name="Normal 2 5 2 3 3 3" xfId="1183" xr:uid="{00000000-0005-0000-0000-000090220000}"/>
    <cellStyle name="Normal 2 5 2 3 3 3 2" xfId="2888" xr:uid="{00000000-0005-0000-0000-000091220000}"/>
    <cellStyle name="Normal 2 5 2 3 3 3 2 2" xfId="6284" xr:uid="{00000000-0005-0000-0000-000092220000}"/>
    <cellStyle name="Normal 2 5 2 3 3 3 2 2 2" xfId="13059" xr:uid="{00000000-0005-0000-0000-000093220000}"/>
    <cellStyle name="Normal 2 5 2 3 3 3 2 2 3" xfId="19828" xr:uid="{00000000-0005-0000-0000-000094220000}"/>
    <cellStyle name="Normal 2 5 2 3 3 3 2 2 4" xfId="26597" xr:uid="{00000000-0005-0000-0000-000095220000}"/>
    <cellStyle name="Normal 2 5 2 3 3 3 2 3" xfId="9675" xr:uid="{00000000-0005-0000-0000-000096220000}"/>
    <cellStyle name="Normal 2 5 2 3 3 3 2 4" xfId="16444" xr:uid="{00000000-0005-0000-0000-000097220000}"/>
    <cellStyle name="Normal 2 5 2 3 3 3 2 5" xfId="23213" xr:uid="{00000000-0005-0000-0000-000098220000}"/>
    <cellStyle name="Normal 2 5 2 3 3 3 3" xfId="4585" xr:uid="{00000000-0005-0000-0000-000099220000}"/>
    <cellStyle name="Normal 2 5 2 3 3 3 3 2" xfId="11366" xr:uid="{00000000-0005-0000-0000-00009A220000}"/>
    <cellStyle name="Normal 2 5 2 3 3 3 3 3" xfId="18135" xr:uid="{00000000-0005-0000-0000-00009B220000}"/>
    <cellStyle name="Normal 2 5 2 3 3 3 3 4" xfId="24904" xr:uid="{00000000-0005-0000-0000-00009C220000}"/>
    <cellStyle name="Normal 2 5 2 3 3 3 4" xfId="7982" xr:uid="{00000000-0005-0000-0000-00009D220000}"/>
    <cellStyle name="Normal 2 5 2 3 3 3 5" xfId="14751" xr:uid="{00000000-0005-0000-0000-00009E220000}"/>
    <cellStyle name="Normal 2 5 2 3 3 3 6" xfId="21520" xr:uid="{00000000-0005-0000-0000-00009F220000}"/>
    <cellStyle name="Normal 2 5 2 3 3 4" xfId="1612" xr:uid="{00000000-0005-0000-0000-0000A0220000}"/>
    <cellStyle name="Normal 2 5 2 3 3 4 2" xfId="3314" xr:uid="{00000000-0005-0000-0000-0000A1220000}"/>
    <cellStyle name="Normal 2 5 2 3 3 4 2 2" xfId="6710" xr:uid="{00000000-0005-0000-0000-0000A2220000}"/>
    <cellStyle name="Normal 2 5 2 3 3 4 2 2 2" xfId="13482" xr:uid="{00000000-0005-0000-0000-0000A3220000}"/>
    <cellStyle name="Normal 2 5 2 3 3 4 2 2 3" xfId="20251" xr:uid="{00000000-0005-0000-0000-0000A4220000}"/>
    <cellStyle name="Normal 2 5 2 3 3 4 2 2 4" xfId="27020" xr:uid="{00000000-0005-0000-0000-0000A5220000}"/>
    <cellStyle name="Normal 2 5 2 3 3 4 2 3" xfId="10098" xr:uid="{00000000-0005-0000-0000-0000A6220000}"/>
    <cellStyle name="Normal 2 5 2 3 3 4 2 4" xfId="16867" xr:uid="{00000000-0005-0000-0000-0000A7220000}"/>
    <cellStyle name="Normal 2 5 2 3 3 4 2 5" xfId="23636" xr:uid="{00000000-0005-0000-0000-0000A8220000}"/>
    <cellStyle name="Normal 2 5 2 3 3 4 3" xfId="5008" xr:uid="{00000000-0005-0000-0000-0000A9220000}"/>
    <cellStyle name="Normal 2 5 2 3 3 4 3 2" xfId="11789" xr:uid="{00000000-0005-0000-0000-0000AA220000}"/>
    <cellStyle name="Normal 2 5 2 3 3 4 3 3" xfId="18558" xr:uid="{00000000-0005-0000-0000-0000AB220000}"/>
    <cellStyle name="Normal 2 5 2 3 3 4 3 4" xfId="25327" xr:uid="{00000000-0005-0000-0000-0000AC220000}"/>
    <cellStyle name="Normal 2 5 2 3 3 4 4" xfId="8405" xr:uid="{00000000-0005-0000-0000-0000AD220000}"/>
    <cellStyle name="Normal 2 5 2 3 3 4 5" xfId="15174" xr:uid="{00000000-0005-0000-0000-0000AE220000}"/>
    <cellStyle name="Normal 2 5 2 3 3 4 6" xfId="21943" xr:uid="{00000000-0005-0000-0000-0000AF220000}"/>
    <cellStyle name="Normal 2 5 2 3 3 5" xfId="2037" xr:uid="{00000000-0005-0000-0000-0000B0220000}"/>
    <cellStyle name="Normal 2 5 2 3 3 5 2" xfId="5433" xr:uid="{00000000-0005-0000-0000-0000B1220000}"/>
    <cellStyle name="Normal 2 5 2 3 3 5 2 2" xfId="12213" xr:uid="{00000000-0005-0000-0000-0000B2220000}"/>
    <cellStyle name="Normal 2 5 2 3 3 5 2 3" xfId="18982" xr:uid="{00000000-0005-0000-0000-0000B3220000}"/>
    <cellStyle name="Normal 2 5 2 3 3 5 2 4" xfId="25751" xr:uid="{00000000-0005-0000-0000-0000B4220000}"/>
    <cellStyle name="Normal 2 5 2 3 3 5 3" xfId="8829" xr:uid="{00000000-0005-0000-0000-0000B5220000}"/>
    <cellStyle name="Normal 2 5 2 3 3 5 4" xfId="15598" xr:uid="{00000000-0005-0000-0000-0000B6220000}"/>
    <cellStyle name="Normal 2 5 2 3 3 5 5" xfId="22367" xr:uid="{00000000-0005-0000-0000-0000B7220000}"/>
    <cellStyle name="Normal 2 5 2 3 3 6" xfId="3739" xr:uid="{00000000-0005-0000-0000-0000B8220000}"/>
    <cellStyle name="Normal 2 5 2 3 3 6 2" xfId="10520" xr:uid="{00000000-0005-0000-0000-0000B9220000}"/>
    <cellStyle name="Normal 2 5 2 3 3 6 3" xfId="17289" xr:uid="{00000000-0005-0000-0000-0000BA220000}"/>
    <cellStyle name="Normal 2 5 2 3 3 6 4" xfId="24058" xr:uid="{00000000-0005-0000-0000-0000BB220000}"/>
    <cellStyle name="Normal 2 5 2 3 3 7" xfId="7136" xr:uid="{00000000-0005-0000-0000-0000BC220000}"/>
    <cellStyle name="Normal 2 5 2 3 3 8" xfId="13905" xr:uid="{00000000-0005-0000-0000-0000BD220000}"/>
    <cellStyle name="Normal 2 5 2 3 3 9" xfId="20674" xr:uid="{00000000-0005-0000-0000-0000BE220000}"/>
    <cellStyle name="Normal 2 5 2 3 4" xfId="530" xr:uid="{00000000-0005-0000-0000-0000BF220000}"/>
    <cellStyle name="Normal 2 5 2 3 4 2" xfId="2239" xr:uid="{00000000-0005-0000-0000-0000C0220000}"/>
    <cellStyle name="Normal 2 5 2 3 4 2 2" xfId="5635" xr:uid="{00000000-0005-0000-0000-0000C1220000}"/>
    <cellStyle name="Normal 2 5 2 3 4 2 2 2" xfId="12413" xr:uid="{00000000-0005-0000-0000-0000C2220000}"/>
    <cellStyle name="Normal 2 5 2 3 4 2 2 3" xfId="19182" xr:uid="{00000000-0005-0000-0000-0000C3220000}"/>
    <cellStyle name="Normal 2 5 2 3 4 2 2 4" xfId="25951" xr:uid="{00000000-0005-0000-0000-0000C4220000}"/>
    <cellStyle name="Normal 2 5 2 3 4 2 3" xfId="9029" xr:uid="{00000000-0005-0000-0000-0000C5220000}"/>
    <cellStyle name="Normal 2 5 2 3 4 2 4" xfId="15798" xr:uid="{00000000-0005-0000-0000-0000C6220000}"/>
    <cellStyle name="Normal 2 5 2 3 4 2 5" xfId="22567" xr:uid="{00000000-0005-0000-0000-0000C7220000}"/>
    <cellStyle name="Normal 2 5 2 3 4 3" xfId="3939" xr:uid="{00000000-0005-0000-0000-0000C8220000}"/>
    <cellStyle name="Normal 2 5 2 3 4 3 2" xfId="10720" xr:uid="{00000000-0005-0000-0000-0000C9220000}"/>
    <cellStyle name="Normal 2 5 2 3 4 3 3" xfId="17489" xr:uid="{00000000-0005-0000-0000-0000CA220000}"/>
    <cellStyle name="Normal 2 5 2 3 4 3 4" xfId="24258" xr:uid="{00000000-0005-0000-0000-0000CB220000}"/>
    <cellStyle name="Normal 2 5 2 3 4 4" xfId="7336" xr:uid="{00000000-0005-0000-0000-0000CC220000}"/>
    <cellStyle name="Normal 2 5 2 3 4 5" xfId="14105" xr:uid="{00000000-0005-0000-0000-0000CD220000}"/>
    <cellStyle name="Normal 2 5 2 3 4 6" xfId="20874" xr:uid="{00000000-0005-0000-0000-0000CE220000}"/>
    <cellStyle name="Normal 2 5 2 3 5" xfId="960" xr:uid="{00000000-0005-0000-0000-0000CF220000}"/>
    <cellStyle name="Normal 2 5 2 3 5 2" xfId="2665" xr:uid="{00000000-0005-0000-0000-0000D0220000}"/>
    <cellStyle name="Normal 2 5 2 3 5 2 2" xfId="6061" xr:uid="{00000000-0005-0000-0000-0000D1220000}"/>
    <cellStyle name="Normal 2 5 2 3 5 2 2 2" xfId="12836" xr:uid="{00000000-0005-0000-0000-0000D2220000}"/>
    <cellStyle name="Normal 2 5 2 3 5 2 2 3" xfId="19605" xr:uid="{00000000-0005-0000-0000-0000D3220000}"/>
    <cellStyle name="Normal 2 5 2 3 5 2 2 4" xfId="26374" xr:uid="{00000000-0005-0000-0000-0000D4220000}"/>
    <cellStyle name="Normal 2 5 2 3 5 2 3" xfId="9452" xr:uid="{00000000-0005-0000-0000-0000D5220000}"/>
    <cellStyle name="Normal 2 5 2 3 5 2 4" xfId="16221" xr:uid="{00000000-0005-0000-0000-0000D6220000}"/>
    <cellStyle name="Normal 2 5 2 3 5 2 5" xfId="22990" xr:uid="{00000000-0005-0000-0000-0000D7220000}"/>
    <cellStyle name="Normal 2 5 2 3 5 3" xfId="4362" xr:uid="{00000000-0005-0000-0000-0000D8220000}"/>
    <cellStyle name="Normal 2 5 2 3 5 3 2" xfId="11143" xr:uid="{00000000-0005-0000-0000-0000D9220000}"/>
    <cellStyle name="Normal 2 5 2 3 5 3 3" xfId="17912" xr:uid="{00000000-0005-0000-0000-0000DA220000}"/>
    <cellStyle name="Normal 2 5 2 3 5 3 4" xfId="24681" xr:uid="{00000000-0005-0000-0000-0000DB220000}"/>
    <cellStyle name="Normal 2 5 2 3 5 4" xfId="7759" xr:uid="{00000000-0005-0000-0000-0000DC220000}"/>
    <cellStyle name="Normal 2 5 2 3 5 5" xfId="14528" xr:uid="{00000000-0005-0000-0000-0000DD220000}"/>
    <cellStyle name="Normal 2 5 2 3 5 6" xfId="21297" xr:uid="{00000000-0005-0000-0000-0000DE220000}"/>
    <cellStyle name="Normal 2 5 2 3 6" xfId="1389" xr:uid="{00000000-0005-0000-0000-0000DF220000}"/>
    <cellStyle name="Normal 2 5 2 3 6 2" xfId="3091" xr:uid="{00000000-0005-0000-0000-0000E0220000}"/>
    <cellStyle name="Normal 2 5 2 3 6 2 2" xfId="6487" xr:uid="{00000000-0005-0000-0000-0000E1220000}"/>
    <cellStyle name="Normal 2 5 2 3 6 2 2 2" xfId="13259" xr:uid="{00000000-0005-0000-0000-0000E2220000}"/>
    <cellStyle name="Normal 2 5 2 3 6 2 2 3" xfId="20028" xr:uid="{00000000-0005-0000-0000-0000E3220000}"/>
    <cellStyle name="Normal 2 5 2 3 6 2 2 4" xfId="26797" xr:uid="{00000000-0005-0000-0000-0000E4220000}"/>
    <cellStyle name="Normal 2 5 2 3 6 2 3" xfId="9875" xr:uid="{00000000-0005-0000-0000-0000E5220000}"/>
    <cellStyle name="Normal 2 5 2 3 6 2 4" xfId="16644" xr:uid="{00000000-0005-0000-0000-0000E6220000}"/>
    <cellStyle name="Normal 2 5 2 3 6 2 5" xfId="23413" xr:uid="{00000000-0005-0000-0000-0000E7220000}"/>
    <cellStyle name="Normal 2 5 2 3 6 3" xfId="4785" xr:uid="{00000000-0005-0000-0000-0000E8220000}"/>
    <cellStyle name="Normal 2 5 2 3 6 3 2" xfId="11566" xr:uid="{00000000-0005-0000-0000-0000E9220000}"/>
    <cellStyle name="Normal 2 5 2 3 6 3 3" xfId="18335" xr:uid="{00000000-0005-0000-0000-0000EA220000}"/>
    <cellStyle name="Normal 2 5 2 3 6 3 4" xfId="25104" xr:uid="{00000000-0005-0000-0000-0000EB220000}"/>
    <cellStyle name="Normal 2 5 2 3 6 4" xfId="8182" xr:uid="{00000000-0005-0000-0000-0000EC220000}"/>
    <cellStyle name="Normal 2 5 2 3 6 5" xfId="14951" xr:uid="{00000000-0005-0000-0000-0000ED220000}"/>
    <cellStyle name="Normal 2 5 2 3 6 6" xfId="21720" xr:uid="{00000000-0005-0000-0000-0000EE220000}"/>
    <cellStyle name="Normal 2 5 2 3 7" xfId="1814" xr:uid="{00000000-0005-0000-0000-0000EF220000}"/>
    <cellStyle name="Normal 2 5 2 3 7 2" xfId="5210" xr:uid="{00000000-0005-0000-0000-0000F0220000}"/>
    <cellStyle name="Normal 2 5 2 3 7 2 2" xfId="11990" xr:uid="{00000000-0005-0000-0000-0000F1220000}"/>
    <cellStyle name="Normal 2 5 2 3 7 2 3" xfId="18759" xr:uid="{00000000-0005-0000-0000-0000F2220000}"/>
    <cellStyle name="Normal 2 5 2 3 7 2 4" xfId="25528" xr:uid="{00000000-0005-0000-0000-0000F3220000}"/>
    <cellStyle name="Normal 2 5 2 3 7 3" xfId="8606" xr:uid="{00000000-0005-0000-0000-0000F4220000}"/>
    <cellStyle name="Normal 2 5 2 3 7 4" xfId="15375" xr:uid="{00000000-0005-0000-0000-0000F5220000}"/>
    <cellStyle name="Normal 2 5 2 3 7 5" xfId="22144" xr:uid="{00000000-0005-0000-0000-0000F6220000}"/>
    <cellStyle name="Normal 2 5 2 3 8" xfId="3516" xr:uid="{00000000-0005-0000-0000-0000F7220000}"/>
    <cellStyle name="Normal 2 5 2 3 8 2" xfId="10297" xr:uid="{00000000-0005-0000-0000-0000F8220000}"/>
    <cellStyle name="Normal 2 5 2 3 8 3" xfId="17066" xr:uid="{00000000-0005-0000-0000-0000F9220000}"/>
    <cellStyle name="Normal 2 5 2 3 8 4" xfId="23835" xr:uid="{00000000-0005-0000-0000-0000FA220000}"/>
    <cellStyle name="Normal 2 5 2 3 9" xfId="6912" xr:uid="{00000000-0005-0000-0000-0000FB220000}"/>
    <cellStyle name="Normal 2 5 2 4" xfId="99" xr:uid="{00000000-0005-0000-0000-0000FC220000}"/>
    <cellStyle name="Normal 2 5 2 4 10" xfId="13702" xr:uid="{00000000-0005-0000-0000-0000FD220000}"/>
    <cellStyle name="Normal 2 5 2 4 11" xfId="20471" xr:uid="{00000000-0005-0000-0000-0000FE220000}"/>
    <cellStyle name="Normal 2 5 2 4 2" xfId="202" xr:uid="{00000000-0005-0000-0000-0000FF220000}"/>
    <cellStyle name="Normal 2 5 2 4 2 10" xfId="20571" xr:uid="{00000000-0005-0000-0000-000000230000}"/>
    <cellStyle name="Normal 2 5 2 4 2 2" xfId="450" xr:uid="{00000000-0005-0000-0000-000001230000}"/>
    <cellStyle name="Normal 2 5 2 4 2 2 2" xfId="877" xr:uid="{00000000-0005-0000-0000-000002230000}"/>
    <cellStyle name="Normal 2 5 2 4 2 2 2 2" xfId="2582" xr:uid="{00000000-0005-0000-0000-000003230000}"/>
    <cellStyle name="Normal 2 5 2 4 2 2 2 2 2" xfId="5978" xr:uid="{00000000-0005-0000-0000-000004230000}"/>
    <cellStyle name="Normal 2 5 2 4 2 2 2 2 2 2" xfId="12756" xr:uid="{00000000-0005-0000-0000-000005230000}"/>
    <cellStyle name="Normal 2 5 2 4 2 2 2 2 2 3" xfId="19525" xr:uid="{00000000-0005-0000-0000-000006230000}"/>
    <cellStyle name="Normal 2 5 2 4 2 2 2 2 2 4" xfId="26294" xr:uid="{00000000-0005-0000-0000-000007230000}"/>
    <cellStyle name="Normal 2 5 2 4 2 2 2 2 3" xfId="9372" xr:uid="{00000000-0005-0000-0000-000008230000}"/>
    <cellStyle name="Normal 2 5 2 4 2 2 2 2 4" xfId="16141" xr:uid="{00000000-0005-0000-0000-000009230000}"/>
    <cellStyle name="Normal 2 5 2 4 2 2 2 2 5" xfId="22910" xr:uid="{00000000-0005-0000-0000-00000A230000}"/>
    <cellStyle name="Normal 2 5 2 4 2 2 2 3" xfId="4282" xr:uid="{00000000-0005-0000-0000-00000B230000}"/>
    <cellStyle name="Normal 2 5 2 4 2 2 2 3 2" xfId="11063" xr:uid="{00000000-0005-0000-0000-00000C230000}"/>
    <cellStyle name="Normal 2 5 2 4 2 2 2 3 3" xfId="17832" xr:uid="{00000000-0005-0000-0000-00000D230000}"/>
    <cellStyle name="Normal 2 5 2 4 2 2 2 3 4" xfId="24601" xr:uid="{00000000-0005-0000-0000-00000E230000}"/>
    <cellStyle name="Normal 2 5 2 4 2 2 2 4" xfId="7679" xr:uid="{00000000-0005-0000-0000-00000F230000}"/>
    <cellStyle name="Normal 2 5 2 4 2 2 2 5" xfId="14448" xr:uid="{00000000-0005-0000-0000-000010230000}"/>
    <cellStyle name="Normal 2 5 2 4 2 2 2 6" xfId="21217" xr:uid="{00000000-0005-0000-0000-000011230000}"/>
    <cellStyle name="Normal 2 5 2 4 2 2 3" xfId="1303" xr:uid="{00000000-0005-0000-0000-000012230000}"/>
    <cellStyle name="Normal 2 5 2 4 2 2 3 2" xfId="3008" xr:uid="{00000000-0005-0000-0000-000013230000}"/>
    <cellStyle name="Normal 2 5 2 4 2 2 3 2 2" xfId="6404" xr:uid="{00000000-0005-0000-0000-000014230000}"/>
    <cellStyle name="Normal 2 5 2 4 2 2 3 2 2 2" xfId="13179" xr:uid="{00000000-0005-0000-0000-000015230000}"/>
    <cellStyle name="Normal 2 5 2 4 2 2 3 2 2 3" xfId="19948" xr:uid="{00000000-0005-0000-0000-000016230000}"/>
    <cellStyle name="Normal 2 5 2 4 2 2 3 2 2 4" xfId="26717" xr:uid="{00000000-0005-0000-0000-000017230000}"/>
    <cellStyle name="Normal 2 5 2 4 2 2 3 2 3" xfId="9795" xr:uid="{00000000-0005-0000-0000-000018230000}"/>
    <cellStyle name="Normal 2 5 2 4 2 2 3 2 4" xfId="16564" xr:uid="{00000000-0005-0000-0000-000019230000}"/>
    <cellStyle name="Normal 2 5 2 4 2 2 3 2 5" xfId="23333" xr:uid="{00000000-0005-0000-0000-00001A230000}"/>
    <cellStyle name="Normal 2 5 2 4 2 2 3 3" xfId="4705" xr:uid="{00000000-0005-0000-0000-00001B230000}"/>
    <cellStyle name="Normal 2 5 2 4 2 2 3 3 2" xfId="11486" xr:uid="{00000000-0005-0000-0000-00001C230000}"/>
    <cellStyle name="Normal 2 5 2 4 2 2 3 3 3" xfId="18255" xr:uid="{00000000-0005-0000-0000-00001D230000}"/>
    <cellStyle name="Normal 2 5 2 4 2 2 3 3 4" xfId="25024" xr:uid="{00000000-0005-0000-0000-00001E230000}"/>
    <cellStyle name="Normal 2 5 2 4 2 2 3 4" xfId="8102" xr:uid="{00000000-0005-0000-0000-00001F230000}"/>
    <cellStyle name="Normal 2 5 2 4 2 2 3 5" xfId="14871" xr:uid="{00000000-0005-0000-0000-000020230000}"/>
    <cellStyle name="Normal 2 5 2 4 2 2 3 6" xfId="21640" xr:uid="{00000000-0005-0000-0000-000021230000}"/>
    <cellStyle name="Normal 2 5 2 4 2 2 4" xfId="1732" xr:uid="{00000000-0005-0000-0000-000022230000}"/>
    <cellStyle name="Normal 2 5 2 4 2 2 4 2" xfId="3434" xr:uid="{00000000-0005-0000-0000-000023230000}"/>
    <cellStyle name="Normal 2 5 2 4 2 2 4 2 2" xfId="6830" xr:uid="{00000000-0005-0000-0000-000024230000}"/>
    <cellStyle name="Normal 2 5 2 4 2 2 4 2 2 2" xfId="13602" xr:uid="{00000000-0005-0000-0000-000025230000}"/>
    <cellStyle name="Normal 2 5 2 4 2 2 4 2 2 3" xfId="20371" xr:uid="{00000000-0005-0000-0000-000026230000}"/>
    <cellStyle name="Normal 2 5 2 4 2 2 4 2 2 4" xfId="27140" xr:uid="{00000000-0005-0000-0000-000027230000}"/>
    <cellStyle name="Normal 2 5 2 4 2 2 4 2 3" xfId="10218" xr:uid="{00000000-0005-0000-0000-000028230000}"/>
    <cellStyle name="Normal 2 5 2 4 2 2 4 2 4" xfId="16987" xr:uid="{00000000-0005-0000-0000-000029230000}"/>
    <cellStyle name="Normal 2 5 2 4 2 2 4 2 5" xfId="23756" xr:uid="{00000000-0005-0000-0000-00002A230000}"/>
    <cellStyle name="Normal 2 5 2 4 2 2 4 3" xfId="5128" xr:uid="{00000000-0005-0000-0000-00002B230000}"/>
    <cellStyle name="Normal 2 5 2 4 2 2 4 3 2" xfId="11909" xr:uid="{00000000-0005-0000-0000-00002C230000}"/>
    <cellStyle name="Normal 2 5 2 4 2 2 4 3 3" xfId="18678" xr:uid="{00000000-0005-0000-0000-00002D230000}"/>
    <cellStyle name="Normal 2 5 2 4 2 2 4 3 4" xfId="25447" xr:uid="{00000000-0005-0000-0000-00002E230000}"/>
    <cellStyle name="Normal 2 5 2 4 2 2 4 4" xfId="8525" xr:uid="{00000000-0005-0000-0000-00002F230000}"/>
    <cellStyle name="Normal 2 5 2 4 2 2 4 5" xfId="15294" xr:uid="{00000000-0005-0000-0000-000030230000}"/>
    <cellStyle name="Normal 2 5 2 4 2 2 4 6" xfId="22063" xr:uid="{00000000-0005-0000-0000-000031230000}"/>
    <cellStyle name="Normal 2 5 2 4 2 2 5" xfId="2159" xr:uid="{00000000-0005-0000-0000-000032230000}"/>
    <cellStyle name="Normal 2 5 2 4 2 2 5 2" xfId="5555" xr:uid="{00000000-0005-0000-0000-000033230000}"/>
    <cellStyle name="Normal 2 5 2 4 2 2 5 2 2" xfId="12333" xr:uid="{00000000-0005-0000-0000-000034230000}"/>
    <cellStyle name="Normal 2 5 2 4 2 2 5 2 3" xfId="19102" xr:uid="{00000000-0005-0000-0000-000035230000}"/>
    <cellStyle name="Normal 2 5 2 4 2 2 5 2 4" xfId="25871" xr:uid="{00000000-0005-0000-0000-000036230000}"/>
    <cellStyle name="Normal 2 5 2 4 2 2 5 3" xfId="8949" xr:uid="{00000000-0005-0000-0000-000037230000}"/>
    <cellStyle name="Normal 2 5 2 4 2 2 5 4" xfId="15718" xr:uid="{00000000-0005-0000-0000-000038230000}"/>
    <cellStyle name="Normal 2 5 2 4 2 2 5 5" xfId="22487" xr:uid="{00000000-0005-0000-0000-000039230000}"/>
    <cellStyle name="Normal 2 5 2 4 2 2 6" xfId="3859" xr:uid="{00000000-0005-0000-0000-00003A230000}"/>
    <cellStyle name="Normal 2 5 2 4 2 2 6 2" xfId="10640" xr:uid="{00000000-0005-0000-0000-00003B230000}"/>
    <cellStyle name="Normal 2 5 2 4 2 2 6 3" xfId="17409" xr:uid="{00000000-0005-0000-0000-00003C230000}"/>
    <cellStyle name="Normal 2 5 2 4 2 2 6 4" xfId="24178" xr:uid="{00000000-0005-0000-0000-00003D230000}"/>
    <cellStyle name="Normal 2 5 2 4 2 2 7" xfId="7256" xr:uid="{00000000-0005-0000-0000-00003E230000}"/>
    <cellStyle name="Normal 2 5 2 4 2 2 8" xfId="14025" xr:uid="{00000000-0005-0000-0000-00003F230000}"/>
    <cellStyle name="Normal 2 5 2 4 2 2 9" xfId="20794" xr:uid="{00000000-0005-0000-0000-000040230000}"/>
    <cellStyle name="Normal 2 5 2 4 2 3" xfId="652" xr:uid="{00000000-0005-0000-0000-000041230000}"/>
    <cellStyle name="Normal 2 5 2 4 2 3 2" xfId="2359" xr:uid="{00000000-0005-0000-0000-000042230000}"/>
    <cellStyle name="Normal 2 5 2 4 2 3 2 2" xfId="5755" xr:uid="{00000000-0005-0000-0000-000043230000}"/>
    <cellStyle name="Normal 2 5 2 4 2 3 2 2 2" xfId="12533" xr:uid="{00000000-0005-0000-0000-000044230000}"/>
    <cellStyle name="Normal 2 5 2 4 2 3 2 2 3" xfId="19302" xr:uid="{00000000-0005-0000-0000-000045230000}"/>
    <cellStyle name="Normal 2 5 2 4 2 3 2 2 4" xfId="26071" xr:uid="{00000000-0005-0000-0000-000046230000}"/>
    <cellStyle name="Normal 2 5 2 4 2 3 2 3" xfId="9149" xr:uid="{00000000-0005-0000-0000-000047230000}"/>
    <cellStyle name="Normal 2 5 2 4 2 3 2 4" xfId="15918" xr:uid="{00000000-0005-0000-0000-000048230000}"/>
    <cellStyle name="Normal 2 5 2 4 2 3 2 5" xfId="22687" xr:uid="{00000000-0005-0000-0000-000049230000}"/>
    <cellStyle name="Normal 2 5 2 4 2 3 3" xfId="4059" xr:uid="{00000000-0005-0000-0000-00004A230000}"/>
    <cellStyle name="Normal 2 5 2 4 2 3 3 2" xfId="10840" xr:uid="{00000000-0005-0000-0000-00004B230000}"/>
    <cellStyle name="Normal 2 5 2 4 2 3 3 3" xfId="17609" xr:uid="{00000000-0005-0000-0000-00004C230000}"/>
    <cellStyle name="Normal 2 5 2 4 2 3 3 4" xfId="24378" xr:uid="{00000000-0005-0000-0000-00004D230000}"/>
    <cellStyle name="Normal 2 5 2 4 2 3 4" xfId="7456" xr:uid="{00000000-0005-0000-0000-00004E230000}"/>
    <cellStyle name="Normal 2 5 2 4 2 3 5" xfId="14225" xr:uid="{00000000-0005-0000-0000-00004F230000}"/>
    <cellStyle name="Normal 2 5 2 4 2 3 6" xfId="20994" xr:uid="{00000000-0005-0000-0000-000050230000}"/>
    <cellStyle name="Normal 2 5 2 4 2 4" xfId="1080" xr:uid="{00000000-0005-0000-0000-000051230000}"/>
    <cellStyle name="Normal 2 5 2 4 2 4 2" xfId="2785" xr:uid="{00000000-0005-0000-0000-000052230000}"/>
    <cellStyle name="Normal 2 5 2 4 2 4 2 2" xfId="6181" xr:uid="{00000000-0005-0000-0000-000053230000}"/>
    <cellStyle name="Normal 2 5 2 4 2 4 2 2 2" xfId="12956" xr:uid="{00000000-0005-0000-0000-000054230000}"/>
    <cellStyle name="Normal 2 5 2 4 2 4 2 2 3" xfId="19725" xr:uid="{00000000-0005-0000-0000-000055230000}"/>
    <cellStyle name="Normal 2 5 2 4 2 4 2 2 4" xfId="26494" xr:uid="{00000000-0005-0000-0000-000056230000}"/>
    <cellStyle name="Normal 2 5 2 4 2 4 2 3" xfId="9572" xr:uid="{00000000-0005-0000-0000-000057230000}"/>
    <cellStyle name="Normal 2 5 2 4 2 4 2 4" xfId="16341" xr:uid="{00000000-0005-0000-0000-000058230000}"/>
    <cellStyle name="Normal 2 5 2 4 2 4 2 5" xfId="23110" xr:uid="{00000000-0005-0000-0000-000059230000}"/>
    <cellStyle name="Normal 2 5 2 4 2 4 3" xfId="4482" xr:uid="{00000000-0005-0000-0000-00005A230000}"/>
    <cellStyle name="Normal 2 5 2 4 2 4 3 2" xfId="11263" xr:uid="{00000000-0005-0000-0000-00005B230000}"/>
    <cellStyle name="Normal 2 5 2 4 2 4 3 3" xfId="18032" xr:uid="{00000000-0005-0000-0000-00005C230000}"/>
    <cellStyle name="Normal 2 5 2 4 2 4 3 4" xfId="24801" xr:uid="{00000000-0005-0000-0000-00005D230000}"/>
    <cellStyle name="Normal 2 5 2 4 2 4 4" xfId="7879" xr:uid="{00000000-0005-0000-0000-00005E230000}"/>
    <cellStyle name="Normal 2 5 2 4 2 4 5" xfId="14648" xr:uid="{00000000-0005-0000-0000-00005F230000}"/>
    <cellStyle name="Normal 2 5 2 4 2 4 6" xfId="21417" xr:uid="{00000000-0005-0000-0000-000060230000}"/>
    <cellStyle name="Normal 2 5 2 4 2 5" xfId="1509" xr:uid="{00000000-0005-0000-0000-000061230000}"/>
    <cellStyle name="Normal 2 5 2 4 2 5 2" xfId="3211" xr:uid="{00000000-0005-0000-0000-000062230000}"/>
    <cellStyle name="Normal 2 5 2 4 2 5 2 2" xfId="6607" xr:uid="{00000000-0005-0000-0000-000063230000}"/>
    <cellStyle name="Normal 2 5 2 4 2 5 2 2 2" xfId="13379" xr:uid="{00000000-0005-0000-0000-000064230000}"/>
    <cellStyle name="Normal 2 5 2 4 2 5 2 2 3" xfId="20148" xr:uid="{00000000-0005-0000-0000-000065230000}"/>
    <cellStyle name="Normal 2 5 2 4 2 5 2 2 4" xfId="26917" xr:uid="{00000000-0005-0000-0000-000066230000}"/>
    <cellStyle name="Normal 2 5 2 4 2 5 2 3" xfId="9995" xr:uid="{00000000-0005-0000-0000-000067230000}"/>
    <cellStyle name="Normal 2 5 2 4 2 5 2 4" xfId="16764" xr:uid="{00000000-0005-0000-0000-000068230000}"/>
    <cellStyle name="Normal 2 5 2 4 2 5 2 5" xfId="23533" xr:uid="{00000000-0005-0000-0000-000069230000}"/>
    <cellStyle name="Normal 2 5 2 4 2 5 3" xfId="4905" xr:uid="{00000000-0005-0000-0000-00006A230000}"/>
    <cellStyle name="Normal 2 5 2 4 2 5 3 2" xfId="11686" xr:uid="{00000000-0005-0000-0000-00006B230000}"/>
    <cellStyle name="Normal 2 5 2 4 2 5 3 3" xfId="18455" xr:uid="{00000000-0005-0000-0000-00006C230000}"/>
    <cellStyle name="Normal 2 5 2 4 2 5 3 4" xfId="25224" xr:uid="{00000000-0005-0000-0000-00006D230000}"/>
    <cellStyle name="Normal 2 5 2 4 2 5 4" xfId="8302" xr:uid="{00000000-0005-0000-0000-00006E230000}"/>
    <cellStyle name="Normal 2 5 2 4 2 5 5" xfId="15071" xr:uid="{00000000-0005-0000-0000-00006F230000}"/>
    <cellStyle name="Normal 2 5 2 4 2 5 6" xfId="21840" xr:uid="{00000000-0005-0000-0000-000070230000}"/>
    <cellStyle name="Normal 2 5 2 4 2 6" xfId="1934" xr:uid="{00000000-0005-0000-0000-000071230000}"/>
    <cellStyle name="Normal 2 5 2 4 2 6 2" xfId="5330" xr:uid="{00000000-0005-0000-0000-000072230000}"/>
    <cellStyle name="Normal 2 5 2 4 2 6 2 2" xfId="12110" xr:uid="{00000000-0005-0000-0000-000073230000}"/>
    <cellStyle name="Normal 2 5 2 4 2 6 2 3" xfId="18879" xr:uid="{00000000-0005-0000-0000-000074230000}"/>
    <cellStyle name="Normal 2 5 2 4 2 6 2 4" xfId="25648" xr:uid="{00000000-0005-0000-0000-000075230000}"/>
    <cellStyle name="Normal 2 5 2 4 2 6 3" xfId="8726" xr:uid="{00000000-0005-0000-0000-000076230000}"/>
    <cellStyle name="Normal 2 5 2 4 2 6 4" xfId="15495" xr:uid="{00000000-0005-0000-0000-000077230000}"/>
    <cellStyle name="Normal 2 5 2 4 2 6 5" xfId="22264" xr:uid="{00000000-0005-0000-0000-000078230000}"/>
    <cellStyle name="Normal 2 5 2 4 2 7" xfId="3636" xr:uid="{00000000-0005-0000-0000-000079230000}"/>
    <cellStyle name="Normal 2 5 2 4 2 7 2" xfId="10417" xr:uid="{00000000-0005-0000-0000-00007A230000}"/>
    <cellStyle name="Normal 2 5 2 4 2 7 3" xfId="17186" xr:uid="{00000000-0005-0000-0000-00007B230000}"/>
    <cellStyle name="Normal 2 5 2 4 2 7 4" xfId="23955" xr:uid="{00000000-0005-0000-0000-00007C230000}"/>
    <cellStyle name="Normal 2 5 2 4 2 8" xfId="7032" xr:uid="{00000000-0005-0000-0000-00007D230000}"/>
    <cellStyle name="Normal 2 5 2 4 2 9" xfId="13802" xr:uid="{00000000-0005-0000-0000-00007E230000}"/>
    <cellStyle name="Normal 2 5 2 4 3" xfId="348" xr:uid="{00000000-0005-0000-0000-00007F230000}"/>
    <cellStyle name="Normal 2 5 2 4 3 2" xfId="775" xr:uid="{00000000-0005-0000-0000-000080230000}"/>
    <cellStyle name="Normal 2 5 2 4 3 2 2" xfId="2482" xr:uid="{00000000-0005-0000-0000-000081230000}"/>
    <cellStyle name="Normal 2 5 2 4 3 2 2 2" xfId="5878" xr:uid="{00000000-0005-0000-0000-000082230000}"/>
    <cellStyle name="Normal 2 5 2 4 3 2 2 2 2" xfId="12656" xr:uid="{00000000-0005-0000-0000-000083230000}"/>
    <cellStyle name="Normal 2 5 2 4 3 2 2 2 3" xfId="19425" xr:uid="{00000000-0005-0000-0000-000084230000}"/>
    <cellStyle name="Normal 2 5 2 4 3 2 2 2 4" xfId="26194" xr:uid="{00000000-0005-0000-0000-000085230000}"/>
    <cellStyle name="Normal 2 5 2 4 3 2 2 3" xfId="9272" xr:uid="{00000000-0005-0000-0000-000086230000}"/>
    <cellStyle name="Normal 2 5 2 4 3 2 2 4" xfId="16041" xr:uid="{00000000-0005-0000-0000-000087230000}"/>
    <cellStyle name="Normal 2 5 2 4 3 2 2 5" xfId="22810" xr:uid="{00000000-0005-0000-0000-000088230000}"/>
    <cellStyle name="Normal 2 5 2 4 3 2 3" xfId="4182" xr:uid="{00000000-0005-0000-0000-000089230000}"/>
    <cellStyle name="Normal 2 5 2 4 3 2 3 2" xfId="10963" xr:uid="{00000000-0005-0000-0000-00008A230000}"/>
    <cellStyle name="Normal 2 5 2 4 3 2 3 3" xfId="17732" xr:uid="{00000000-0005-0000-0000-00008B230000}"/>
    <cellStyle name="Normal 2 5 2 4 3 2 3 4" xfId="24501" xr:uid="{00000000-0005-0000-0000-00008C230000}"/>
    <cellStyle name="Normal 2 5 2 4 3 2 4" xfId="7579" xr:uid="{00000000-0005-0000-0000-00008D230000}"/>
    <cellStyle name="Normal 2 5 2 4 3 2 5" xfId="14348" xr:uid="{00000000-0005-0000-0000-00008E230000}"/>
    <cellStyle name="Normal 2 5 2 4 3 2 6" xfId="21117" xr:uid="{00000000-0005-0000-0000-00008F230000}"/>
    <cellStyle name="Normal 2 5 2 4 3 3" xfId="1203" xr:uid="{00000000-0005-0000-0000-000090230000}"/>
    <cellStyle name="Normal 2 5 2 4 3 3 2" xfId="2908" xr:uid="{00000000-0005-0000-0000-000091230000}"/>
    <cellStyle name="Normal 2 5 2 4 3 3 2 2" xfId="6304" xr:uid="{00000000-0005-0000-0000-000092230000}"/>
    <cellStyle name="Normal 2 5 2 4 3 3 2 2 2" xfId="13079" xr:uid="{00000000-0005-0000-0000-000093230000}"/>
    <cellStyle name="Normal 2 5 2 4 3 3 2 2 3" xfId="19848" xr:uid="{00000000-0005-0000-0000-000094230000}"/>
    <cellStyle name="Normal 2 5 2 4 3 3 2 2 4" xfId="26617" xr:uid="{00000000-0005-0000-0000-000095230000}"/>
    <cellStyle name="Normal 2 5 2 4 3 3 2 3" xfId="9695" xr:uid="{00000000-0005-0000-0000-000096230000}"/>
    <cellStyle name="Normal 2 5 2 4 3 3 2 4" xfId="16464" xr:uid="{00000000-0005-0000-0000-000097230000}"/>
    <cellStyle name="Normal 2 5 2 4 3 3 2 5" xfId="23233" xr:uid="{00000000-0005-0000-0000-000098230000}"/>
    <cellStyle name="Normal 2 5 2 4 3 3 3" xfId="4605" xr:uid="{00000000-0005-0000-0000-000099230000}"/>
    <cellStyle name="Normal 2 5 2 4 3 3 3 2" xfId="11386" xr:uid="{00000000-0005-0000-0000-00009A230000}"/>
    <cellStyle name="Normal 2 5 2 4 3 3 3 3" xfId="18155" xr:uid="{00000000-0005-0000-0000-00009B230000}"/>
    <cellStyle name="Normal 2 5 2 4 3 3 3 4" xfId="24924" xr:uid="{00000000-0005-0000-0000-00009C230000}"/>
    <cellStyle name="Normal 2 5 2 4 3 3 4" xfId="8002" xr:uid="{00000000-0005-0000-0000-00009D230000}"/>
    <cellStyle name="Normal 2 5 2 4 3 3 5" xfId="14771" xr:uid="{00000000-0005-0000-0000-00009E230000}"/>
    <cellStyle name="Normal 2 5 2 4 3 3 6" xfId="21540" xr:uid="{00000000-0005-0000-0000-00009F230000}"/>
    <cellStyle name="Normal 2 5 2 4 3 4" xfId="1632" xr:uid="{00000000-0005-0000-0000-0000A0230000}"/>
    <cellStyle name="Normal 2 5 2 4 3 4 2" xfId="3334" xr:uid="{00000000-0005-0000-0000-0000A1230000}"/>
    <cellStyle name="Normal 2 5 2 4 3 4 2 2" xfId="6730" xr:uid="{00000000-0005-0000-0000-0000A2230000}"/>
    <cellStyle name="Normal 2 5 2 4 3 4 2 2 2" xfId="13502" xr:uid="{00000000-0005-0000-0000-0000A3230000}"/>
    <cellStyle name="Normal 2 5 2 4 3 4 2 2 3" xfId="20271" xr:uid="{00000000-0005-0000-0000-0000A4230000}"/>
    <cellStyle name="Normal 2 5 2 4 3 4 2 2 4" xfId="27040" xr:uid="{00000000-0005-0000-0000-0000A5230000}"/>
    <cellStyle name="Normal 2 5 2 4 3 4 2 3" xfId="10118" xr:uid="{00000000-0005-0000-0000-0000A6230000}"/>
    <cellStyle name="Normal 2 5 2 4 3 4 2 4" xfId="16887" xr:uid="{00000000-0005-0000-0000-0000A7230000}"/>
    <cellStyle name="Normal 2 5 2 4 3 4 2 5" xfId="23656" xr:uid="{00000000-0005-0000-0000-0000A8230000}"/>
    <cellStyle name="Normal 2 5 2 4 3 4 3" xfId="5028" xr:uid="{00000000-0005-0000-0000-0000A9230000}"/>
    <cellStyle name="Normal 2 5 2 4 3 4 3 2" xfId="11809" xr:uid="{00000000-0005-0000-0000-0000AA230000}"/>
    <cellStyle name="Normal 2 5 2 4 3 4 3 3" xfId="18578" xr:uid="{00000000-0005-0000-0000-0000AB230000}"/>
    <cellStyle name="Normal 2 5 2 4 3 4 3 4" xfId="25347" xr:uid="{00000000-0005-0000-0000-0000AC230000}"/>
    <cellStyle name="Normal 2 5 2 4 3 4 4" xfId="8425" xr:uid="{00000000-0005-0000-0000-0000AD230000}"/>
    <cellStyle name="Normal 2 5 2 4 3 4 5" xfId="15194" xr:uid="{00000000-0005-0000-0000-0000AE230000}"/>
    <cellStyle name="Normal 2 5 2 4 3 4 6" xfId="21963" xr:uid="{00000000-0005-0000-0000-0000AF230000}"/>
    <cellStyle name="Normal 2 5 2 4 3 5" xfId="2057" xr:uid="{00000000-0005-0000-0000-0000B0230000}"/>
    <cellStyle name="Normal 2 5 2 4 3 5 2" xfId="5453" xr:uid="{00000000-0005-0000-0000-0000B1230000}"/>
    <cellStyle name="Normal 2 5 2 4 3 5 2 2" xfId="12233" xr:uid="{00000000-0005-0000-0000-0000B2230000}"/>
    <cellStyle name="Normal 2 5 2 4 3 5 2 3" xfId="19002" xr:uid="{00000000-0005-0000-0000-0000B3230000}"/>
    <cellStyle name="Normal 2 5 2 4 3 5 2 4" xfId="25771" xr:uid="{00000000-0005-0000-0000-0000B4230000}"/>
    <cellStyle name="Normal 2 5 2 4 3 5 3" xfId="8849" xr:uid="{00000000-0005-0000-0000-0000B5230000}"/>
    <cellStyle name="Normal 2 5 2 4 3 5 4" xfId="15618" xr:uid="{00000000-0005-0000-0000-0000B6230000}"/>
    <cellStyle name="Normal 2 5 2 4 3 5 5" xfId="22387" xr:uid="{00000000-0005-0000-0000-0000B7230000}"/>
    <cellStyle name="Normal 2 5 2 4 3 6" xfId="3759" xr:uid="{00000000-0005-0000-0000-0000B8230000}"/>
    <cellStyle name="Normal 2 5 2 4 3 6 2" xfId="10540" xr:uid="{00000000-0005-0000-0000-0000B9230000}"/>
    <cellStyle name="Normal 2 5 2 4 3 6 3" xfId="17309" xr:uid="{00000000-0005-0000-0000-0000BA230000}"/>
    <cellStyle name="Normal 2 5 2 4 3 6 4" xfId="24078" xr:uid="{00000000-0005-0000-0000-0000BB230000}"/>
    <cellStyle name="Normal 2 5 2 4 3 7" xfId="7156" xr:uid="{00000000-0005-0000-0000-0000BC230000}"/>
    <cellStyle name="Normal 2 5 2 4 3 8" xfId="13925" xr:uid="{00000000-0005-0000-0000-0000BD230000}"/>
    <cellStyle name="Normal 2 5 2 4 3 9" xfId="20694" xr:uid="{00000000-0005-0000-0000-0000BE230000}"/>
    <cellStyle name="Normal 2 5 2 4 4" xfId="550" xr:uid="{00000000-0005-0000-0000-0000BF230000}"/>
    <cellStyle name="Normal 2 5 2 4 4 2" xfId="2259" xr:uid="{00000000-0005-0000-0000-0000C0230000}"/>
    <cellStyle name="Normal 2 5 2 4 4 2 2" xfId="5655" xr:uid="{00000000-0005-0000-0000-0000C1230000}"/>
    <cellStyle name="Normal 2 5 2 4 4 2 2 2" xfId="12433" xr:uid="{00000000-0005-0000-0000-0000C2230000}"/>
    <cellStyle name="Normal 2 5 2 4 4 2 2 3" xfId="19202" xr:uid="{00000000-0005-0000-0000-0000C3230000}"/>
    <cellStyle name="Normal 2 5 2 4 4 2 2 4" xfId="25971" xr:uid="{00000000-0005-0000-0000-0000C4230000}"/>
    <cellStyle name="Normal 2 5 2 4 4 2 3" xfId="9049" xr:uid="{00000000-0005-0000-0000-0000C5230000}"/>
    <cellStyle name="Normal 2 5 2 4 4 2 4" xfId="15818" xr:uid="{00000000-0005-0000-0000-0000C6230000}"/>
    <cellStyle name="Normal 2 5 2 4 4 2 5" xfId="22587" xr:uid="{00000000-0005-0000-0000-0000C7230000}"/>
    <cellStyle name="Normal 2 5 2 4 4 3" xfId="3959" xr:uid="{00000000-0005-0000-0000-0000C8230000}"/>
    <cellStyle name="Normal 2 5 2 4 4 3 2" xfId="10740" xr:uid="{00000000-0005-0000-0000-0000C9230000}"/>
    <cellStyle name="Normal 2 5 2 4 4 3 3" xfId="17509" xr:uid="{00000000-0005-0000-0000-0000CA230000}"/>
    <cellStyle name="Normal 2 5 2 4 4 3 4" xfId="24278" xr:uid="{00000000-0005-0000-0000-0000CB230000}"/>
    <cellStyle name="Normal 2 5 2 4 4 4" xfId="7356" xr:uid="{00000000-0005-0000-0000-0000CC230000}"/>
    <cellStyle name="Normal 2 5 2 4 4 5" xfId="14125" xr:uid="{00000000-0005-0000-0000-0000CD230000}"/>
    <cellStyle name="Normal 2 5 2 4 4 6" xfId="20894" xr:uid="{00000000-0005-0000-0000-0000CE230000}"/>
    <cellStyle name="Normal 2 5 2 4 5" xfId="980" xr:uid="{00000000-0005-0000-0000-0000CF230000}"/>
    <cellStyle name="Normal 2 5 2 4 5 2" xfId="2685" xr:uid="{00000000-0005-0000-0000-0000D0230000}"/>
    <cellStyle name="Normal 2 5 2 4 5 2 2" xfId="6081" xr:uid="{00000000-0005-0000-0000-0000D1230000}"/>
    <cellStyle name="Normal 2 5 2 4 5 2 2 2" xfId="12856" xr:uid="{00000000-0005-0000-0000-0000D2230000}"/>
    <cellStyle name="Normal 2 5 2 4 5 2 2 3" xfId="19625" xr:uid="{00000000-0005-0000-0000-0000D3230000}"/>
    <cellStyle name="Normal 2 5 2 4 5 2 2 4" xfId="26394" xr:uid="{00000000-0005-0000-0000-0000D4230000}"/>
    <cellStyle name="Normal 2 5 2 4 5 2 3" xfId="9472" xr:uid="{00000000-0005-0000-0000-0000D5230000}"/>
    <cellStyle name="Normal 2 5 2 4 5 2 4" xfId="16241" xr:uid="{00000000-0005-0000-0000-0000D6230000}"/>
    <cellStyle name="Normal 2 5 2 4 5 2 5" xfId="23010" xr:uid="{00000000-0005-0000-0000-0000D7230000}"/>
    <cellStyle name="Normal 2 5 2 4 5 3" xfId="4382" xr:uid="{00000000-0005-0000-0000-0000D8230000}"/>
    <cellStyle name="Normal 2 5 2 4 5 3 2" xfId="11163" xr:uid="{00000000-0005-0000-0000-0000D9230000}"/>
    <cellStyle name="Normal 2 5 2 4 5 3 3" xfId="17932" xr:uid="{00000000-0005-0000-0000-0000DA230000}"/>
    <cellStyle name="Normal 2 5 2 4 5 3 4" xfId="24701" xr:uid="{00000000-0005-0000-0000-0000DB230000}"/>
    <cellStyle name="Normal 2 5 2 4 5 4" xfId="7779" xr:uid="{00000000-0005-0000-0000-0000DC230000}"/>
    <cellStyle name="Normal 2 5 2 4 5 5" xfId="14548" xr:uid="{00000000-0005-0000-0000-0000DD230000}"/>
    <cellStyle name="Normal 2 5 2 4 5 6" xfId="21317" xr:uid="{00000000-0005-0000-0000-0000DE230000}"/>
    <cellStyle name="Normal 2 5 2 4 6" xfId="1409" xr:uid="{00000000-0005-0000-0000-0000DF230000}"/>
    <cellStyle name="Normal 2 5 2 4 6 2" xfId="3111" xr:uid="{00000000-0005-0000-0000-0000E0230000}"/>
    <cellStyle name="Normal 2 5 2 4 6 2 2" xfId="6507" xr:uid="{00000000-0005-0000-0000-0000E1230000}"/>
    <cellStyle name="Normal 2 5 2 4 6 2 2 2" xfId="13279" xr:uid="{00000000-0005-0000-0000-0000E2230000}"/>
    <cellStyle name="Normal 2 5 2 4 6 2 2 3" xfId="20048" xr:uid="{00000000-0005-0000-0000-0000E3230000}"/>
    <cellStyle name="Normal 2 5 2 4 6 2 2 4" xfId="26817" xr:uid="{00000000-0005-0000-0000-0000E4230000}"/>
    <cellStyle name="Normal 2 5 2 4 6 2 3" xfId="9895" xr:uid="{00000000-0005-0000-0000-0000E5230000}"/>
    <cellStyle name="Normal 2 5 2 4 6 2 4" xfId="16664" xr:uid="{00000000-0005-0000-0000-0000E6230000}"/>
    <cellStyle name="Normal 2 5 2 4 6 2 5" xfId="23433" xr:uid="{00000000-0005-0000-0000-0000E7230000}"/>
    <cellStyle name="Normal 2 5 2 4 6 3" xfId="4805" xr:uid="{00000000-0005-0000-0000-0000E8230000}"/>
    <cellStyle name="Normal 2 5 2 4 6 3 2" xfId="11586" xr:uid="{00000000-0005-0000-0000-0000E9230000}"/>
    <cellStyle name="Normal 2 5 2 4 6 3 3" xfId="18355" xr:uid="{00000000-0005-0000-0000-0000EA230000}"/>
    <cellStyle name="Normal 2 5 2 4 6 3 4" xfId="25124" xr:uid="{00000000-0005-0000-0000-0000EB230000}"/>
    <cellStyle name="Normal 2 5 2 4 6 4" xfId="8202" xr:uid="{00000000-0005-0000-0000-0000EC230000}"/>
    <cellStyle name="Normal 2 5 2 4 6 5" xfId="14971" xr:uid="{00000000-0005-0000-0000-0000ED230000}"/>
    <cellStyle name="Normal 2 5 2 4 6 6" xfId="21740" xr:uid="{00000000-0005-0000-0000-0000EE230000}"/>
    <cellStyle name="Normal 2 5 2 4 7" xfId="1834" xr:uid="{00000000-0005-0000-0000-0000EF230000}"/>
    <cellStyle name="Normal 2 5 2 4 7 2" xfId="5230" xr:uid="{00000000-0005-0000-0000-0000F0230000}"/>
    <cellStyle name="Normal 2 5 2 4 7 2 2" xfId="12010" xr:uid="{00000000-0005-0000-0000-0000F1230000}"/>
    <cellStyle name="Normal 2 5 2 4 7 2 3" xfId="18779" xr:uid="{00000000-0005-0000-0000-0000F2230000}"/>
    <cellStyle name="Normal 2 5 2 4 7 2 4" xfId="25548" xr:uid="{00000000-0005-0000-0000-0000F3230000}"/>
    <cellStyle name="Normal 2 5 2 4 7 3" xfId="8626" xr:uid="{00000000-0005-0000-0000-0000F4230000}"/>
    <cellStyle name="Normal 2 5 2 4 7 4" xfId="15395" xr:uid="{00000000-0005-0000-0000-0000F5230000}"/>
    <cellStyle name="Normal 2 5 2 4 7 5" xfId="22164" xr:uid="{00000000-0005-0000-0000-0000F6230000}"/>
    <cellStyle name="Normal 2 5 2 4 8" xfId="3536" xr:uid="{00000000-0005-0000-0000-0000F7230000}"/>
    <cellStyle name="Normal 2 5 2 4 8 2" xfId="10317" xr:uid="{00000000-0005-0000-0000-0000F8230000}"/>
    <cellStyle name="Normal 2 5 2 4 8 3" xfId="17086" xr:uid="{00000000-0005-0000-0000-0000F9230000}"/>
    <cellStyle name="Normal 2 5 2 4 8 4" xfId="23855" xr:uid="{00000000-0005-0000-0000-0000FA230000}"/>
    <cellStyle name="Normal 2 5 2 4 9" xfId="6932" xr:uid="{00000000-0005-0000-0000-0000FB230000}"/>
    <cellStyle name="Normal 2 5 2 5" xfId="119" xr:uid="{00000000-0005-0000-0000-0000FC230000}"/>
    <cellStyle name="Normal 2 5 2 5 10" xfId="13722" xr:uid="{00000000-0005-0000-0000-0000FD230000}"/>
    <cellStyle name="Normal 2 5 2 5 11" xfId="20491" xr:uid="{00000000-0005-0000-0000-0000FE230000}"/>
    <cellStyle name="Normal 2 5 2 5 2" xfId="222" xr:uid="{00000000-0005-0000-0000-0000FF230000}"/>
    <cellStyle name="Normal 2 5 2 5 2 10" xfId="20591" xr:uid="{00000000-0005-0000-0000-000000240000}"/>
    <cellStyle name="Normal 2 5 2 5 2 2" xfId="470" xr:uid="{00000000-0005-0000-0000-000001240000}"/>
    <cellStyle name="Normal 2 5 2 5 2 2 2" xfId="897" xr:uid="{00000000-0005-0000-0000-000002240000}"/>
    <cellStyle name="Normal 2 5 2 5 2 2 2 2" xfId="2602" xr:uid="{00000000-0005-0000-0000-000003240000}"/>
    <cellStyle name="Normal 2 5 2 5 2 2 2 2 2" xfId="5998" xr:uid="{00000000-0005-0000-0000-000004240000}"/>
    <cellStyle name="Normal 2 5 2 5 2 2 2 2 2 2" xfId="12776" xr:uid="{00000000-0005-0000-0000-000005240000}"/>
    <cellStyle name="Normal 2 5 2 5 2 2 2 2 2 3" xfId="19545" xr:uid="{00000000-0005-0000-0000-000006240000}"/>
    <cellStyle name="Normal 2 5 2 5 2 2 2 2 2 4" xfId="26314" xr:uid="{00000000-0005-0000-0000-000007240000}"/>
    <cellStyle name="Normal 2 5 2 5 2 2 2 2 3" xfId="9392" xr:uid="{00000000-0005-0000-0000-000008240000}"/>
    <cellStyle name="Normal 2 5 2 5 2 2 2 2 4" xfId="16161" xr:uid="{00000000-0005-0000-0000-000009240000}"/>
    <cellStyle name="Normal 2 5 2 5 2 2 2 2 5" xfId="22930" xr:uid="{00000000-0005-0000-0000-00000A240000}"/>
    <cellStyle name="Normal 2 5 2 5 2 2 2 3" xfId="4302" xr:uid="{00000000-0005-0000-0000-00000B240000}"/>
    <cellStyle name="Normal 2 5 2 5 2 2 2 3 2" xfId="11083" xr:uid="{00000000-0005-0000-0000-00000C240000}"/>
    <cellStyle name="Normal 2 5 2 5 2 2 2 3 3" xfId="17852" xr:uid="{00000000-0005-0000-0000-00000D240000}"/>
    <cellStyle name="Normal 2 5 2 5 2 2 2 3 4" xfId="24621" xr:uid="{00000000-0005-0000-0000-00000E240000}"/>
    <cellStyle name="Normal 2 5 2 5 2 2 2 4" xfId="7699" xr:uid="{00000000-0005-0000-0000-00000F240000}"/>
    <cellStyle name="Normal 2 5 2 5 2 2 2 5" xfId="14468" xr:uid="{00000000-0005-0000-0000-000010240000}"/>
    <cellStyle name="Normal 2 5 2 5 2 2 2 6" xfId="21237" xr:uid="{00000000-0005-0000-0000-000011240000}"/>
    <cellStyle name="Normal 2 5 2 5 2 2 3" xfId="1323" xr:uid="{00000000-0005-0000-0000-000012240000}"/>
    <cellStyle name="Normal 2 5 2 5 2 2 3 2" xfId="3028" xr:uid="{00000000-0005-0000-0000-000013240000}"/>
    <cellStyle name="Normal 2 5 2 5 2 2 3 2 2" xfId="6424" xr:uid="{00000000-0005-0000-0000-000014240000}"/>
    <cellStyle name="Normal 2 5 2 5 2 2 3 2 2 2" xfId="13199" xr:uid="{00000000-0005-0000-0000-000015240000}"/>
    <cellStyle name="Normal 2 5 2 5 2 2 3 2 2 3" xfId="19968" xr:uid="{00000000-0005-0000-0000-000016240000}"/>
    <cellStyle name="Normal 2 5 2 5 2 2 3 2 2 4" xfId="26737" xr:uid="{00000000-0005-0000-0000-000017240000}"/>
    <cellStyle name="Normal 2 5 2 5 2 2 3 2 3" xfId="9815" xr:uid="{00000000-0005-0000-0000-000018240000}"/>
    <cellStyle name="Normal 2 5 2 5 2 2 3 2 4" xfId="16584" xr:uid="{00000000-0005-0000-0000-000019240000}"/>
    <cellStyle name="Normal 2 5 2 5 2 2 3 2 5" xfId="23353" xr:uid="{00000000-0005-0000-0000-00001A240000}"/>
    <cellStyle name="Normal 2 5 2 5 2 2 3 3" xfId="4725" xr:uid="{00000000-0005-0000-0000-00001B240000}"/>
    <cellStyle name="Normal 2 5 2 5 2 2 3 3 2" xfId="11506" xr:uid="{00000000-0005-0000-0000-00001C240000}"/>
    <cellStyle name="Normal 2 5 2 5 2 2 3 3 3" xfId="18275" xr:uid="{00000000-0005-0000-0000-00001D240000}"/>
    <cellStyle name="Normal 2 5 2 5 2 2 3 3 4" xfId="25044" xr:uid="{00000000-0005-0000-0000-00001E240000}"/>
    <cellStyle name="Normal 2 5 2 5 2 2 3 4" xfId="8122" xr:uid="{00000000-0005-0000-0000-00001F240000}"/>
    <cellStyle name="Normal 2 5 2 5 2 2 3 5" xfId="14891" xr:uid="{00000000-0005-0000-0000-000020240000}"/>
    <cellStyle name="Normal 2 5 2 5 2 2 3 6" xfId="21660" xr:uid="{00000000-0005-0000-0000-000021240000}"/>
    <cellStyle name="Normal 2 5 2 5 2 2 4" xfId="1752" xr:uid="{00000000-0005-0000-0000-000022240000}"/>
    <cellStyle name="Normal 2 5 2 5 2 2 4 2" xfId="3454" xr:uid="{00000000-0005-0000-0000-000023240000}"/>
    <cellStyle name="Normal 2 5 2 5 2 2 4 2 2" xfId="6850" xr:uid="{00000000-0005-0000-0000-000024240000}"/>
    <cellStyle name="Normal 2 5 2 5 2 2 4 2 2 2" xfId="13622" xr:uid="{00000000-0005-0000-0000-000025240000}"/>
    <cellStyle name="Normal 2 5 2 5 2 2 4 2 2 3" xfId="20391" xr:uid="{00000000-0005-0000-0000-000026240000}"/>
    <cellStyle name="Normal 2 5 2 5 2 2 4 2 2 4" xfId="27160" xr:uid="{00000000-0005-0000-0000-000027240000}"/>
    <cellStyle name="Normal 2 5 2 5 2 2 4 2 3" xfId="10238" xr:uid="{00000000-0005-0000-0000-000028240000}"/>
    <cellStyle name="Normal 2 5 2 5 2 2 4 2 4" xfId="17007" xr:uid="{00000000-0005-0000-0000-000029240000}"/>
    <cellStyle name="Normal 2 5 2 5 2 2 4 2 5" xfId="23776" xr:uid="{00000000-0005-0000-0000-00002A240000}"/>
    <cellStyle name="Normal 2 5 2 5 2 2 4 3" xfId="5148" xr:uid="{00000000-0005-0000-0000-00002B240000}"/>
    <cellStyle name="Normal 2 5 2 5 2 2 4 3 2" xfId="11929" xr:uid="{00000000-0005-0000-0000-00002C240000}"/>
    <cellStyle name="Normal 2 5 2 5 2 2 4 3 3" xfId="18698" xr:uid="{00000000-0005-0000-0000-00002D240000}"/>
    <cellStyle name="Normal 2 5 2 5 2 2 4 3 4" xfId="25467" xr:uid="{00000000-0005-0000-0000-00002E240000}"/>
    <cellStyle name="Normal 2 5 2 5 2 2 4 4" xfId="8545" xr:uid="{00000000-0005-0000-0000-00002F240000}"/>
    <cellStyle name="Normal 2 5 2 5 2 2 4 5" xfId="15314" xr:uid="{00000000-0005-0000-0000-000030240000}"/>
    <cellStyle name="Normal 2 5 2 5 2 2 4 6" xfId="22083" xr:uid="{00000000-0005-0000-0000-000031240000}"/>
    <cellStyle name="Normal 2 5 2 5 2 2 5" xfId="2179" xr:uid="{00000000-0005-0000-0000-000032240000}"/>
    <cellStyle name="Normal 2 5 2 5 2 2 5 2" xfId="5575" xr:uid="{00000000-0005-0000-0000-000033240000}"/>
    <cellStyle name="Normal 2 5 2 5 2 2 5 2 2" xfId="12353" xr:uid="{00000000-0005-0000-0000-000034240000}"/>
    <cellStyle name="Normal 2 5 2 5 2 2 5 2 3" xfId="19122" xr:uid="{00000000-0005-0000-0000-000035240000}"/>
    <cellStyle name="Normal 2 5 2 5 2 2 5 2 4" xfId="25891" xr:uid="{00000000-0005-0000-0000-000036240000}"/>
    <cellStyle name="Normal 2 5 2 5 2 2 5 3" xfId="8969" xr:uid="{00000000-0005-0000-0000-000037240000}"/>
    <cellStyle name="Normal 2 5 2 5 2 2 5 4" xfId="15738" xr:uid="{00000000-0005-0000-0000-000038240000}"/>
    <cellStyle name="Normal 2 5 2 5 2 2 5 5" xfId="22507" xr:uid="{00000000-0005-0000-0000-000039240000}"/>
    <cellStyle name="Normal 2 5 2 5 2 2 6" xfId="3879" xr:uid="{00000000-0005-0000-0000-00003A240000}"/>
    <cellStyle name="Normal 2 5 2 5 2 2 6 2" xfId="10660" xr:uid="{00000000-0005-0000-0000-00003B240000}"/>
    <cellStyle name="Normal 2 5 2 5 2 2 6 3" xfId="17429" xr:uid="{00000000-0005-0000-0000-00003C240000}"/>
    <cellStyle name="Normal 2 5 2 5 2 2 6 4" xfId="24198" xr:uid="{00000000-0005-0000-0000-00003D240000}"/>
    <cellStyle name="Normal 2 5 2 5 2 2 7" xfId="7276" xr:uid="{00000000-0005-0000-0000-00003E240000}"/>
    <cellStyle name="Normal 2 5 2 5 2 2 8" xfId="14045" xr:uid="{00000000-0005-0000-0000-00003F240000}"/>
    <cellStyle name="Normal 2 5 2 5 2 2 9" xfId="20814" xr:uid="{00000000-0005-0000-0000-000040240000}"/>
    <cellStyle name="Normal 2 5 2 5 2 3" xfId="672" xr:uid="{00000000-0005-0000-0000-000041240000}"/>
    <cellStyle name="Normal 2 5 2 5 2 3 2" xfId="2379" xr:uid="{00000000-0005-0000-0000-000042240000}"/>
    <cellStyle name="Normal 2 5 2 5 2 3 2 2" xfId="5775" xr:uid="{00000000-0005-0000-0000-000043240000}"/>
    <cellStyle name="Normal 2 5 2 5 2 3 2 2 2" xfId="12553" xr:uid="{00000000-0005-0000-0000-000044240000}"/>
    <cellStyle name="Normal 2 5 2 5 2 3 2 2 3" xfId="19322" xr:uid="{00000000-0005-0000-0000-000045240000}"/>
    <cellStyle name="Normal 2 5 2 5 2 3 2 2 4" xfId="26091" xr:uid="{00000000-0005-0000-0000-000046240000}"/>
    <cellStyle name="Normal 2 5 2 5 2 3 2 3" xfId="9169" xr:uid="{00000000-0005-0000-0000-000047240000}"/>
    <cellStyle name="Normal 2 5 2 5 2 3 2 4" xfId="15938" xr:uid="{00000000-0005-0000-0000-000048240000}"/>
    <cellStyle name="Normal 2 5 2 5 2 3 2 5" xfId="22707" xr:uid="{00000000-0005-0000-0000-000049240000}"/>
    <cellStyle name="Normal 2 5 2 5 2 3 3" xfId="4079" xr:uid="{00000000-0005-0000-0000-00004A240000}"/>
    <cellStyle name="Normal 2 5 2 5 2 3 3 2" xfId="10860" xr:uid="{00000000-0005-0000-0000-00004B240000}"/>
    <cellStyle name="Normal 2 5 2 5 2 3 3 3" xfId="17629" xr:uid="{00000000-0005-0000-0000-00004C240000}"/>
    <cellStyle name="Normal 2 5 2 5 2 3 3 4" xfId="24398" xr:uid="{00000000-0005-0000-0000-00004D240000}"/>
    <cellStyle name="Normal 2 5 2 5 2 3 4" xfId="7476" xr:uid="{00000000-0005-0000-0000-00004E240000}"/>
    <cellStyle name="Normal 2 5 2 5 2 3 5" xfId="14245" xr:uid="{00000000-0005-0000-0000-00004F240000}"/>
    <cellStyle name="Normal 2 5 2 5 2 3 6" xfId="21014" xr:uid="{00000000-0005-0000-0000-000050240000}"/>
    <cellStyle name="Normal 2 5 2 5 2 4" xfId="1100" xr:uid="{00000000-0005-0000-0000-000051240000}"/>
    <cellStyle name="Normal 2 5 2 5 2 4 2" xfId="2805" xr:uid="{00000000-0005-0000-0000-000052240000}"/>
    <cellStyle name="Normal 2 5 2 5 2 4 2 2" xfId="6201" xr:uid="{00000000-0005-0000-0000-000053240000}"/>
    <cellStyle name="Normal 2 5 2 5 2 4 2 2 2" xfId="12976" xr:uid="{00000000-0005-0000-0000-000054240000}"/>
    <cellStyle name="Normal 2 5 2 5 2 4 2 2 3" xfId="19745" xr:uid="{00000000-0005-0000-0000-000055240000}"/>
    <cellStyle name="Normal 2 5 2 5 2 4 2 2 4" xfId="26514" xr:uid="{00000000-0005-0000-0000-000056240000}"/>
    <cellStyle name="Normal 2 5 2 5 2 4 2 3" xfId="9592" xr:uid="{00000000-0005-0000-0000-000057240000}"/>
    <cellStyle name="Normal 2 5 2 5 2 4 2 4" xfId="16361" xr:uid="{00000000-0005-0000-0000-000058240000}"/>
    <cellStyle name="Normal 2 5 2 5 2 4 2 5" xfId="23130" xr:uid="{00000000-0005-0000-0000-000059240000}"/>
    <cellStyle name="Normal 2 5 2 5 2 4 3" xfId="4502" xr:uid="{00000000-0005-0000-0000-00005A240000}"/>
    <cellStyle name="Normal 2 5 2 5 2 4 3 2" xfId="11283" xr:uid="{00000000-0005-0000-0000-00005B240000}"/>
    <cellStyle name="Normal 2 5 2 5 2 4 3 3" xfId="18052" xr:uid="{00000000-0005-0000-0000-00005C240000}"/>
    <cellStyle name="Normal 2 5 2 5 2 4 3 4" xfId="24821" xr:uid="{00000000-0005-0000-0000-00005D240000}"/>
    <cellStyle name="Normal 2 5 2 5 2 4 4" xfId="7899" xr:uid="{00000000-0005-0000-0000-00005E240000}"/>
    <cellStyle name="Normal 2 5 2 5 2 4 5" xfId="14668" xr:uid="{00000000-0005-0000-0000-00005F240000}"/>
    <cellStyle name="Normal 2 5 2 5 2 4 6" xfId="21437" xr:uid="{00000000-0005-0000-0000-000060240000}"/>
    <cellStyle name="Normal 2 5 2 5 2 5" xfId="1529" xr:uid="{00000000-0005-0000-0000-000061240000}"/>
    <cellStyle name="Normal 2 5 2 5 2 5 2" xfId="3231" xr:uid="{00000000-0005-0000-0000-000062240000}"/>
    <cellStyle name="Normal 2 5 2 5 2 5 2 2" xfId="6627" xr:uid="{00000000-0005-0000-0000-000063240000}"/>
    <cellStyle name="Normal 2 5 2 5 2 5 2 2 2" xfId="13399" xr:uid="{00000000-0005-0000-0000-000064240000}"/>
    <cellStyle name="Normal 2 5 2 5 2 5 2 2 3" xfId="20168" xr:uid="{00000000-0005-0000-0000-000065240000}"/>
    <cellStyle name="Normal 2 5 2 5 2 5 2 2 4" xfId="26937" xr:uid="{00000000-0005-0000-0000-000066240000}"/>
    <cellStyle name="Normal 2 5 2 5 2 5 2 3" xfId="10015" xr:uid="{00000000-0005-0000-0000-000067240000}"/>
    <cellStyle name="Normal 2 5 2 5 2 5 2 4" xfId="16784" xr:uid="{00000000-0005-0000-0000-000068240000}"/>
    <cellStyle name="Normal 2 5 2 5 2 5 2 5" xfId="23553" xr:uid="{00000000-0005-0000-0000-000069240000}"/>
    <cellStyle name="Normal 2 5 2 5 2 5 3" xfId="4925" xr:uid="{00000000-0005-0000-0000-00006A240000}"/>
    <cellStyle name="Normal 2 5 2 5 2 5 3 2" xfId="11706" xr:uid="{00000000-0005-0000-0000-00006B240000}"/>
    <cellStyle name="Normal 2 5 2 5 2 5 3 3" xfId="18475" xr:uid="{00000000-0005-0000-0000-00006C240000}"/>
    <cellStyle name="Normal 2 5 2 5 2 5 3 4" xfId="25244" xr:uid="{00000000-0005-0000-0000-00006D240000}"/>
    <cellStyle name="Normal 2 5 2 5 2 5 4" xfId="8322" xr:uid="{00000000-0005-0000-0000-00006E240000}"/>
    <cellStyle name="Normal 2 5 2 5 2 5 5" xfId="15091" xr:uid="{00000000-0005-0000-0000-00006F240000}"/>
    <cellStyle name="Normal 2 5 2 5 2 5 6" xfId="21860" xr:uid="{00000000-0005-0000-0000-000070240000}"/>
    <cellStyle name="Normal 2 5 2 5 2 6" xfId="1954" xr:uid="{00000000-0005-0000-0000-000071240000}"/>
    <cellStyle name="Normal 2 5 2 5 2 6 2" xfId="5350" xr:uid="{00000000-0005-0000-0000-000072240000}"/>
    <cellStyle name="Normal 2 5 2 5 2 6 2 2" xfId="12130" xr:uid="{00000000-0005-0000-0000-000073240000}"/>
    <cellStyle name="Normal 2 5 2 5 2 6 2 3" xfId="18899" xr:uid="{00000000-0005-0000-0000-000074240000}"/>
    <cellStyle name="Normal 2 5 2 5 2 6 2 4" xfId="25668" xr:uid="{00000000-0005-0000-0000-000075240000}"/>
    <cellStyle name="Normal 2 5 2 5 2 6 3" xfId="8746" xr:uid="{00000000-0005-0000-0000-000076240000}"/>
    <cellStyle name="Normal 2 5 2 5 2 6 4" xfId="15515" xr:uid="{00000000-0005-0000-0000-000077240000}"/>
    <cellStyle name="Normal 2 5 2 5 2 6 5" xfId="22284" xr:uid="{00000000-0005-0000-0000-000078240000}"/>
    <cellStyle name="Normal 2 5 2 5 2 7" xfId="3656" xr:uid="{00000000-0005-0000-0000-000079240000}"/>
    <cellStyle name="Normal 2 5 2 5 2 7 2" xfId="10437" xr:uid="{00000000-0005-0000-0000-00007A240000}"/>
    <cellStyle name="Normal 2 5 2 5 2 7 3" xfId="17206" xr:uid="{00000000-0005-0000-0000-00007B240000}"/>
    <cellStyle name="Normal 2 5 2 5 2 7 4" xfId="23975" xr:uid="{00000000-0005-0000-0000-00007C240000}"/>
    <cellStyle name="Normal 2 5 2 5 2 8" xfId="7052" xr:uid="{00000000-0005-0000-0000-00007D240000}"/>
    <cellStyle name="Normal 2 5 2 5 2 9" xfId="13822" xr:uid="{00000000-0005-0000-0000-00007E240000}"/>
    <cellStyle name="Normal 2 5 2 5 3" xfId="368" xr:uid="{00000000-0005-0000-0000-00007F240000}"/>
    <cellStyle name="Normal 2 5 2 5 3 2" xfId="795" xr:uid="{00000000-0005-0000-0000-000080240000}"/>
    <cellStyle name="Normal 2 5 2 5 3 2 2" xfId="2502" xr:uid="{00000000-0005-0000-0000-000081240000}"/>
    <cellStyle name="Normal 2 5 2 5 3 2 2 2" xfId="5898" xr:uid="{00000000-0005-0000-0000-000082240000}"/>
    <cellStyle name="Normal 2 5 2 5 3 2 2 2 2" xfId="12676" xr:uid="{00000000-0005-0000-0000-000083240000}"/>
    <cellStyle name="Normal 2 5 2 5 3 2 2 2 3" xfId="19445" xr:uid="{00000000-0005-0000-0000-000084240000}"/>
    <cellStyle name="Normal 2 5 2 5 3 2 2 2 4" xfId="26214" xr:uid="{00000000-0005-0000-0000-000085240000}"/>
    <cellStyle name="Normal 2 5 2 5 3 2 2 3" xfId="9292" xr:uid="{00000000-0005-0000-0000-000086240000}"/>
    <cellStyle name="Normal 2 5 2 5 3 2 2 4" xfId="16061" xr:uid="{00000000-0005-0000-0000-000087240000}"/>
    <cellStyle name="Normal 2 5 2 5 3 2 2 5" xfId="22830" xr:uid="{00000000-0005-0000-0000-000088240000}"/>
    <cellStyle name="Normal 2 5 2 5 3 2 3" xfId="4202" xr:uid="{00000000-0005-0000-0000-000089240000}"/>
    <cellStyle name="Normal 2 5 2 5 3 2 3 2" xfId="10983" xr:uid="{00000000-0005-0000-0000-00008A240000}"/>
    <cellStyle name="Normal 2 5 2 5 3 2 3 3" xfId="17752" xr:uid="{00000000-0005-0000-0000-00008B240000}"/>
    <cellStyle name="Normal 2 5 2 5 3 2 3 4" xfId="24521" xr:uid="{00000000-0005-0000-0000-00008C240000}"/>
    <cellStyle name="Normal 2 5 2 5 3 2 4" xfId="7599" xr:uid="{00000000-0005-0000-0000-00008D240000}"/>
    <cellStyle name="Normal 2 5 2 5 3 2 5" xfId="14368" xr:uid="{00000000-0005-0000-0000-00008E240000}"/>
    <cellStyle name="Normal 2 5 2 5 3 2 6" xfId="21137" xr:uid="{00000000-0005-0000-0000-00008F240000}"/>
    <cellStyle name="Normal 2 5 2 5 3 3" xfId="1223" xr:uid="{00000000-0005-0000-0000-000090240000}"/>
    <cellStyle name="Normal 2 5 2 5 3 3 2" xfId="2928" xr:uid="{00000000-0005-0000-0000-000091240000}"/>
    <cellStyle name="Normal 2 5 2 5 3 3 2 2" xfId="6324" xr:uid="{00000000-0005-0000-0000-000092240000}"/>
    <cellStyle name="Normal 2 5 2 5 3 3 2 2 2" xfId="13099" xr:uid="{00000000-0005-0000-0000-000093240000}"/>
    <cellStyle name="Normal 2 5 2 5 3 3 2 2 3" xfId="19868" xr:uid="{00000000-0005-0000-0000-000094240000}"/>
    <cellStyle name="Normal 2 5 2 5 3 3 2 2 4" xfId="26637" xr:uid="{00000000-0005-0000-0000-000095240000}"/>
    <cellStyle name="Normal 2 5 2 5 3 3 2 3" xfId="9715" xr:uid="{00000000-0005-0000-0000-000096240000}"/>
    <cellStyle name="Normal 2 5 2 5 3 3 2 4" xfId="16484" xr:uid="{00000000-0005-0000-0000-000097240000}"/>
    <cellStyle name="Normal 2 5 2 5 3 3 2 5" xfId="23253" xr:uid="{00000000-0005-0000-0000-000098240000}"/>
    <cellStyle name="Normal 2 5 2 5 3 3 3" xfId="4625" xr:uid="{00000000-0005-0000-0000-000099240000}"/>
    <cellStyle name="Normal 2 5 2 5 3 3 3 2" xfId="11406" xr:uid="{00000000-0005-0000-0000-00009A240000}"/>
    <cellStyle name="Normal 2 5 2 5 3 3 3 3" xfId="18175" xr:uid="{00000000-0005-0000-0000-00009B240000}"/>
    <cellStyle name="Normal 2 5 2 5 3 3 3 4" xfId="24944" xr:uid="{00000000-0005-0000-0000-00009C240000}"/>
    <cellStyle name="Normal 2 5 2 5 3 3 4" xfId="8022" xr:uid="{00000000-0005-0000-0000-00009D240000}"/>
    <cellStyle name="Normal 2 5 2 5 3 3 5" xfId="14791" xr:uid="{00000000-0005-0000-0000-00009E240000}"/>
    <cellStyle name="Normal 2 5 2 5 3 3 6" xfId="21560" xr:uid="{00000000-0005-0000-0000-00009F240000}"/>
    <cellStyle name="Normal 2 5 2 5 3 4" xfId="1652" xr:uid="{00000000-0005-0000-0000-0000A0240000}"/>
    <cellStyle name="Normal 2 5 2 5 3 4 2" xfId="3354" xr:uid="{00000000-0005-0000-0000-0000A1240000}"/>
    <cellStyle name="Normal 2 5 2 5 3 4 2 2" xfId="6750" xr:uid="{00000000-0005-0000-0000-0000A2240000}"/>
    <cellStyle name="Normal 2 5 2 5 3 4 2 2 2" xfId="13522" xr:uid="{00000000-0005-0000-0000-0000A3240000}"/>
    <cellStyle name="Normal 2 5 2 5 3 4 2 2 3" xfId="20291" xr:uid="{00000000-0005-0000-0000-0000A4240000}"/>
    <cellStyle name="Normal 2 5 2 5 3 4 2 2 4" xfId="27060" xr:uid="{00000000-0005-0000-0000-0000A5240000}"/>
    <cellStyle name="Normal 2 5 2 5 3 4 2 3" xfId="10138" xr:uid="{00000000-0005-0000-0000-0000A6240000}"/>
    <cellStyle name="Normal 2 5 2 5 3 4 2 4" xfId="16907" xr:uid="{00000000-0005-0000-0000-0000A7240000}"/>
    <cellStyle name="Normal 2 5 2 5 3 4 2 5" xfId="23676" xr:uid="{00000000-0005-0000-0000-0000A8240000}"/>
    <cellStyle name="Normal 2 5 2 5 3 4 3" xfId="5048" xr:uid="{00000000-0005-0000-0000-0000A9240000}"/>
    <cellStyle name="Normal 2 5 2 5 3 4 3 2" xfId="11829" xr:uid="{00000000-0005-0000-0000-0000AA240000}"/>
    <cellStyle name="Normal 2 5 2 5 3 4 3 3" xfId="18598" xr:uid="{00000000-0005-0000-0000-0000AB240000}"/>
    <cellStyle name="Normal 2 5 2 5 3 4 3 4" xfId="25367" xr:uid="{00000000-0005-0000-0000-0000AC240000}"/>
    <cellStyle name="Normal 2 5 2 5 3 4 4" xfId="8445" xr:uid="{00000000-0005-0000-0000-0000AD240000}"/>
    <cellStyle name="Normal 2 5 2 5 3 4 5" xfId="15214" xr:uid="{00000000-0005-0000-0000-0000AE240000}"/>
    <cellStyle name="Normal 2 5 2 5 3 4 6" xfId="21983" xr:uid="{00000000-0005-0000-0000-0000AF240000}"/>
    <cellStyle name="Normal 2 5 2 5 3 5" xfId="2077" xr:uid="{00000000-0005-0000-0000-0000B0240000}"/>
    <cellStyle name="Normal 2 5 2 5 3 5 2" xfId="5473" xr:uid="{00000000-0005-0000-0000-0000B1240000}"/>
    <cellStyle name="Normal 2 5 2 5 3 5 2 2" xfId="12253" xr:uid="{00000000-0005-0000-0000-0000B2240000}"/>
    <cellStyle name="Normal 2 5 2 5 3 5 2 3" xfId="19022" xr:uid="{00000000-0005-0000-0000-0000B3240000}"/>
    <cellStyle name="Normal 2 5 2 5 3 5 2 4" xfId="25791" xr:uid="{00000000-0005-0000-0000-0000B4240000}"/>
    <cellStyle name="Normal 2 5 2 5 3 5 3" xfId="8869" xr:uid="{00000000-0005-0000-0000-0000B5240000}"/>
    <cellStyle name="Normal 2 5 2 5 3 5 4" xfId="15638" xr:uid="{00000000-0005-0000-0000-0000B6240000}"/>
    <cellStyle name="Normal 2 5 2 5 3 5 5" xfId="22407" xr:uid="{00000000-0005-0000-0000-0000B7240000}"/>
    <cellStyle name="Normal 2 5 2 5 3 6" xfId="3779" xr:uid="{00000000-0005-0000-0000-0000B8240000}"/>
    <cellStyle name="Normal 2 5 2 5 3 6 2" xfId="10560" xr:uid="{00000000-0005-0000-0000-0000B9240000}"/>
    <cellStyle name="Normal 2 5 2 5 3 6 3" xfId="17329" xr:uid="{00000000-0005-0000-0000-0000BA240000}"/>
    <cellStyle name="Normal 2 5 2 5 3 6 4" xfId="24098" xr:uid="{00000000-0005-0000-0000-0000BB240000}"/>
    <cellStyle name="Normal 2 5 2 5 3 7" xfId="7176" xr:uid="{00000000-0005-0000-0000-0000BC240000}"/>
    <cellStyle name="Normal 2 5 2 5 3 8" xfId="13945" xr:uid="{00000000-0005-0000-0000-0000BD240000}"/>
    <cellStyle name="Normal 2 5 2 5 3 9" xfId="20714" xr:uid="{00000000-0005-0000-0000-0000BE240000}"/>
    <cellStyle name="Normal 2 5 2 5 4" xfId="570" xr:uid="{00000000-0005-0000-0000-0000BF240000}"/>
    <cellStyle name="Normal 2 5 2 5 4 2" xfId="2279" xr:uid="{00000000-0005-0000-0000-0000C0240000}"/>
    <cellStyle name="Normal 2 5 2 5 4 2 2" xfId="5675" xr:uid="{00000000-0005-0000-0000-0000C1240000}"/>
    <cellStyle name="Normal 2 5 2 5 4 2 2 2" xfId="12453" xr:uid="{00000000-0005-0000-0000-0000C2240000}"/>
    <cellStyle name="Normal 2 5 2 5 4 2 2 3" xfId="19222" xr:uid="{00000000-0005-0000-0000-0000C3240000}"/>
    <cellStyle name="Normal 2 5 2 5 4 2 2 4" xfId="25991" xr:uid="{00000000-0005-0000-0000-0000C4240000}"/>
    <cellStyle name="Normal 2 5 2 5 4 2 3" xfId="9069" xr:uid="{00000000-0005-0000-0000-0000C5240000}"/>
    <cellStyle name="Normal 2 5 2 5 4 2 4" xfId="15838" xr:uid="{00000000-0005-0000-0000-0000C6240000}"/>
    <cellStyle name="Normal 2 5 2 5 4 2 5" xfId="22607" xr:uid="{00000000-0005-0000-0000-0000C7240000}"/>
    <cellStyle name="Normal 2 5 2 5 4 3" xfId="3979" xr:uid="{00000000-0005-0000-0000-0000C8240000}"/>
    <cellStyle name="Normal 2 5 2 5 4 3 2" xfId="10760" xr:uid="{00000000-0005-0000-0000-0000C9240000}"/>
    <cellStyle name="Normal 2 5 2 5 4 3 3" xfId="17529" xr:uid="{00000000-0005-0000-0000-0000CA240000}"/>
    <cellStyle name="Normal 2 5 2 5 4 3 4" xfId="24298" xr:uid="{00000000-0005-0000-0000-0000CB240000}"/>
    <cellStyle name="Normal 2 5 2 5 4 4" xfId="7376" xr:uid="{00000000-0005-0000-0000-0000CC240000}"/>
    <cellStyle name="Normal 2 5 2 5 4 5" xfId="14145" xr:uid="{00000000-0005-0000-0000-0000CD240000}"/>
    <cellStyle name="Normal 2 5 2 5 4 6" xfId="20914" xr:uid="{00000000-0005-0000-0000-0000CE240000}"/>
    <cellStyle name="Normal 2 5 2 5 5" xfId="1000" xr:uid="{00000000-0005-0000-0000-0000CF240000}"/>
    <cellStyle name="Normal 2 5 2 5 5 2" xfId="2705" xr:uid="{00000000-0005-0000-0000-0000D0240000}"/>
    <cellStyle name="Normal 2 5 2 5 5 2 2" xfId="6101" xr:uid="{00000000-0005-0000-0000-0000D1240000}"/>
    <cellStyle name="Normal 2 5 2 5 5 2 2 2" xfId="12876" xr:uid="{00000000-0005-0000-0000-0000D2240000}"/>
    <cellStyle name="Normal 2 5 2 5 5 2 2 3" xfId="19645" xr:uid="{00000000-0005-0000-0000-0000D3240000}"/>
    <cellStyle name="Normal 2 5 2 5 5 2 2 4" xfId="26414" xr:uid="{00000000-0005-0000-0000-0000D4240000}"/>
    <cellStyle name="Normal 2 5 2 5 5 2 3" xfId="9492" xr:uid="{00000000-0005-0000-0000-0000D5240000}"/>
    <cellStyle name="Normal 2 5 2 5 5 2 4" xfId="16261" xr:uid="{00000000-0005-0000-0000-0000D6240000}"/>
    <cellStyle name="Normal 2 5 2 5 5 2 5" xfId="23030" xr:uid="{00000000-0005-0000-0000-0000D7240000}"/>
    <cellStyle name="Normal 2 5 2 5 5 3" xfId="4402" xr:uid="{00000000-0005-0000-0000-0000D8240000}"/>
    <cellStyle name="Normal 2 5 2 5 5 3 2" xfId="11183" xr:uid="{00000000-0005-0000-0000-0000D9240000}"/>
    <cellStyle name="Normal 2 5 2 5 5 3 3" xfId="17952" xr:uid="{00000000-0005-0000-0000-0000DA240000}"/>
    <cellStyle name="Normal 2 5 2 5 5 3 4" xfId="24721" xr:uid="{00000000-0005-0000-0000-0000DB240000}"/>
    <cellStyle name="Normal 2 5 2 5 5 4" xfId="7799" xr:uid="{00000000-0005-0000-0000-0000DC240000}"/>
    <cellStyle name="Normal 2 5 2 5 5 5" xfId="14568" xr:uid="{00000000-0005-0000-0000-0000DD240000}"/>
    <cellStyle name="Normal 2 5 2 5 5 6" xfId="21337" xr:uid="{00000000-0005-0000-0000-0000DE240000}"/>
    <cellStyle name="Normal 2 5 2 5 6" xfId="1429" xr:uid="{00000000-0005-0000-0000-0000DF240000}"/>
    <cellStyle name="Normal 2 5 2 5 6 2" xfId="3131" xr:uid="{00000000-0005-0000-0000-0000E0240000}"/>
    <cellStyle name="Normal 2 5 2 5 6 2 2" xfId="6527" xr:uid="{00000000-0005-0000-0000-0000E1240000}"/>
    <cellStyle name="Normal 2 5 2 5 6 2 2 2" xfId="13299" xr:uid="{00000000-0005-0000-0000-0000E2240000}"/>
    <cellStyle name="Normal 2 5 2 5 6 2 2 3" xfId="20068" xr:uid="{00000000-0005-0000-0000-0000E3240000}"/>
    <cellStyle name="Normal 2 5 2 5 6 2 2 4" xfId="26837" xr:uid="{00000000-0005-0000-0000-0000E4240000}"/>
    <cellStyle name="Normal 2 5 2 5 6 2 3" xfId="9915" xr:uid="{00000000-0005-0000-0000-0000E5240000}"/>
    <cellStyle name="Normal 2 5 2 5 6 2 4" xfId="16684" xr:uid="{00000000-0005-0000-0000-0000E6240000}"/>
    <cellStyle name="Normal 2 5 2 5 6 2 5" xfId="23453" xr:uid="{00000000-0005-0000-0000-0000E7240000}"/>
    <cellStyle name="Normal 2 5 2 5 6 3" xfId="4825" xr:uid="{00000000-0005-0000-0000-0000E8240000}"/>
    <cellStyle name="Normal 2 5 2 5 6 3 2" xfId="11606" xr:uid="{00000000-0005-0000-0000-0000E9240000}"/>
    <cellStyle name="Normal 2 5 2 5 6 3 3" xfId="18375" xr:uid="{00000000-0005-0000-0000-0000EA240000}"/>
    <cellStyle name="Normal 2 5 2 5 6 3 4" xfId="25144" xr:uid="{00000000-0005-0000-0000-0000EB240000}"/>
    <cellStyle name="Normal 2 5 2 5 6 4" xfId="8222" xr:uid="{00000000-0005-0000-0000-0000EC240000}"/>
    <cellStyle name="Normal 2 5 2 5 6 5" xfId="14991" xr:uid="{00000000-0005-0000-0000-0000ED240000}"/>
    <cellStyle name="Normal 2 5 2 5 6 6" xfId="21760" xr:uid="{00000000-0005-0000-0000-0000EE240000}"/>
    <cellStyle name="Normal 2 5 2 5 7" xfId="1854" xr:uid="{00000000-0005-0000-0000-0000EF240000}"/>
    <cellStyle name="Normal 2 5 2 5 7 2" xfId="5250" xr:uid="{00000000-0005-0000-0000-0000F0240000}"/>
    <cellStyle name="Normal 2 5 2 5 7 2 2" xfId="12030" xr:uid="{00000000-0005-0000-0000-0000F1240000}"/>
    <cellStyle name="Normal 2 5 2 5 7 2 3" xfId="18799" xr:uid="{00000000-0005-0000-0000-0000F2240000}"/>
    <cellStyle name="Normal 2 5 2 5 7 2 4" xfId="25568" xr:uid="{00000000-0005-0000-0000-0000F3240000}"/>
    <cellStyle name="Normal 2 5 2 5 7 3" xfId="8646" xr:uid="{00000000-0005-0000-0000-0000F4240000}"/>
    <cellStyle name="Normal 2 5 2 5 7 4" xfId="15415" xr:uid="{00000000-0005-0000-0000-0000F5240000}"/>
    <cellStyle name="Normal 2 5 2 5 7 5" xfId="22184" xr:uid="{00000000-0005-0000-0000-0000F6240000}"/>
    <cellStyle name="Normal 2 5 2 5 8" xfId="3556" xr:uid="{00000000-0005-0000-0000-0000F7240000}"/>
    <cellStyle name="Normal 2 5 2 5 8 2" xfId="10337" xr:uid="{00000000-0005-0000-0000-0000F8240000}"/>
    <cellStyle name="Normal 2 5 2 5 8 3" xfId="17106" xr:uid="{00000000-0005-0000-0000-0000F9240000}"/>
    <cellStyle name="Normal 2 5 2 5 8 4" xfId="23875" xr:uid="{00000000-0005-0000-0000-0000FA240000}"/>
    <cellStyle name="Normal 2 5 2 5 9" xfId="6952" xr:uid="{00000000-0005-0000-0000-0000FB240000}"/>
    <cellStyle name="Normal 2 5 2 6" xfId="142" xr:uid="{00000000-0005-0000-0000-0000FC240000}"/>
    <cellStyle name="Normal 2 5 2 6 10" xfId="20511" xr:uid="{00000000-0005-0000-0000-0000FD240000}"/>
    <cellStyle name="Normal 2 5 2 6 2" xfId="390" xr:uid="{00000000-0005-0000-0000-0000FE240000}"/>
    <cellStyle name="Normal 2 5 2 6 2 2" xfId="817" xr:uid="{00000000-0005-0000-0000-0000FF240000}"/>
    <cellStyle name="Normal 2 5 2 6 2 2 2" xfId="2522" xr:uid="{00000000-0005-0000-0000-000000250000}"/>
    <cellStyle name="Normal 2 5 2 6 2 2 2 2" xfId="5918" xr:uid="{00000000-0005-0000-0000-000001250000}"/>
    <cellStyle name="Normal 2 5 2 6 2 2 2 2 2" xfId="12696" xr:uid="{00000000-0005-0000-0000-000002250000}"/>
    <cellStyle name="Normal 2 5 2 6 2 2 2 2 3" xfId="19465" xr:uid="{00000000-0005-0000-0000-000003250000}"/>
    <cellStyle name="Normal 2 5 2 6 2 2 2 2 4" xfId="26234" xr:uid="{00000000-0005-0000-0000-000004250000}"/>
    <cellStyle name="Normal 2 5 2 6 2 2 2 3" xfId="9312" xr:uid="{00000000-0005-0000-0000-000005250000}"/>
    <cellStyle name="Normal 2 5 2 6 2 2 2 4" xfId="16081" xr:uid="{00000000-0005-0000-0000-000006250000}"/>
    <cellStyle name="Normal 2 5 2 6 2 2 2 5" xfId="22850" xr:uid="{00000000-0005-0000-0000-000007250000}"/>
    <cellStyle name="Normal 2 5 2 6 2 2 3" xfId="4222" xr:uid="{00000000-0005-0000-0000-000008250000}"/>
    <cellStyle name="Normal 2 5 2 6 2 2 3 2" xfId="11003" xr:uid="{00000000-0005-0000-0000-000009250000}"/>
    <cellStyle name="Normal 2 5 2 6 2 2 3 3" xfId="17772" xr:uid="{00000000-0005-0000-0000-00000A250000}"/>
    <cellStyle name="Normal 2 5 2 6 2 2 3 4" xfId="24541" xr:uid="{00000000-0005-0000-0000-00000B250000}"/>
    <cellStyle name="Normal 2 5 2 6 2 2 4" xfId="7619" xr:uid="{00000000-0005-0000-0000-00000C250000}"/>
    <cellStyle name="Normal 2 5 2 6 2 2 5" xfId="14388" xr:uid="{00000000-0005-0000-0000-00000D250000}"/>
    <cellStyle name="Normal 2 5 2 6 2 2 6" xfId="21157" xr:uid="{00000000-0005-0000-0000-00000E250000}"/>
    <cellStyle name="Normal 2 5 2 6 2 3" xfId="1243" xr:uid="{00000000-0005-0000-0000-00000F250000}"/>
    <cellStyle name="Normal 2 5 2 6 2 3 2" xfId="2948" xr:uid="{00000000-0005-0000-0000-000010250000}"/>
    <cellStyle name="Normal 2 5 2 6 2 3 2 2" xfId="6344" xr:uid="{00000000-0005-0000-0000-000011250000}"/>
    <cellStyle name="Normal 2 5 2 6 2 3 2 2 2" xfId="13119" xr:uid="{00000000-0005-0000-0000-000012250000}"/>
    <cellStyle name="Normal 2 5 2 6 2 3 2 2 3" xfId="19888" xr:uid="{00000000-0005-0000-0000-000013250000}"/>
    <cellStyle name="Normal 2 5 2 6 2 3 2 2 4" xfId="26657" xr:uid="{00000000-0005-0000-0000-000014250000}"/>
    <cellStyle name="Normal 2 5 2 6 2 3 2 3" xfId="9735" xr:uid="{00000000-0005-0000-0000-000015250000}"/>
    <cellStyle name="Normal 2 5 2 6 2 3 2 4" xfId="16504" xr:uid="{00000000-0005-0000-0000-000016250000}"/>
    <cellStyle name="Normal 2 5 2 6 2 3 2 5" xfId="23273" xr:uid="{00000000-0005-0000-0000-000017250000}"/>
    <cellStyle name="Normal 2 5 2 6 2 3 3" xfId="4645" xr:uid="{00000000-0005-0000-0000-000018250000}"/>
    <cellStyle name="Normal 2 5 2 6 2 3 3 2" xfId="11426" xr:uid="{00000000-0005-0000-0000-000019250000}"/>
    <cellStyle name="Normal 2 5 2 6 2 3 3 3" xfId="18195" xr:uid="{00000000-0005-0000-0000-00001A250000}"/>
    <cellStyle name="Normal 2 5 2 6 2 3 3 4" xfId="24964" xr:uid="{00000000-0005-0000-0000-00001B250000}"/>
    <cellStyle name="Normal 2 5 2 6 2 3 4" xfId="8042" xr:uid="{00000000-0005-0000-0000-00001C250000}"/>
    <cellStyle name="Normal 2 5 2 6 2 3 5" xfId="14811" xr:uid="{00000000-0005-0000-0000-00001D250000}"/>
    <cellStyle name="Normal 2 5 2 6 2 3 6" xfId="21580" xr:uid="{00000000-0005-0000-0000-00001E250000}"/>
    <cellStyle name="Normal 2 5 2 6 2 4" xfId="1672" xr:uid="{00000000-0005-0000-0000-00001F250000}"/>
    <cellStyle name="Normal 2 5 2 6 2 4 2" xfId="3374" xr:uid="{00000000-0005-0000-0000-000020250000}"/>
    <cellStyle name="Normal 2 5 2 6 2 4 2 2" xfId="6770" xr:uid="{00000000-0005-0000-0000-000021250000}"/>
    <cellStyle name="Normal 2 5 2 6 2 4 2 2 2" xfId="13542" xr:uid="{00000000-0005-0000-0000-000022250000}"/>
    <cellStyle name="Normal 2 5 2 6 2 4 2 2 3" xfId="20311" xr:uid="{00000000-0005-0000-0000-000023250000}"/>
    <cellStyle name="Normal 2 5 2 6 2 4 2 2 4" xfId="27080" xr:uid="{00000000-0005-0000-0000-000024250000}"/>
    <cellStyle name="Normal 2 5 2 6 2 4 2 3" xfId="10158" xr:uid="{00000000-0005-0000-0000-000025250000}"/>
    <cellStyle name="Normal 2 5 2 6 2 4 2 4" xfId="16927" xr:uid="{00000000-0005-0000-0000-000026250000}"/>
    <cellStyle name="Normal 2 5 2 6 2 4 2 5" xfId="23696" xr:uid="{00000000-0005-0000-0000-000027250000}"/>
    <cellStyle name="Normal 2 5 2 6 2 4 3" xfId="5068" xr:uid="{00000000-0005-0000-0000-000028250000}"/>
    <cellStyle name="Normal 2 5 2 6 2 4 3 2" xfId="11849" xr:uid="{00000000-0005-0000-0000-000029250000}"/>
    <cellStyle name="Normal 2 5 2 6 2 4 3 3" xfId="18618" xr:uid="{00000000-0005-0000-0000-00002A250000}"/>
    <cellStyle name="Normal 2 5 2 6 2 4 3 4" xfId="25387" xr:uid="{00000000-0005-0000-0000-00002B250000}"/>
    <cellStyle name="Normal 2 5 2 6 2 4 4" xfId="8465" xr:uid="{00000000-0005-0000-0000-00002C250000}"/>
    <cellStyle name="Normal 2 5 2 6 2 4 5" xfId="15234" xr:uid="{00000000-0005-0000-0000-00002D250000}"/>
    <cellStyle name="Normal 2 5 2 6 2 4 6" xfId="22003" xr:uid="{00000000-0005-0000-0000-00002E250000}"/>
    <cellStyle name="Normal 2 5 2 6 2 5" xfId="2099" xr:uid="{00000000-0005-0000-0000-00002F250000}"/>
    <cellStyle name="Normal 2 5 2 6 2 5 2" xfId="5495" xr:uid="{00000000-0005-0000-0000-000030250000}"/>
    <cellStyle name="Normal 2 5 2 6 2 5 2 2" xfId="12273" xr:uid="{00000000-0005-0000-0000-000031250000}"/>
    <cellStyle name="Normal 2 5 2 6 2 5 2 3" xfId="19042" xr:uid="{00000000-0005-0000-0000-000032250000}"/>
    <cellStyle name="Normal 2 5 2 6 2 5 2 4" xfId="25811" xr:uid="{00000000-0005-0000-0000-000033250000}"/>
    <cellStyle name="Normal 2 5 2 6 2 5 3" xfId="8889" xr:uid="{00000000-0005-0000-0000-000034250000}"/>
    <cellStyle name="Normal 2 5 2 6 2 5 4" xfId="15658" xr:uid="{00000000-0005-0000-0000-000035250000}"/>
    <cellStyle name="Normal 2 5 2 6 2 5 5" xfId="22427" xr:uid="{00000000-0005-0000-0000-000036250000}"/>
    <cellStyle name="Normal 2 5 2 6 2 6" xfId="3799" xr:uid="{00000000-0005-0000-0000-000037250000}"/>
    <cellStyle name="Normal 2 5 2 6 2 6 2" xfId="10580" xr:uid="{00000000-0005-0000-0000-000038250000}"/>
    <cellStyle name="Normal 2 5 2 6 2 6 3" xfId="17349" xr:uid="{00000000-0005-0000-0000-000039250000}"/>
    <cellStyle name="Normal 2 5 2 6 2 6 4" xfId="24118" xr:uid="{00000000-0005-0000-0000-00003A250000}"/>
    <cellStyle name="Normal 2 5 2 6 2 7" xfId="7196" xr:uid="{00000000-0005-0000-0000-00003B250000}"/>
    <cellStyle name="Normal 2 5 2 6 2 8" xfId="13965" xr:uid="{00000000-0005-0000-0000-00003C250000}"/>
    <cellStyle name="Normal 2 5 2 6 2 9" xfId="20734" xr:uid="{00000000-0005-0000-0000-00003D250000}"/>
    <cellStyle name="Normal 2 5 2 6 3" xfId="592" xr:uid="{00000000-0005-0000-0000-00003E250000}"/>
    <cellStyle name="Normal 2 5 2 6 3 2" xfId="2299" xr:uid="{00000000-0005-0000-0000-00003F250000}"/>
    <cellStyle name="Normal 2 5 2 6 3 2 2" xfId="5695" xr:uid="{00000000-0005-0000-0000-000040250000}"/>
    <cellStyle name="Normal 2 5 2 6 3 2 2 2" xfId="12473" xr:uid="{00000000-0005-0000-0000-000041250000}"/>
    <cellStyle name="Normal 2 5 2 6 3 2 2 3" xfId="19242" xr:uid="{00000000-0005-0000-0000-000042250000}"/>
    <cellStyle name="Normal 2 5 2 6 3 2 2 4" xfId="26011" xr:uid="{00000000-0005-0000-0000-000043250000}"/>
    <cellStyle name="Normal 2 5 2 6 3 2 3" xfId="9089" xr:uid="{00000000-0005-0000-0000-000044250000}"/>
    <cellStyle name="Normal 2 5 2 6 3 2 4" xfId="15858" xr:uid="{00000000-0005-0000-0000-000045250000}"/>
    <cellStyle name="Normal 2 5 2 6 3 2 5" xfId="22627" xr:uid="{00000000-0005-0000-0000-000046250000}"/>
    <cellStyle name="Normal 2 5 2 6 3 3" xfId="3999" xr:uid="{00000000-0005-0000-0000-000047250000}"/>
    <cellStyle name="Normal 2 5 2 6 3 3 2" xfId="10780" xr:uid="{00000000-0005-0000-0000-000048250000}"/>
    <cellStyle name="Normal 2 5 2 6 3 3 3" xfId="17549" xr:uid="{00000000-0005-0000-0000-000049250000}"/>
    <cellStyle name="Normal 2 5 2 6 3 3 4" xfId="24318" xr:uid="{00000000-0005-0000-0000-00004A250000}"/>
    <cellStyle name="Normal 2 5 2 6 3 4" xfId="7396" xr:uid="{00000000-0005-0000-0000-00004B250000}"/>
    <cellStyle name="Normal 2 5 2 6 3 5" xfId="14165" xr:uid="{00000000-0005-0000-0000-00004C250000}"/>
    <cellStyle name="Normal 2 5 2 6 3 6" xfId="20934" xr:uid="{00000000-0005-0000-0000-00004D250000}"/>
    <cellStyle name="Normal 2 5 2 6 4" xfId="1020" xr:uid="{00000000-0005-0000-0000-00004E250000}"/>
    <cellStyle name="Normal 2 5 2 6 4 2" xfId="2725" xr:uid="{00000000-0005-0000-0000-00004F250000}"/>
    <cellStyle name="Normal 2 5 2 6 4 2 2" xfId="6121" xr:uid="{00000000-0005-0000-0000-000050250000}"/>
    <cellStyle name="Normal 2 5 2 6 4 2 2 2" xfId="12896" xr:uid="{00000000-0005-0000-0000-000051250000}"/>
    <cellStyle name="Normal 2 5 2 6 4 2 2 3" xfId="19665" xr:uid="{00000000-0005-0000-0000-000052250000}"/>
    <cellStyle name="Normal 2 5 2 6 4 2 2 4" xfId="26434" xr:uid="{00000000-0005-0000-0000-000053250000}"/>
    <cellStyle name="Normal 2 5 2 6 4 2 3" xfId="9512" xr:uid="{00000000-0005-0000-0000-000054250000}"/>
    <cellStyle name="Normal 2 5 2 6 4 2 4" xfId="16281" xr:uid="{00000000-0005-0000-0000-000055250000}"/>
    <cellStyle name="Normal 2 5 2 6 4 2 5" xfId="23050" xr:uid="{00000000-0005-0000-0000-000056250000}"/>
    <cellStyle name="Normal 2 5 2 6 4 3" xfId="4422" xr:uid="{00000000-0005-0000-0000-000057250000}"/>
    <cellStyle name="Normal 2 5 2 6 4 3 2" xfId="11203" xr:uid="{00000000-0005-0000-0000-000058250000}"/>
    <cellStyle name="Normal 2 5 2 6 4 3 3" xfId="17972" xr:uid="{00000000-0005-0000-0000-000059250000}"/>
    <cellStyle name="Normal 2 5 2 6 4 3 4" xfId="24741" xr:uid="{00000000-0005-0000-0000-00005A250000}"/>
    <cellStyle name="Normal 2 5 2 6 4 4" xfId="7819" xr:uid="{00000000-0005-0000-0000-00005B250000}"/>
    <cellStyle name="Normal 2 5 2 6 4 5" xfId="14588" xr:uid="{00000000-0005-0000-0000-00005C250000}"/>
    <cellStyle name="Normal 2 5 2 6 4 6" xfId="21357" xr:uid="{00000000-0005-0000-0000-00005D250000}"/>
    <cellStyle name="Normal 2 5 2 6 5" xfId="1449" xr:uid="{00000000-0005-0000-0000-00005E250000}"/>
    <cellStyle name="Normal 2 5 2 6 5 2" xfId="3151" xr:uid="{00000000-0005-0000-0000-00005F250000}"/>
    <cellStyle name="Normal 2 5 2 6 5 2 2" xfId="6547" xr:uid="{00000000-0005-0000-0000-000060250000}"/>
    <cellStyle name="Normal 2 5 2 6 5 2 2 2" xfId="13319" xr:uid="{00000000-0005-0000-0000-000061250000}"/>
    <cellStyle name="Normal 2 5 2 6 5 2 2 3" xfId="20088" xr:uid="{00000000-0005-0000-0000-000062250000}"/>
    <cellStyle name="Normal 2 5 2 6 5 2 2 4" xfId="26857" xr:uid="{00000000-0005-0000-0000-000063250000}"/>
    <cellStyle name="Normal 2 5 2 6 5 2 3" xfId="9935" xr:uid="{00000000-0005-0000-0000-000064250000}"/>
    <cellStyle name="Normal 2 5 2 6 5 2 4" xfId="16704" xr:uid="{00000000-0005-0000-0000-000065250000}"/>
    <cellStyle name="Normal 2 5 2 6 5 2 5" xfId="23473" xr:uid="{00000000-0005-0000-0000-000066250000}"/>
    <cellStyle name="Normal 2 5 2 6 5 3" xfId="4845" xr:uid="{00000000-0005-0000-0000-000067250000}"/>
    <cellStyle name="Normal 2 5 2 6 5 3 2" xfId="11626" xr:uid="{00000000-0005-0000-0000-000068250000}"/>
    <cellStyle name="Normal 2 5 2 6 5 3 3" xfId="18395" xr:uid="{00000000-0005-0000-0000-000069250000}"/>
    <cellStyle name="Normal 2 5 2 6 5 3 4" xfId="25164" xr:uid="{00000000-0005-0000-0000-00006A250000}"/>
    <cellStyle name="Normal 2 5 2 6 5 4" xfId="8242" xr:uid="{00000000-0005-0000-0000-00006B250000}"/>
    <cellStyle name="Normal 2 5 2 6 5 5" xfId="15011" xr:uid="{00000000-0005-0000-0000-00006C250000}"/>
    <cellStyle name="Normal 2 5 2 6 5 6" xfId="21780" xr:uid="{00000000-0005-0000-0000-00006D250000}"/>
    <cellStyle name="Normal 2 5 2 6 6" xfId="1874" xr:uid="{00000000-0005-0000-0000-00006E250000}"/>
    <cellStyle name="Normal 2 5 2 6 6 2" xfId="5270" xr:uid="{00000000-0005-0000-0000-00006F250000}"/>
    <cellStyle name="Normal 2 5 2 6 6 2 2" xfId="12050" xr:uid="{00000000-0005-0000-0000-000070250000}"/>
    <cellStyle name="Normal 2 5 2 6 6 2 3" xfId="18819" xr:uid="{00000000-0005-0000-0000-000071250000}"/>
    <cellStyle name="Normal 2 5 2 6 6 2 4" xfId="25588" xr:uid="{00000000-0005-0000-0000-000072250000}"/>
    <cellStyle name="Normal 2 5 2 6 6 3" xfId="8666" xr:uid="{00000000-0005-0000-0000-000073250000}"/>
    <cellStyle name="Normal 2 5 2 6 6 4" xfId="15435" xr:uid="{00000000-0005-0000-0000-000074250000}"/>
    <cellStyle name="Normal 2 5 2 6 6 5" xfId="22204" xr:uid="{00000000-0005-0000-0000-000075250000}"/>
    <cellStyle name="Normal 2 5 2 6 7" xfId="3576" xr:uid="{00000000-0005-0000-0000-000076250000}"/>
    <cellStyle name="Normal 2 5 2 6 7 2" xfId="10357" xr:uid="{00000000-0005-0000-0000-000077250000}"/>
    <cellStyle name="Normal 2 5 2 6 7 3" xfId="17126" xr:uid="{00000000-0005-0000-0000-000078250000}"/>
    <cellStyle name="Normal 2 5 2 6 7 4" xfId="23895" xr:uid="{00000000-0005-0000-0000-000079250000}"/>
    <cellStyle name="Normal 2 5 2 6 8" xfId="6972" xr:uid="{00000000-0005-0000-0000-00007A250000}"/>
    <cellStyle name="Normal 2 5 2 6 9" xfId="13742" xr:uid="{00000000-0005-0000-0000-00007B250000}"/>
    <cellStyle name="Normal 2 5 2 7" xfId="288" xr:uid="{00000000-0005-0000-0000-00007C250000}"/>
    <cellStyle name="Normal 2 5 2 7 2" xfId="715" xr:uid="{00000000-0005-0000-0000-00007D250000}"/>
    <cellStyle name="Normal 2 5 2 7 2 2" xfId="2422" xr:uid="{00000000-0005-0000-0000-00007E250000}"/>
    <cellStyle name="Normal 2 5 2 7 2 2 2" xfId="5818" xr:uid="{00000000-0005-0000-0000-00007F250000}"/>
    <cellStyle name="Normal 2 5 2 7 2 2 2 2" xfId="12596" xr:uid="{00000000-0005-0000-0000-000080250000}"/>
    <cellStyle name="Normal 2 5 2 7 2 2 2 3" xfId="19365" xr:uid="{00000000-0005-0000-0000-000081250000}"/>
    <cellStyle name="Normal 2 5 2 7 2 2 2 4" xfId="26134" xr:uid="{00000000-0005-0000-0000-000082250000}"/>
    <cellStyle name="Normal 2 5 2 7 2 2 3" xfId="9212" xr:uid="{00000000-0005-0000-0000-000083250000}"/>
    <cellStyle name="Normal 2 5 2 7 2 2 4" xfId="15981" xr:uid="{00000000-0005-0000-0000-000084250000}"/>
    <cellStyle name="Normal 2 5 2 7 2 2 5" xfId="22750" xr:uid="{00000000-0005-0000-0000-000085250000}"/>
    <cellStyle name="Normal 2 5 2 7 2 3" xfId="4122" xr:uid="{00000000-0005-0000-0000-000086250000}"/>
    <cellStyle name="Normal 2 5 2 7 2 3 2" xfId="10903" xr:uid="{00000000-0005-0000-0000-000087250000}"/>
    <cellStyle name="Normal 2 5 2 7 2 3 3" xfId="17672" xr:uid="{00000000-0005-0000-0000-000088250000}"/>
    <cellStyle name="Normal 2 5 2 7 2 3 4" xfId="24441" xr:uid="{00000000-0005-0000-0000-000089250000}"/>
    <cellStyle name="Normal 2 5 2 7 2 4" xfId="7519" xr:uid="{00000000-0005-0000-0000-00008A250000}"/>
    <cellStyle name="Normal 2 5 2 7 2 5" xfId="14288" xr:uid="{00000000-0005-0000-0000-00008B250000}"/>
    <cellStyle name="Normal 2 5 2 7 2 6" xfId="21057" xr:uid="{00000000-0005-0000-0000-00008C250000}"/>
    <cellStyle name="Normal 2 5 2 7 3" xfId="1143" xr:uid="{00000000-0005-0000-0000-00008D250000}"/>
    <cellStyle name="Normal 2 5 2 7 3 2" xfId="2848" xr:uid="{00000000-0005-0000-0000-00008E250000}"/>
    <cellStyle name="Normal 2 5 2 7 3 2 2" xfId="6244" xr:uid="{00000000-0005-0000-0000-00008F250000}"/>
    <cellStyle name="Normal 2 5 2 7 3 2 2 2" xfId="13019" xr:uid="{00000000-0005-0000-0000-000090250000}"/>
    <cellStyle name="Normal 2 5 2 7 3 2 2 3" xfId="19788" xr:uid="{00000000-0005-0000-0000-000091250000}"/>
    <cellStyle name="Normal 2 5 2 7 3 2 2 4" xfId="26557" xr:uid="{00000000-0005-0000-0000-000092250000}"/>
    <cellStyle name="Normal 2 5 2 7 3 2 3" xfId="9635" xr:uid="{00000000-0005-0000-0000-000093250000}"/>
    <cellStyle name="Normal 2 5 2 7 3 2 4" xfId="16404" xr:uid="{00000000-0005-0000-0000-000094250000}"/>
    <cellStyle name="Normal 2 5 2 7 3 2 5" xfId="23173" xr:uid="{00000000-0005-0000-0000-000095250000}"/>
    <cellStyle name="Normal 2 5 2 7 3 3" xfId="4545" xr:uid="{00000000-0005-0000-0000-000096250000}"/>
    <cellStyle name="Normal 2 5 2 7 3 3 2" xfId="11326" xr:uid="{00000000-0005-0000-0000-000097250000}"/>
    <cellStyle name="Normal 2 5 2 7 3 3 3" xfId="18095" xr:uid="{00000000-0005-0000-0000-000098250000}"/>
    <cellStyle name="Normal 2 5 2 7 3 3 4" xfId="24864" xr:uid="{00000000-0005-0000-0000-000099250000}"/>
    <cellStyle name="Normal 2 5 2 7 3 4" xfId="7942" xr:uid="{00000000-0005-0000-0000-00009A250000}"/>
    <cellStyle name="Normal 2 5 2 7 3 5" xfId="14711" xr:uid="{00000000-0005-0000-0000-00009B250000}"/>
    <cellStyle name="Normal 2 5 2 7 3 6" xfId="21480" xr:uid="{00000000-0005-0000-0000-00009C250000}"/>
    <cellStyle name="Normal 2 5 2 7 4" xfId="1572" xr:uid="{00000000-0005-0000-0000-00009D250000}"/>
    <cellStyle name="Normal 2 5 2 7 4 2" xfId="3274" xr:uid="{00000000-0005-0000-0000-00009E250000}"/>
    <cellStyle name="Normal 2 5 2 7 4 2 2" xfId="6670" xr:uid="{00000000-0005-0000-0000-00009F250000}"/>
    <cellStyle name="Normal 2 5 2 7 4 2 2 2" xfId="13442" xr:uid="{00000000-0005-0000-0000-0000A0250000}"/>
    <cellStyle name="Normal 2 5 2 7 4 2 2 3" xfId="20211" xr:uid="{00000000-0005-0000-0000-0000A1250000}"/>
    <cellStyle name="Normal 2 5 2 7 4 2 2 4" xfId="26980" xr:uid="{00000000-0005-0000-0000-0000A2250000}"/>
    <cellStyle name="Normal 2 5 2 7 4 2 3" xfId="10058" xr:uid="{00000000-0005-0000-0000-0000A3250000}"/>
    <cellStyle name="Normal 2 5 2 7 4 2 4" xfId="16827" xr:uid="{00000000-0005-0000-0000-0000A4250000}"/>
    <cellStyle name="Normal 2 5 2 7 4 2 5" xfId="23596" xr:uid="{00000000-0005-0000-0000-0000A5250000}"/>
    <cellStyle name="Normal 2 5 2 7 4 3" xfId="4968" xr:uid="{00000000-0005-0000-0000-0000A6250000}"/>
    <cellStyle name="Normal 2 5 2 7 4 3 2" xfId="11749" xr:uid="{00000000-0005-0000-0000-0000A7250000}"/>
    <cellStyle name="Normal 2 5 2 7 4 3 3" xfId="18518" xr:uid="{00000000-0005-0000-0000-0000A8250000}"/>
    <cellStyle name="Normal 2 5 2 7 4 3 4" xfId="25287" xr:uid="{00000000-0005-0000-0000-0000A9250000}"/>
    <cellStyle name="Normal 2 5 2 7 4 4" xfId="8365" xr:uid="{00000000-0005-0000-0000-0000AA250000}"/>
    <cellStyle name="Normal 2 5 2 7 4 5" xfId="15134" xr:uid="{00000000-0005-0000-0000-0000AB250000}"/>
    <cellStyle name="Normal 2 5 2 7 4 6" xfId="21903" xr:uid="{00000000-0005-0000-0000-0000AC250000}"/>
    <cellStyle name="Normal 2 5 2 7 5" xfId="1997" xr:uid="{00000000-0005-0000-0000-0000AD250000}"/>
    <cellStyle name="Normal 2 5 2 7 5 2" xfId="5393" xr:uid="{00000000-0005-0000-0000-0000AE250000}"/>
    <cellStyle name="Normal 2 5 2 7 5 2 2" xfId="12173" xr:uid="{00000000-0005-0000-0000-0000AF250000}"/>
    <cellStyle name="Normal 2 5 2 7 5 2 3" xfId="18942" xr:uid="{00000000-0005-0000-0000-0000B0250000}"/>
    <cellStyle name="Normal 2 5 2 7 5 2 4" xfId="25711" xr:uid="{00000000-0005-0000-0000-0000B1250000}"/>
    <cellStyle name="Normal 2 5 2 7 5 3" xfId="8789" xr:uid="{00000000-0005-0000-0000-0000B2250000}"/>
    <cellStyle name="Normal 2 5 2 7 5 4" xfId="15558" xr:uid="{00000000-0005-0000-0000-0000B3250000}"/>
    <cellStyle name="Normal 2 5 2 7 5 5" xfId="22327" xr:uid="{00000000-0005-0000-0000-0000B4250000}"/>
    <cellStyle name="Normal 2 5 2 7 6" xfId="3699" xr:uid="{00000000-0005-0000-0000-0000B5250000}"/>
    <cellStyle name="Normal 2 5 2 7 6 2" xfId="10480" xr:uid="{00000000-0005-0000-0000-0000B6250000}"/>
    <cellStyle name="Normal 2 5 2 7 6 3" xfId="17249" xr:uid="{00000000-0005-0000-0000-0000B7250000}"/>
    <cellStyle name="Normal 2 5 2 7 6 4" xfId="24018" xr:uid="{00000000-0005-0000-0000-0000B8250000}"/>
    <cellStyle name="Normal 2 5 2 7 7" xfId="7096" xr:uid="{00000000-0005-0000-0000-0000B9250000}"/>
    <cellStyle name="Normal 2 5 2 7 8" xfId="13865" xr:uid="{00000000-0005-0000-0000-0000BA250000}"/>
    <cellStyle name="Normal 2 5 2 7 9" xfId="20634" xr:uid="{00000000-0005-0000-0000-0000BB250000}"/>
    <cellStyle name="Normal 2 5 2 8" xfId="490" xr:uid="{00000000-0005-0000-0000-0000BC250000}"/>
    <cellStyle name="Normal 2 5 2 8 2" xfId="2199" xr:uid="{00000000-0005-0000-0000-0000BD250000}"/>
    <cellStyle name="Normal 2 5 2 8 2 2" xfId="5595" xr:uid="{00000000-0005-0000-0000-0000BE250000}"/>
    <cellStyle name="Normal 2 5 2 8 2 2 2" xfId="12373" xr:uid="{00000000-0005-0000-0000-0000BF250000}"/>
    <cellStyle name="Normal 2 5 2 8 2 2 3" xfId="19142" xr:uid="{00000000-0005-0000-0000-0000C0250000}"/>
    <cellStyle name="Normal 2 5 2 8 2 2 4" xfId="25911" xr:uid="{00000000-0005-0000-0000-0000C1250000}"/>
    <cellStyle name="Normal 2 5 2 8 2 3" xfId="8989" xr:uid="{00000000-0005-0000-0000-0000C2250000}"/>
    <cellStyle name="Normal 2 5 2 8 2 4" xfId="15758" xr:uid="{00000000-0005-0000-0000-0000C3250000}"/>
    <cellStyle name="Normal 2 5 2 8 2 5" xfId="22527" xr:uid="{00000000-0005-0000-0000-0000C4250000}"/>
    <cellStyle name="Normal 2 5 2 8 3" xfId="3899" xr:uid="{00000000-0005-0000-0000-0000C5250000}"/>
    <cellStyle name="Normal 2 5 2 8 3 2" xfId="10680" xr:uid="{00000000-0005-0000-0000-0000C6250000}"/>
    <cellStyle name="Normal 2 5 2 8 3 3" xfId="17449" xr:uid="{00000000-0005-0000-0000-0000C7250000}"/>
    <cellStyle name="Normal 2 5 2 8 3 4" xfId="24218" xr:uid="{00000000-0005-0000-0000-0000C8250000}"/>
    <cellStyle name="Normal 2 5 2 8 4" xfId="7296" xr:uid="{00000000-0005-0000-0000-0000C9250000}"/>
    <cellStyle name="Normal 2 5 2 8 5" xfId="14065" xr:uid="{00000000-0005-0000-0000-0000CA250000}"/>
    <cellStyle name="Normal 2 5 2 8 6" xfId="20834" xr:uid="{00000000-0005-0000-0000-0000CB250000}"/>
    <cellStyle name="Normal 2 5 2 9" xfId="920" xr:uid="{00000000-0005-0000-0000-0000CC250000}"/>
    <cellStyle name="Normal 2 5 2 9 2" xfId="2625" xr:uid="{00000000-0005-0000-0000-0000CD250000}"/>
    <cellStyle name="Normal 2 5 2 9 2 2" xfId="6021" xr:uid="{00000000-0005-0000-0000-0000CE250000}"/>
    <cellStyle name="Normal 2 5 2 9 2 2 2" xfId="12796" xr:uid="{00000000-0005-0000-0000-0000CF250000}"/>
    <cellStyle name="Normal 2 5 2 9 2 2 3" xfId="19565" xr:uid="{00000000-0005-0000-0000-0000D0250000}"/>
    <cellStyle name="Normal 2 5 2 9 2 2 4" xfId="26334" xr:uid="{00000000-0005-0000-0000-0000D1250000}"/>
    <cellStyle name="Normal 2 5 2 9 2 3" xfId="9412" xr:uid="{00000000-0005-0000-0000-0000D2250000}"/>
    <cellStyle name="Normal 2 5 2 9 2 4" xfId="16181" xr:uid="{00000000-0005-0000-0000-0000D3250000}"/>
    <cellStyle name="Normal 2 5 2 9 2 5" xfId="22950" xr:uid="{00000000-0005-0000-0000-0000D4250000}"/>
    <cellStyle name="Normal 2 5 2 9 3" xfId="4322" xr:uid="{00000000-0005-0000-0000-0000D5250000}"/>
    <cellStyle name="Normal 2 5 2 9 3 2" xfId="11103" xr:uid="{00000000-0005-0000-0000-0000D6250000}"/>
    <cellStyle name="Normal 2 5 2 9 3 3" xfId="17872" xr:uid="{00000000-0005-0000-0000-0000D7250000}"/>
    <cellStyle name="Normal 2 5 2 9 3 4" xfId="24641" xr:uid="{00000000-0005-0000-0000-0000D8250000}"/>
    <cellStyle name="Normal 2 5 2 9 4" xfId="7719" xr:uid="{00000000-0005-0000-0000-0000D9250000}"/>
    <cellStyle name="Normal 2 5 2 9 5" xfId="14488" xr:uid="{00000000-0005-0000-0000-0000DA250000}"/>
    <cellStyle name="Normal 2 5 2 9 6" xfId="21257" xr:uid="{00000000-0005-0000-0000-0000DB250000}"/>
    <cellStyle name="Normal 2 5 3" xfId="36" xr:uid="{00000000-0005-0000-0000-0000DC250000}"/>
    <cellStyle name="Normal 2 5 3 10" xfId="13652" xr:uid="{00000000-0005-0000-0000-0000DD250000}"/>
    <cellStyle name="Normal 2 5 3 11" xfId="20421" xr:uid="{00000000-0005-0000-0000-0000DE250000}"/>
    <cellStyle name="Normal 2 5 3 2" xfId="152" xr:uid="{00000000-0005-0000-0000-0000DF250000}"/>
    <cellStyle name="Normal 2 5 3 2 10" xfId="20521" xr:uid="{00000000-0005-0000-0000-0000E0250000}"/>
    <cellStyle name="Normal 2 5 3 2 2" xfId="400" xr:uid="{00000000-0005-0000-0000-0000E1250000}"/>
    <cellStyle name="Normal 2 5 3 2 2 2" xfId="827" xr:uid="{00000000-0005-0000-0000-0000E2250000}"/>
    <cellStyle name="Normal 2 5 3 2 2 2 2" xfId="2532" xr:uid="{00000000-0005-0000-0000-0000E3250000}"/>
    <cellStyle name="Normal 2 5 3 2 2 2 2 2" xfId="5928" xr:uid="{00000000-0005-0000-0000-0000E4250000}"/>
    <cellStyle name="Normal 2 5 3 2 2 2 2 2 2" xfId="12706" xr:uid="{00000000-0005-0000-0000-0000E5250000}"/>
    <cellStyle name="Normal 2 5 3 2 2 2 2 2 3" xfId="19475" xr:uid="{00000000-0005-0000-0000-0000E6250000}"/>
    <cellStyle name="Normal 2 5 3 2 2 2 2 2 4" xfId="26244" xr:uid="{00000000-0005-0000-0000-0000E7250000}"/>
    <cellStyle name="Normal 2 5 3 2 2 2 2 3" xfId="9322" xr:uid="{00000000-0005-0000-0000-0000E8250000}"/>
    <cellStyle name="Normal 2 5 3 2 2 2 2 4" xfId="16091" xr:uid="{00000000-0005-0000-0000-0000E9250000}"/>
    <cellStyle name="Normal 2 5 3 2 2 2 2 5" xfId="22860" xr:uid="{00000000-0005-0000-0000-0000EA250000}"/>
    <cellStyle name="Normal 2 5 3 2 2 2 3" xfId="4232" xr:uid="{00000000-0005-0000-0000-0000EB250000}"/>
    <cellStyle name="Normal 2 5 3 2 2 2 3 2" xfId="11013" xr:uid="{00000000-0005-0000-0000-0000EC250000}"/>
    <cellStyle name="Normal 2 5 3 2 2 2 3 3" xfId="17782" xr:uid="{00000000-0005-0000-0000-0000ED250000}"/>
    <cellStyle name="Normal 2 5 3 2 2 2 3 4" xfId="24551" xr:uid="{00000000-0005-0000-0000-0000EE250000}"/>
    <cellStyle name="Normal 2 5 3 2 2 2 4" xfId="7629" xr:uid="{00000000-0005-0000-0000-0000EF250000}"/>
    <cellStyle name="Normal 2 5 3 2 2 2 5" xfId="14398" xr:uid="{00000000-0005-0000-0000-0000F0250000}"/>
    <cellStyle name="Normal 2 5 3 2 2 2 6" xfId="21167" xr:uid="{00000000-0005-0000-0000-0000F1250000}"/>
    <cellStyle name="Normal 2 5 3 2 2 3" xfId="1253" xr:uid="{00000000-0005-0000-0000-0000F2250000}"/>
    <cellStyle name="Normal 2 5 3 2 2 3 2" xfId="2958" xr:uid="{00000000-0005-0000-0000-0000F3250000}"/>
    <cellStyle name="Normal 2 5 3 2 2 3 2 2" xfId="6354" xr:uid="{00000000-0005-0000-0000-0000F4250000}"/>
    <cellStyle name="Normal 2 5 3 2 2 3 2 2 2" xfId="13129" xr:uid="{00000000-0005-0000-0000-0000F5250000}"/>
    <cellStyle name="Normal 2 5 3 2 2 3 2 2 3" xfId="19898" xr:uid="{00000000-0005-0000-0000-0000F6250000}"/>
    <cellStyle name="Normal 2 5 3 2 2 3 2 2 4" xfId="26667" xr:uid="{00000000-0005-0000-0000-0000F7250000}"/>
    <cellStyle name="Normal 2 5 3 2 2 3 2 3" xfId="9745" xr:uid="{00000000-0005-0000-0000-0000F8250000}"/>
    <cellStyle name="Normal 2 5 3 2 2 3 2 4" xfId="16514" xr:uid="{00000000-0005-0000-0000-0000F9250000}"/>
    <cellStyle name="Normal 2 5 3 2 2 3 2 5" xfId="23283" xr:uid="{00000000-0005-0000-0000-0000FA250000}"/>
    <cellStyle name="Normal 2 5 3 2 2 3 3" xfId="4655" xr:uid="{00000000-0005-0000-0000-0000FB250000}"/>
    <cellStyle name="Normal 2 5 3 2 2 3 3 2" xfId="11436" xr:uid="{00000000-0005-0000-0000-0000FC250000}"/>
    <cellStyle name="Normal 2 5 3 2 2 3 3 3" xfId="18205" xr:uid="{00000000-0005-0000-0000-0000FD250000}"/>
    <cellStyle name="Normal 2 5 3 2 2 3 3 4" xfId="24974" xr:uid="{00000000-0005-0000-0000-0000FE250000}"/>
    <cellStyle name="Normal 2 5 3 2 2 3 4" xfId="8052" xr:uid="{00000000-0005-0000-0000-0000FF250000}"/>
    <cellStyle name="Normal 2 5 3 2 2 3 5" xfId="14821" xr:uid="{00000000-0005-0000-0000-000000260000}"/>
    <cellStyle name="Normal 2 5 3 2 2 3 6" xfId="21590" xr:uid="{00000000-0005-0000-0000-000001260000}"/>
    <cellStyle name="Normal 2 5 3 2 2 4" xfId="1682" xr:uid="{00000000-0005-0000-0000-000002260000}"/>
    <cellStyle name="Normal 2 5 3 2 2 4 2" xfId="3384" xr:uid="{00000000-0005-0000-0000-000003260000}"/>
    <cellStyle name="Normal 2 5 3 2 2 4 2 2" xfId="6780" xr:uid="{00000000-0005-0000-0000-000004260000}"/>
    <cellStyle name="Normal 2 5 3 2 2 4 2 2 2" xfId="13552" xr:uid="{00000000-0005-0000-0000-000005260000}"/>
    <cellStyle name="Normal 2 5 3 2 2 4 2 2 3" xfId="20321" xr:uid="{00000000-0005-0000-0000-000006260000}"/>
    <cellStyle name="Normal 2 5 3 2 2 4 2 2 4" xfId="27090" xr:uid="{00000000-0005-0000-0000-000007260000}"/>
    <cellStyle name="Normal 2 5 3 2 2 4 2 3" xfId="10168" xr:uid="{00000000-0005-0000-0000-000008260000}"/>
    <cellStyle name="Normal 2 5 3 2 2 4 2 4" xfId="16937" xr:uid="{00000000-0005-0000-0000-000009260000}"/>
    <cellStyle name="Normal 2 5 3 2 2 4 2 5" xfId="23706" xr:uid="{00000000-0005-0000-0000-00000A260000}"/>
    <cellStyle name="Normal 2 5 3 2 2 4 3" xfId="5078" xr:uid="{00000000-0005-0000-0000-00000B260000}"/>
    <cellStyle name="Normal 2 5 3 2 2 4 3 2" xfId="11859" xr:uid="{00000000-0005-0000-0000-00000C260000}"/>
    <cellStyle name="Normal 2 5 3 2 2 4 3 3" xfId="18628" xr:uid="{00000000-0005-0000-0000-00000D260000}"/>
    <cellStyle name="Normal 2 5 3 2 2 4 3 4" xfId="25397" xr:uid="{00000000-0005-0000-0000-00000E260000}"/>
    <cellStyle name="Normal 2 5 3 2 2 4 4" xfId="8475" xr:uid="{00000000-0005-0000-0000-00000F260000}"/>
    <cellStyle name="Normal 2 5 3 2 2 4 5" xfId="15244" xr:uid="{00000000-0005-0000-0000-000010260000}"/>
    <cellStyle name="Normal 2 5 3 2 2 4 6" xfId="22013" xr:uid="{00000000-0005-0000-0000-000011260000}"/>
    <cellStyle name="Normal 2 5 3 2 2 5" xfId="2109" xr:uid="{00000000-0005-0000-0000-000012260000}"/>
    <cellStyle name="Normal 2 5 3 2 2 5 2" xfId="5505" xr:uid="{00000000-0005-0000-0000-000013260000}"/>
    <cellStyle name="Normal 2 5 3 2 2 5 2 2" xfId="12283" xr:uid="{00000000-0005-0000-0000-000014260000}"/>
    <cellStyle name="Normal 2 5 3 2 2 5 2 3" xfId="19052" xr:uid="{00000000-0005-0000-0000-000015260000}"/>
    <cellStyle name="Normal 2 5 3 2 2 5 2 4" xfId="25821" xr:uid="{00000000-0005-0000-0000-000016260000}"/>
    <cellStyle name="Normal 2 5 3 2 2 5 3" xfId="8899" xr:uid="{00000000-0005-0000-0000-000017260000}"/>
    <cellStyle name="Normal 2 5 3 2 2 5 4" xfId="15668" xr:uid="{00000000-0005-0000-0000-000018260000}"/>
    <cellStyle name="Normal 2 5 3 2 2 5 5" xfId="22437" xr:uid="{00000000-0005-0000-0000-000019260000}"/>
    <cellStyle name="Normal 2 5 3 2 2 6" xfId="3809" xr:uid="{00000000-0005-0000-0000-00001A260000}"/>
    <cellStyle name="Normal 2 5 3 2 2 6 2" xfId="10590" xr:uid="{00000000-0005-0000-0000-00001B260000}"/>
    <cellStyle name="Normal 2 5 3 2 2 6 3" xfId="17359" xr:uid="{00000000-0005-0000-0000-00001C260000}"/>
    <cellStyle name="Normal 2 5 3 2 2 6 4" xfId="24128" xr:uid="{00000000-0005-0000-0000-00001D260000}"/>
    <cellStyle name="Normal 2 5 3 2 2 7" xfId="7206" xr:uid="{00000000-0005-0000-0000-00001E260000}"/>
    <cellStyle name="Normal 2 5 3 2 2 8" xfId="13975" xr:uid="{00000000-0005-0000-0000-00001F260000}"/>
    <cellStyle name="Normal 2 5 3 2 2 9" xfId="20744" xr:uid="{00000000-0005-0000-0000-000020260000}"/>
    <cellStyle name="Normal 2 5 3 2 3" xfId="602" xr:uid="{00000000-0005-0000-0000-000021260000}"/>
    <cellStyle name="Normal 2 5 3 2 3 2" xfId="2309" xr:uid="{00000000-0005-0000-0000-000022260000}"/>
    <cellStyle name="Normal 2 5 3 2 3 2 2" xfId="5705" xr:uid="{00000000-0005-0000-0000-000023260000}"/>
    <cellStyle name="Normal 2 5 3 2 3 2 2 2" xfId="12483" xr:uid="{00000000-0005-0000-0000-000024260000}"/>
    <cellStyle name="Normal 2 5 3 2 3 2 2 3" xfId="19252" xr:uid="{00000000-0005-0000-0000-000025260000}"/>
    <cellStyle name="Normal 2 5 3 2 3 2 2 4" xfId="26021" xr:uid="{00000000-0005-0000-0000-000026260000}"/>
    <cellStyle name="Normal 2 5 3 2 3 2 3" xfId="9099" xr:uid="{00000000-0005-0000-0000-000027260000}"/>
    <cellStyle name="Normal 2 5 3 2 3 2 4" xfId="15868" xr:uid="{00000000-0005-0000-0000-000028260000}"/>
    <cellStyle name="Normal 2 5 3 2 3 2 5" xfId="22637" xr:uid="{00000000-0005-0000-0000-000029260000}"/>
    <cellStyle name="Normal 2 5 3 2 3 3" xfId="4009" xr:uid="{00000000-0005-0000-0000-00002A260000}"/>
    <cellStyle name="Normal 2 5 3 2 3 3 2" xfId="10790" xr:uid="{00000000-0005-0000-0000-00002B260000}"/>
    <cellStyle name="Normal 2 5 3 2 3 3 3" xfId="17559" xr:uid="{00000000-0005-0000-0000-00002C260000}"/>
    <cellStyle name="Normal 2 5 3 2 3 3 4" xfId="24328" xr:uid="{00000000-0005-0000-0000-00002D260000}"/>
    <cellStyle name="Normal 2 5 3 2 3 4" xfId="7406" xr:uid="{00000000-0005-0000-0000-00002E260000}"/>
    <cellStyle name="Normal 2 5 3 2 3 5" xfId="14175" xr:uid="{00000000-0005-0000-0000-00002F260000}"/>
    <cellStyle name="Normal 2 5 3 2 3 6" xfId="20944" xr:uid="{00000000-0005-0000-0000-000030260000}"/>
    <cellStyle name="Normal 2 5 3 2 4" xfId="1030" xr:uid="{00000000-0005-0000-0000-000031260000}"/>
    <cellStyle name="Normal 2 5 3 2 4 2" xfId="2735" xr:uid="{00000000-0005-0000-0000-000032260000}"/>
    <cellStyle name="Normal 2 5 3 2 4 2 2" xfId="6131" xr:uid="{00000000-0005-0000-0000-000033260000}"/>
    <cellStyle name="Normal 2 5 3 2 4 2 2 2" xfId="12906" xr:uid="{00000000-0005-0000-0000-000034260000}"/>
    <cellStyle name="Normal 2 5 3 2 4 2 2 3" xfId="19675" xr:uid="{00000000-0005-0000-0000-000035260000}"/>
    <cellStyle name="Normal 2 5 3 2 4 2 2 4" xfId="26444" xr:uid="{00000000-0005-0000-0000-000036260000}"/>
    <cellStyle name="Normal 2 5 3 2 4 2 3" xfId="9522" xr:uid="{00000000-0005-0000-0000-000037260000}"/>
    <cellStyle name="Normal 2 5 3 2 4 2 4" xfId="16291" xr:uid="{00000000-0005-0000-0000-000038260000}"/>
    <cellStyle name="Normal 2 5 3 2 4 2 5" xfId="23060" xr:uid="{00000000-0005-0000-0000-000039260000}"/>
    <cellStyle name="Normal 2 5 3 2 4 3" xfId="4432" xr:uid="{00000000-0005-0000-0000-00003A260000}"/>
    <cellStyle name="Normal 2 5 3 2 4 3 2" xfId="11213" xr:uid="{00000000-0005-0000-0000-00003B260000}"/>
    <cellStyle name="Normal 2 5 3 2 4 3 3" xfId="17982" xr:uid="{00000000-0005-0000-0000-00003C260000}"/>
    <cellStyle name="Normal 2 5 3 2 4 3 4" xfId="24751" xr:uid="{00000000-0005-0000-0000-00003D260000}"/>
    <cellStyle name="Normal 2 5 3 2 4 4" xfId="7829" xr:uid="{00000000-0005-0000-0000-00003E260000}"/>
    <cellStyle name="Normal 2 5 3 2 4 5" xfId="14598" xr:uid="{00000000-0005-0000-0000-00003F260000}"/>
    <cellStyle name="Normal 2 5 3 2 4 6" xfId="21367" xr:uid="{00000000-0005-0000-0000-000040260000}"/>
    <cellStyle name="Normal 2 5 3 2 5" xfId="1459" xr:uid="{00000000-0005-0000-0000-000041260000}"/>
    <cellStyle name="Normal 2 5 3 2 5 2" xfId="3161" xr:uid="{00000000-0005-0000-0000-000042260000}"/>
    <cellStyle name="Normal 2 5 3 2 5 2 2" xfId="6557" xr:uid="{00000000-0005-0000-0000-000043260000}"/>
    <cellStyle name="Normal 2 5 3 2 5 2 2 2" xfId="13329" xr:uid="{00000000-0005-0000-0000-000044260000}"/>
    <cellStyle name="Normal 2 5 3 2 5 2 2 3" xfId="20098" xr:uid="{00000000-0005-0000-0000-000045260000}"/>
    <cellStyle name="Normal 2 5 3 2 5 2 2 4" xfId="26867" xr:uid="{00000000-0005-0000-0000-000046260000}"/>
    <cellStyle name="Normal 2 5 3 2 5 2 3" xfId="9945" xr:uid="{00000000-0005-0000-0000-000047260000}"/>
    <cellStyle name="Normal 2 5 3 2 5 2 4" xfId="16714" xr:uid="{00000000-0005-0000-0000-000048260000}"/>
    <cellStyle name="Normal 2 5 3 2 5 2 5" xfId="23483" xr:uid="{00000000-0005-0000-0000-000049260000}"/>
    <cellStyle name="Normal 2 5 3 2 5 3" xfId="4855" xr:uid="{00000000-0005-0000-0000-00004A260000}"/>
    <cellStyle name="Normal 2 5 3 2 5 3 2" xfId="11636" xr:uid="{00000000-0005-0000-0000-00004B260000}"/>
    <cellStyle name="Normal 2 5 3 2 5 3 3" xfId="18405" xr:uid="{00000000-0005-0000-0000-00004C260000}"/>
    <cellStyle name="Normal 2 5 3 2 5 3 4" xfId="25174" xr:uid="{00000000-0005-0000-0000-00004D260000}"/>
    <cellStyle name="Normal 2 5 3 2 5 4" xfId="8252" xr:uid="{00000000-0005-0000-0000-00004E260000}"/>
    <cellStyle name="Normal 2 5 3 2 5 5" xfId="15021" xr:uid="{00000000-0005-0000-0000-00004F260000}"/>
    <cellStyle name="Normal 2 5 3 2 5 6" xfId="21790" xr:uid="{00000000-0005-0000-0000-000050260000}"/>
    <cellStyle name="Normal 2 5 3 2 6" xfId="1884" xr:uid="{00000000-0005-0000-0000-000051260000}"/>
    <cellStyle name="Normal 2 5 3 2 6 2" xfId="5280" xr:uid="{00000000-0005-0000-0000-000052260000}"/>
    <cellStyle name="Normal 2 5 3 2 6 2 2" xfId="12060" xr:uid="{00000000-0005-0000-0000-000053260000}"/>
    <cellStyle name="Normal 2 5 3 2 6 2 3" xfId="18829" xr:uid="{00000000-0005-0000-0000-000054260000}"/>
    <cellStyle name="Normal 2 5 3 2 6 2 4" xfId="25598" xr:uid="{00000000-0005-0000-0000-000055260000}"/>
    <cellStyle name="Normal 2 5 3 2 6 3" xfId="8676" xr:uid="{00000000-0005-0000-0000-000056260000}"/>
    <cellStyle name="Normal 2 5 3 2 6 4" xfId="15445" xr:uid="{00000000-0005-0000-0000-000057260000}"/>
    <cellStyle name="Normal 2 5 3 2 6 5" xfId="22214" xr:uid="{00000000-0005-0000-0000-000058260000}"/>
    <cellStyle name="Normal 2 5 3 2 7" xfId="3586" xr:uid="{00000000-0005-0000-0000-000059260000}"/>
    <cellStyle name="Normal 2 5 3 2 7 2" xfId="10367" xr:uid="{00000000-0005-0000-0000-00005A260000}"/>
    <cellStyle name="Normal 2 5 3 2 7 3" xfId="17136" xr:uid="{00000000-0005-0000-0000-00005B260000}"/>
    <cellStyle name="Normal 2 5 3 2 7 4" xfId="23905" xr:uid="{00000000-0005-0000-0000-00005C260000}"/>
    <cellStyle name="Normal 2 5 3 2 8" xfId="6982" xr:uid="{00000000-0005-0000-0000-00005D260000}"/>
    <cellStyle name="Normal 2 5 3 2 9" xfId="13752" xr:uid="{00000000-0005-0000-0000-00005E260000}"/>
    <cellStyle name="Normal 2 5 3 3" xfId="298" xr:uid="{00000000-0005-0000-0000-00005F260000}"/>
    <cellStyle name="Normal 2 5 3 3 2" xfId="725" xr:uid="{00000000-0005-0000-0000-000060260000}"/>
    <cellStyle name="Normal 2 5 3 3 2 2" xfId="2432" xr:uid="{00000000-0005-0000-0000-000061260000}"/>
    <cellStyle name="Normal 2 5 3 3 2 2 2" xfId="5828" xr:uid="{00000000-0005-0000-0000-000062260000}"/>
    <cellStyle name="Normal 2 5 3 3 2 2 2 2" xfId="12606" xr:uid="{00000000-0005-0000-0000-000063260000}"/>
    <cellStyle name="Normal 2 5 3 3 2 2 2 3" xfId="19375" xr:uid="{00000000-0005-0000-0000-000064260000}"/>
    <cellStyle name="Normal 2 5 3 3 2 2 2 4" xfId="26144" xr:uid="{00000000-0005-0000-0000-000065260000}"/>
    <cellStyle name="Normal 2 5 3 3 2 2 3" xfId="9222" xr:uid="{00000000-0005-0000-0000-000066260000}"/>
    <cellStyle name="Normal 2 5 3 3 2 2 4" xfId="15991" xr:uid="{00000000-0005-0000-0000-000067260000}"/>
    <cellStyle name="Normal 2 5 3 3 2 2 5" xfId="22760" xr:uid="{00000000-0005-0000-0000-000068260000}"/>
    <cellStyle name="Normal 2 5 3 3 2 3" xfId="4132" xr:uid="{00000000-0005-0000-0000-000069260000}"/>
    <cellStyle name="Normal 2 5 3 3 2 3 2" xfId="10913" xr:uid="{00000000-0005-0000-0000-00006A260000}"/>
    <cellStyle name="Normal 2 5 3 3 2 3 3" xfId="17682" xr:uid="{00000000-0005-0000-0000-00006B260000}"/>
    <cellStyle name="Normal 2 5 3 3 2 3 4" xfId="24451" xr:uid="{00000000-0005-0000-0000-00006C260000}"/>
    <cellStyle name="Normal 2 5 3 3 2 4" xfId="7529" xr:uid="{00000000-0005-0000-0000-00006D260000}"/>
    <cellStyle name="Normal 2 5 3 3 2 5" xfId="14298" xr:uid="{00000000-0005-0000-0000-00006E260000}"/>
    <cellStyle name="Normal 2 5 3 3 2 6" xfId="21067" xr:uid="{00000000-0005-0000-0000-00006F260000}"/>
    <cellStyle name="Normal 2 5 3 3 3" xfId="1153" xr:uid="{00000000-0005-0000-0000-000070260000}"/>
    <cellStyle name="Normal 2 5 3 3 3 2" xfId="2858" xr:uid="{00000000-0005-0000-0000-000071260000}"/>
    <cellStyle name="Normal 2 5 3 3 3 2 2" xfId="6254" xr:uid="{00000000-0005-0000-0000-000072260000}"/>
    <cellStyle name="Normal 2 5 3 3 3 2 2 2" xfId="13029" xr:uid="{00000000-0005-0000-0000-000073260000}"/>
    <cellStyle name="Normal 2 5 3 3 3 2 2 3" xfId="19798" xr:uid="{00000000-0005-0000-0000-000074260000}"/>
    <cellStyle name="Normal 2 5 3 3 3 2 2 4" xfId="26567" xr:uid="{00000000-0005-0000-0000-000075260000}"/>
    <cellStyle name="Normal 2 5 3 3 3 2 3" xfId="9645" xr:uid="{00000000-0005-0000-0000-000076260000}"/>
    <cellStyle name="Normal 2 5 3 3 3 2 4" xfId="16414" xr:uid="{00000000-0005-0000-0000-000077260000}"/>
    <cellStyle name="Normal 2 5 3 3 3 2 5" xfId="23183" xr:uid="{00000000-0005-0000-0000-000078260000}"/>
    <cellStyle name="Normal 2 5 3 3 3 3" xfId="4555" xr:uid="{00000000-0005-0000-0000-000079260000}"/>
    <cellStyle name="Normal 2 5 3 3 3 3 2" xfId="11336" xr:uid="{00000000-0005-0000-0000-00007A260000}"/>
    <cellStyle name="Normal 2 5 3 3 3 3 3" xfId="18105" xr:uid="{00000000-0005-0000-0000-00007B260000}"/>
    <cellStyle name="Normal 2 5 3 3 3 3 4" xfId="24874" xr:uid="{00000000-0005-0000-0000-00007C260000}"/>
    <cellStyle name="Normal 2 5 3 3 3 4" xfId="7952" xr:uid="{00000000-0005-0000-0000-00007D260000}"/>
    <cellStyle name="Normal 2 5 3 3 3 5" xfId="14721" xr:uid="{00000000-0005-0000-0000-00007E260000}"/>
    <cellStyle name="Normal 2 5 3 3 3 6" xfId="21490" xr:uid="{00000000-0005-0000-0000-00007F260000}"/>
    <cellStyle name="Normal 2 5 3 3 4" xfId="1582" xr:uid="{00000000-0005-0000-0000-000080260000}"/>
    <cellStyle name="Normal 2 5 3 3 4 2" xfId="3284" xr:uid="{00000000-0005-0000-0000-000081260000}"/>
    <cellStyle name="Normal 2 5 3 3 4 2 2" xfId="6680" xr:uid="{00000000-0005-0000-0000-000082260000}"/>
    <cellStyle name="Normal 2 5 3 3 4 2 2 2" xfId="13452" xr:uid="{00000000-0005-0000-0000-000083260000}"/>
    <cellStyle name="Normal 2 5 3 3 4 2 2 3" xfId="20221" xr:uid="{00000000-0005-0000-0000-000084260000}"/>
    <cellStyle name="Normal 2 5 3 3 4 2 2 4" xfId="26990" xr:uid="{00000000-0005-0000-0000-000085260000}"/>
    <cellStyle name="Normal 2 5 3 3 4 2 3" xfId="10068" xr:uid="{00000000-0005-0000-0000-000086260000}"/>
    <cellStyle name="Normal 2 5 3 3 4 2 4" xfId="16837" xr:uid="{00000000-0005-0000-0000-000087260000}"/>
    <cellStyle name="Normal 2 5 3 3 4 2 5" xfId="23606" xr:uid="{00000000-0005-0000-0000-000088260000}"/>
    <cellStyle name="Normal 2 5 3 3 4 3" xfId="4978" xr:uid="{00000000-0005-0000-0000-000089260000}"/>
    <cellStyle name="Normal 2 5 3 3 4 3 2" xfId="11759" xr:uid="{00000000-0005-0000-0000-00008A260000}"/>
    <cellStyle name="Normal 2 5 3 3 4 3 3" xfId="18528" xr:uid="{00000000-0005-0000-0000-00008B260000}"/>
    <cellStyle name="Normal 2 5 3 3 4 3 4" xfId="25297" xr:uid="{00000000-0005-0000-0000-00008C260000}"/>
    <cellStyle name="Normal 2 5 3 3 4 4" xfId="8375" xr:uid="{00000000-0005-0000-0000-00008D260000}"/>
    <cellStyle name="Normal 2 5 3 3 4 5" xfId="15144" xr:uid="{00000000-0005-0000-0000-00008E260000}"/>
    <cellStyle name="Normal 2 5 3 3 4 6" xfId="21913" xr:uid="{00000000-0005-0000-0000-00008F260000}"/>
    <cellStyle name="Normal 2 5 3 3 5" xfId="2007" xr:uid="{00000000-0005-0000-0000-000090260000}"/>
    <cellStyle name="Normal 2 5 3 3 5 2" xfId="5403" xr:uid="{00000000-0005-0000-0000-000091260000}"/>
    <cellStyle name="Normal 2 5 3 3 5 2 2" xfId="12183" xr:uid="{00000000-0005-0000-0000-000092260000}"/>
    <cellStyle name="Normal 2 5 3 3 5 2 3" xfId="18952" xr:uid="{00000000-0005-0000-0000-000093260000}"/>
    <cellStyle name="Normal 2 5 3 3 5 2 4" xfId="25721" xr:uid="{00000000-0005-0000-0000-000094260000}"/>
    <cellStyle name="Normal 2 5 3 3 5 3" xfId="8799" xr:uid="{00000000-0005-0000-0000-000095260000}"/>
    <cellStyle name="Normal 2 5 3 3 5 4" xfId="15568" xr:uid="{00000000-0005-0000-0000-000096260000}"/>
    <cellStyle name="Normal 2 5 3 3 5 5" xfId="22337" xr:uid="{00000000-0005-0000-0000-000097260000}"/>
    <cellStyle name="Normal 2 5 3 3 6" xfId="3709" xr:uid="{00000000-0005-0000-0000-000098260000}"/>
    <cellStyle name="Normal 2 5 3 3 6 2" xfId="10490" xr:uid="{00000000-0005-0000-0000-000099260000}"/>
    <cellStyle name="Normal 2 5 3 3 6 3" xfId="17259" xr:uid="{00000000-0005-0000-0000-00009A260000}"/>
    <cellStyle name="Normal 2 5 3 3 6 4" xfId="24028" xr:uid="{00000000-0005-0000-0000-00009B260000}"/>
    <cellStyle name="Normal 2 5 3 3 7" xfId="7106" xr:uid="{00000000-0005-0000-0000-00009C260000}"/>
    <cellStyle name="Normal 2 5 3 3 8" xfId="13875" xr:uid="{00000000-0005-0000-0000-00009D260000}"/>
    <cellStyle name="Normal 2 5 3 3 9" xfId="20644" xr:uid="{00000000-0005-0000-0000-00009E260000}"/>
    <cellStyle name="Normal 2 5 3 4" xfId="500" xr:uid="{00000000-0005-0000-0000-00009F260000}"/>
    <cellStyle name="Normal 2 5 3 4 2" xfId="2209" xr:uid="{00000000-0005-0000-0000-0000A0260000}"/>
    <cellStyle name="Normal 2 5 3 4 2 2" xfId="5605" xr:uid="{00000000-0005-0000-0000-0000A1260000}"/>
    <cellStyle name="Normal 2 5 3 4 2 2 2" xfId="12383" xr:uid="{00000000-0005-0000-0000-0000A2260000}"/>
    <cellStyle name="Normal 2 5 3 4 2 2 3" xfId="19152" xr:uid="{00000000-0005-0000-0000-0000A3260000}"/>
    <cellStyle name="Normal 2 5 3 4 2 2 4" xfId="25921" xr:uid="{00000000-0005-0000-0000-0000A4260000}"/>
    <cellStyle name="Normal 2 5 3 4 2 3" xfId="8999" xr:uid="{00000000-0005-0000-0000-0000A5260000}"/>
    <cellStyle name="Normal 2 5 3 4 2 4" xfId="15768" xr:uid="{00000000-0005-0000-0000-0000A6260000}"/>
    <cellStyle name="Normal 2 5 3 4 2 5" xfId="22537" xr:uid="{00000000-0005-0000-0000-0000A7260000}"/>
    <cellStyle name="Normal 2 5 3 4 3" xfId="3909" xr:uid="{00000000-0005-0000-0000-0000A8260000}"/>
    <cellStyle name="Normal 2 5 3 4 3 2" xfId="10690" xr:uid="{00000000-0005-0000-0000-0000A9260000}"/>
    <cellStyle name="Normal 2 5 3 4 3 3" xfId="17459" xr:uid="{00000000-0005-0000-0000-0000AA260000}"/>
    <cellStyle name="Normal 2 5 3 4 3 4" xfId="24228" xr:uid="{00000000-0005-0000-0000-0000AB260000}"/>
    <cellStyle name="Normal 2 5 3 4 4" xfId="7306" xr:uid="{00000000-0005-0000-0000-0000AC260000}"/>
    <cellStyle name="Normal 2 5 3 4 5" xfId="14075" xr:uid="{00000000-0005-0000-0000-0000AD260000}"/>
    <cellStyle name="Normal 2 5 3 4 6" xfId="20844" xr:uid="{00000000-0005-0000-0000-0000AE260000}"/>
    <cellStyle name="Normal 2 5 3 5" xfId="930" xr:uid="{00000000-0005-0000-0000-0000AF260000}"/>
    <cellStyle name="Normal 2 5 3 5 2" xfId="2635" xr:uid="{00000000-0005-0000-0000-0000B0260000}"/>
    <cellStyle name="Normal 2 5 3 5 2 2" xfId="6031" xr:uid="{00000000-0005-0000-0000-0000B1260000}"/>
    <cellStyle name="Normal 2 5 3 5 2 2 2" xfId="12806" xr:uid="{00000000-0005-0000-0000-0000B2260000}"/>
    <cellStyle name="Normal 2 5 3 5 2 2 3" xfId="19575" xr:uid="{00000000-0005-0000-0000-0000B3260000}"/>
    <cellStyle name="Normal 2 5 3 5 2 2 4" xfId="26344" xr:uid="{00000000-0005-0000-0000-0000B4260000}"/>
    <cellStyle name="Normal 2 5 3 5 2 3" xfId="9422" xr:uid="{00000000-0005-0000-0000-0000B5260000}"/>
    <cellStyle name="Normal 2 5 3 5 2 4" xfId="16191" xr:uid="{00000000-0005-0000-0000-0000B6260000}"/>
    <cellStyle name="Normal 2 5 3 5 2 5" xfId="22960" xr:uid="{00000000-0005-0000-0000-0000B7260000}"/>
    <cellStyle name="Normal 2 5 3 5 3" xfId="4332" xr:uid="{00000000-0005-0000-0000-0000B8260000}"/>
    <cellStyle name="Normal 2 5 3 5 3 2" xfId="11113" xr:uid="{00000000-0005-0000-0000-0000B9260000}"/>
    <cellStyle name="Normal 2 5 3 5 3 3" xfId="17882" xr:uid="{00000000-0005-0000-0000-0000BA260000}"/>
    <cellStyle name="Normal 2 5 3 5 3 4" xfId="24651" xr:uid="{00000000-0005-0000-0000-0000BB260000}"/>
    <cellStyle name="Normal 2 5 3 5 4" xfId="7729" xr:uid="{00000000-0005-0000-0000-0000BC260000}"/>
    <cellStyle name="Normal 2 5 3 5 5" xfId="14498" xr:uid="{00000000-0005-0000-0000-0000BD260000}"/>
    <cellStyle name="Normal 2 5 3 5 6" xfId="21267" xr:uid="{00000000-0005-0000-0000-0000BE260000}"/>
    <cellStyle name="Normal 2 5 3 6" xfId="1359" xr:uid="{00000000-0005-0000-0000-0000BF260000}"/>
    <cellStyle name="Normal 2 5 3 6 2" xfId="3061" xr:uid="{00000000-0005-0000-0000-0000C0260000}"/>
    <cellStyle name="Normal 2 5 3 6 2 2" xfId="6457" xr:uid="{00000000-0005-0000-0000-0000C1260000}"/>
    <cellStyle name="Normal 2 5 3 6 2 2 2" xfId="13229" xr:uid="{00000000-0005-0000-0000-0000C2260000}"/>
    <cellStyle name="Normal 2 5 3 6 2 2 3" xfId="19998" xr:uid="{00000000-0005-0000-0000-0000C3260000}"/>
    <cellStyle name="Normal 2 5 3 6 2 2 4" xfId="26767" xr:uid="{00000000-0005-0000-0000-0000C4260000}"/>
    <cellStyle name="Normal 2 5 3 6 2 3" xfId="9845" xr:uid="{00000000-0005-0000-0000-0000C5260000}"/>
    <cellStyle name="Normal 2 5 3 6 2 4" xfId="16614" xr:uid="{00000000-0005-0000-0000-0000C6260000}"/>
    <cellStyle name="Normal 2 5 3 6 2 5" xfId="23383" xr:uid="{00000000-0005-0000-0000-0000C7260000}"/>
    <cellStyle name="Normal 2 5 3 6 3" xfId="4755" xr:uid="{00000000-0005-0000-0000-0000C8260000}"/>
    <cellStyle name="Normal 2 5 3 6 3 2" xfId="11536" xr:uid="{00000000-0005-0000-0000-0000C9260000}"/>
    <cellStyle name="Normal 2 5 3 6 3 3" xfId="18305" xr:uid="{00000000-0005-0000-0000-0000CA260000}"/>
    <cellStyle name="Normal 2 5 3 6 3 4" xfId="25074" xr:uid="{00000000-0005-0000-0000-0000CB260000}"/>
    <cellStyle name="Normal 2 5 3 6 4" xfId="8152" xr:uid="{00000000-0005-0000-0000-0000CC260000}"/>
    <cellStyle name="Normal 2 5 3 6 5" xfId="14921" xr:uid="{00000000-0005-0000-0000-0000CD260000}"/>
    <cellStyle name="Normal 2 5 3 6 6" xfId="21690" xr:uid="{00000000-0005-0000-0000-0000CE260000}"/>
    <cellStyle name="Normal 2 5 3 7" xfId="1784" xr:uid="{00000000-0005-0000-0000-0000CF260000}"/>
    <cellStyle name="Normal 2 5 3 7 2" xfId="5180" xr:uid="{00000000-0005-0000-0000-0000D0260000}"/>
    <cellStyle name="Normal 2 5 3 7 2 2" xfId="11960" xr:uid="{00000000-0005-0000-0000-0000D1260000}"/>
    <cellStyle name="Normal 2 5 3 7 2 3" xfId="18729" xr:uid="{00000000-0005-0000-0000-0000D2260000}"/>
    <cellStyle name="Normal 2 5 3 7 2 4" xfId="25498" xr:uid="{00000000-0005-0000-0000-0000D3260000}"/>
    <cellStyle name="Normal 2 5 3 7 3" xfId="8576" xr:uid="{00000000-0005-0000-0000-0000D4260000}"/>
    <cellStyle name="Normal 2 5 3 7 4" xfId="15345" xr:uid="{00000000-0005-0000-0000-0000D5260000}"/>
    <cellStyle name="Normal 2 5 3 7 5" xfId="22114" xr:uid="{00000000-0005-0000-0000-0000D6260000}"/>
    <cellStyle name="Normal 2 5 3 8" xfId="3486" xr:uid="{00000000-0005-0000-0000-0000D7260000}"/>
    <cellStyle name="Normal 2 5 3 8 2" xfId="10267" xr:uid="{00000000-0005-0000-0000-0000D8260000}"/>
    <cellStyle name="Normal 2 5 3 8 3" xfId="17036" xr:uid="{00000000-0005-0000-0000-0000D9260000}"/>
    <cellStyle name="Normal 2 5 3 8 4" xfId="23805" xr:uid="{00000000-0005-0000-0000-0000DA260000}"/>
    <cellStyle name="Normal 2 5 3 9" xfId="6882" xr:uid="{00000000-0005-0000-0000-0000DB260000}"/>
    <cellStyle name="Normal 2 5 4" xfId="59" xr:uid="{00000000-0005-0000-0000-0000DC260000}"/>
    <cellStyle name="Normal 2 5 4 10" xfId="13672" xr:uid="{00000000-0005-0000-0000-0000DD260000}"/>
    <cellStyle name="Normal 2 5 4 11" xfId="20441" xr:uid="{00000000-0005-0000-0000-0000DE260000}"/>
    <cellStyle name="Normal 2 5 4 2" xfId="172" xr:uid="{00000000-0005-0000-0000-0000DF260000}"/>
    <cellStyle name="Normal 2 5 4 2 10" xfId="20541" xr:uid="{00000000-0005-0000-0000-0000E0260000}"/>
    <cellStyle name="Normal 2 5 4 2 2" xfId="420" xr:uid="{00000000-0005-0000-0000-0000E1260000}"/>
    <cellStyle name="Normal 2 5 4 2 2 2" xfId="847" xr:uid="{00000000-0005-0000-0000-0000E2260000}"/>
    <cellStyle name="Normal 2 5 4 2 2 2 2" xfId="2552" xr:uid="{00000000-0005-0000-0000-0000E3260000}"/>
    <cellStyle name="Normal 2 5 4 2 2 2 2 2" xfId="5948" xr:uid="{00000000-0005-0000-0000-0000E4260000}"/>
    <cellStyle name="Normal 2 5 4 2 2 2 2 2 2" xfId="12726" xr:uid="{00000000-0005-0000-0000-0000E5260000}"/>
    <cellStyle name="Normal 2 5 4 2 2 2 2 2 3" xfId="19495" xr:uid="{00000000-0005-0000-0000-0000E6260000}"/>
    <cellStyle name="Normal 2 5 4 2 2 2 2 2 4" xfId="26264" xr:uid="{00000000-0005-0000-0000-0000E7260000}"/>
    <cellStyle name="Normal 2 5 4 2 2 2 2 3" xfId="9342" xr:uid="{00000000-0005-0000-0000-0000E8260000}"/>
    <cellStyle name="Normal 2 5 4 2 2 2 2 4" xfId="16111" xr:uid="{00000000-0005-0000-0000-0000E9260000}"/>
    <cellStyle name="Normal 2 5 4 2 2 2 2 5" xfId="22880" xr:uid="{00000000-0005-0000-0000-0000EA260000}"/>
    <cellStyle name="Normal 2 5 4 2 2 2 3" xfId="4252" xr:uid="{00000000-0005-0000-0000-0000EB260000}"/>
    <cellStyle name="Normal 2 5 4 2 2 2 3 2" xfId="11033" xr:uid="{00000000-0005-0000-0000-0000EC260000}"/>
    <cellStyle name="Normal 2 5 4 2 2 2 3 3" xfId="17802" xr:uid="{00000000-0005-0000-0000-0000ED260000}"/>
    <cellStyle name="Normal 2 5 4 2 2 2 3 4" xfId="24571" xr:uid="{00000000-0005-0000-0000-0000EE260000}"/>
    <cellStyle name="Normal 2 5 4 2 2 2 4" xfId="7649" xr:uid="{00000000-0005-0000-0000-0000EF260000}"/>
    <cellStyle name="Normal 2 5 4 2 2 2 5" xfId="14418" xr:uid="{00000000-0005-0000-0000-0000F0260000}"/>
    <cellStyle name="Normal 2 5 4 2 2 2 6" xfId="21187" xr:uid="{00000000-0005-0000-0000-0000F1260000}"/>
    <cellStyle name="Normal 2 5 4 2 2 3" xfId="1273" xr:uid="{00000000-0005-0000-0000-0000F2260000}"/>
    <cellStyle name="Normal 2 5 4 2 2 3 2" xfId="2978" xr:uid="{00000000-0005-0000-0000-0000F3260000}"/>
    <cellStyle name="Normal 2 5 4 2 2 3 2 2" xfId="6374" xr:uid="{00000000-0005-0000-0000-0000F4260000}"/>
    <cellStyle name="Normal 2 5 4 2 2 3 2 2 2" xfId="13149" xr:uid="{00000000-0005-0000-0000-0000F5260000}"/>
    <cellStyle name="Normal 2 5 4 2 2 3 2 2 3" xfId="19918" xr:uid="{00000000-0005-0000-0000-0000F6260000}"/>
    <cellStyle name="Normal 2 5 4 2 2 3 2 2 4" xfId="26687" xr:uid="{00000000-0005-0000-0000-0000F7260000}"/>
    <cellStyle name="Normal 2 5 4 2 2 3 2 3" xfId="9765" xr:uid="{00000000-0005-0000-0000-0000F8260000}"/>
    <cellStyle name="Normal 2 5 4 2 2 3 2 4" xfId="16534" xr:uid="{00000000-0005-0000-0000-0000F9260000}"/>
    <cellStyle name="Normal 2 5 4 2 2 3 2 5" xfId="23303" xr:uid="{00000000-0005-0000-0000-0000FA260000}"/>
    <cellStyle name="Normal 2 5 4 2 2 3 3" xfId="4675" xr:uid="{00000000-0005-0000-0000-0000FB260000}"/>
    <cellStyle name="Normal 2 5 4 2 2 3 3 2" xfId="11456" xr:uid="{00000000-0005-0000-0000-0000FC260000}"/>
    <cellStyle name="Normal 2 5 4 2 2 3 3 3" xfId="18225" xr:uid="{00000000-0005-0000-0000-0000FD260000}"/>
    <cellStyle name="Normal 2 5 4 2 2 3 3 4" xfId="24994" xr:uid="{00000000-0005-0000-0000-0000FE260000}"/>
    <cellStyle name="Normal 2 5 4 2 2 3 4" xfId="8072" xr:uid="{00000000-0005-0000-0000-0000FF260000}"/>
    <cellStyle name="Normal 2 5 4 2 2 3 5" xfId="14841" xr:uid="{00000000-0005-0000-0000-000000270000}"/>
    <cellStyle name="Normal 2 5 4 2 2 3 6" xfId="21610" xr:uid="{00000000-0005-0000-0000-000001270000}"/>
    <cellStyle name="Normal 2 5 4 2 2 4" xfId="1702" xr:uid="{00000000-0005-0000-0000-000002270000}"/>
    <cellStyle name="Normal 2 5 4 2 2 4 2" xfId="3404" xr:uid="{00000000-0005-0000-0000-000003270000}"/>
    <cellStyle name="Normal 2 5 4 2 2 4 2 2" xfId="6800" xr:uid="{00000000-0005-0000-0000-000004270000}"/>
    <cellStyle name="Normal 2 5 4 2 2 4 2 2 2" xfId="13572" xr:uid="{00000000-0005-0000-0000-000005270000}"/>
    <cellStyle name="Normal 2 5 4 2 2 4 2 2 3" xfId="20341" xr:uid="{00000000-0005-0000-0000-000006270000}"/>
    <cellStyle name="Normal 2 5 4 2 2 4 2 2 4" xfId="27110" xr:uid="{00000000-0005-0000-0000-000007270000}"/>
    <cellStyle name="Normal 2 5 4 2 2 4 2 3" xfId="10188" xr:uid="{00000000-0005-0000-0000-000008270000}"/>
    <cellStyle name="Normal 2 5 4 2 2 4 2 4" xfId="16957" xr:uid="{00000000-0005-0000-0000-000009270000}"/>
    <cellStyle name="Normal 2 5 4 2 2 4 2 5" xfId="23726" xr:uid="{00000000-0005-0000-0000-00000A270000}"/>
    <cellStyle name="Normal 2 5 4 2 2 4 3" xfId="5098" xr:uid="{00000000-0005-0000-0000-00000B270000}"/>
    <cellStyle name="Normal 2 5 4 2 2 4 3 2" xfId="11879" xr:uid="{00000000-0005-0000-0000-00000C270000}"/>
    <cellStyle name="Normal 2 5 4 2 2 4 3 3" xfId="18648" xr:uid="{00000000-0005-0000-0000-00000D270000}"/>
    <cellStyle name="Normal 2 5 4 2 2 4 3 4" xfId="25417" xr:uid="{00000000-0005-0000-0000-00000E270000}"/>
    <cellStyle name="Normal 2 5 4 2 2 4 4" xfId="8495" xr:uid="{00000000-0005-0000-0000-00000F270000}"/>
    <cellStyle name="Normal 2 5 4 2 2 4 5" xfId="15264" xr:uid="{00000000-0005-0000-0000-000010270000}"/>
    <cellStyle name="Normal 2 5 4 2 2 4 6" xfId="22033" xr:uid="{00000000-0005-0000-0000-000011270000}"/>
    <cellStyle name="Normal 2 5 4 2 2 5" xfId="2129" xr:uid="{00000000-0005-0000-0000-000012270000}"/>
    <cellStyle name="Normal 2 5 4 2 2 5 2" xfId="5525" xr:uid="{00000000-0005-0000-0000-000013270000}"/>
    <cellStyle name="Normal 2 5 4 2 2 5 2 2" xfId="12303" xr:uid="{00000000-0005-0000-0000-000014270000}"/>
    <cellStyle name="Normal 2 5 4 2 2 5 2 3" xfId="19072" xr:uid="{00000000-0005-0000-0000-000015270000}"/>
    <cellStyle name="Normal 2 5 4 2 2 5 2 4" xfId="25841" xr:uid="{00000000-0005-0000-0000-000016270000}"/>
    <cellStyle name="Normal 2 5 4 2 2 5 3" xfId="8919" xr:uid="{00000000-0005-0000-0000-000017270000}"/>
    <cellStyle name="Normal 2 5 4 2 2 5 4" xfId="15688" xr:uid="{00000000-0005-0000-0000-000018270000}"/>
    <cellStyle name="Normal 2 5 4 2 2 5 5" xfId="22457" xr:uid="{00000000-0005-0000-0000-000019270000}"/>
    <cellStyle name="Normal 2 5 4 2 2 6" xfId="3829" xr:uid="{00000000-0005-0000-0000-00001A270000}"/>
    <cellStyle name="Normal 2 5 4 2 2 6 2" xfId="10610" xr:uid="{00000000-0005-0000-0000-00001B270000}"/>
    <cellStyle name="Normal 2 5 4 2 2 6 3" xfId="17379" xr:uid="{00000000-0005-0000-0000-00001C270000}"/>
    <cellStyle name="Normal 2 5 4 2 2 6 4" xfId="24148" xr:uid="{00000000-0005-0000-0000-00001D270000}"/>
    <cellStyle name="Normal 2 5 4 2 2 7" xfId="7226" xr:uid="{00000000-0005-0000-0000-00001E270000}"/>
    <cellStyle name="Normal 2 5 4 2 2 8" xfId="13995" xr:uid="{00000000-0005-0000-0000-00001F270000}"/>
    <cellStyle name="Normal 2 5 4 2 2 9" xfId="20764" xr:uid="{00000000-0005-0000-0000-000020270000}"/>
    <cellStyle name="Normal 2 5 4 2 3" xfId="622" xr:uid="{00000000-0005-0000-0000-000021270000}"/>
    <cellStyle name="Normal 2 5 4 2 3 2" xfId="2329" xr:uid="{00000000-0005-0000-0000-000022270000}"/>
    <cellStyle name="Normal 2 5 4 2 3 2 2" xfId="5725" xr:uid="{00000000-0005-0000-0000-000023270000}"/>
    <cellStyle name="Normal 2 5 4 2 3 2 2 2" xfId="12503" xr:uid="{00000000-0005-0000-0000-000024270000}"/>
    <cellStyle name="Normal 2 5 4 2 3 2 2 3" xfId="19272" xr:uid="{00000000-0005-0000-0000-000025270000}"/>
    <cellStyle name="Normal 2 5 4 2 3 2 2 4" xfId="26041" xr:uid="{00000000-0005-0000-0000-000026270000}"/>
    <cellStyle name="Normal 2 5 4 2 3 2 3" xfId="9119" xr:uid="{00000000-0005-0000-0000-000027270000}"/>
    <cellStyle name="Normal 2 5 4 2 3 2 4" xfId="15888" xr:uid="{00000000-0005-0000-0000-000028270000}"/>
    <cellStyle name="Normal 2 5 4 2 3 2 5" xfId="22657" xr:uid="{00000000-0005-0000-0000-000029270000}"/>
    <cellStyle name="Normal 2 5 4 2 3 3" xfId="4029" xr:uid="{00000000-0005-0000-0000-00002A270000}"/>
    <cellStyle name="Normal 2 5 4 2 3 3 2" xfId="10810" xr:uid="{00000000-0005-0000-0000-00002B270000}"/>
    <cellStyle name="Normal 2 5 4 2 3 3 3" xfId="17579" xr:uid="{00000000-0005-0000-0000-00002C270000}"/>
    <cellStyle name="Normal 2 5 4 2 3 3 4" xfId="24348" xr:uid="{00000000-0005-0000-0000-00002D270000}"/>
    <cellStyle name="Normal 2 5 4 2 3 4" xfId="7426" xr:uid="{00000000-0005-0000-0000-00002E270000}"/>
    <cellStyle name="Normal 2 5 4 2 3 5" xfId="14195" xr:uid="{00000000-0005-0000-0000-00002F270000}"/>
    <cellStyle name="Normal 2 5 4 2 3 6" xfId="20964" xr:uid="{00000000-0005-0000-0000-000030270000}"/>
    <cellStyle name="Normal 2 5 4 2 4" xfId="1050" xr:uid="{00000000-0005-0000-0000-000031270000}"/>
    <cellStyle name="Normal 2 5 4 2 4 2" xfId="2755" xr:uid="{00000000-0005-0000-0000-000032270000}"/>
    <cellStyle name="Normal 2 5 4 2 4 2 2" xfId="6151" xr:uid="{00000000-0005-0000-0000-000033270000}"/>
    <cellStyle name="Normal 2 5 4 2 4 2 2 2" xfId="12926" xr:uid="{00000000-0005-0000-0000-000034270000}"/>
    <cellStyle name="Normal 2 5 4 2 4 2 2 3" xfId="19695" xr:uid="{00000000-0005-0000-0000-000035270000}"/>
    <cellStyle name="Normal 2 5 4 2 4 2 2 4" xfId="26464" xr:uid="{00000000-0005-0000-0000-000036270000}"/>
    <cellStyle name="Normal 2 5 4 2 4 2 3" xfId="9542" xr:uid="{00000000-0005-0000-0000-000037270000}"/>
    <cellStyle name="Normal 2 5 4 2 4 2 4" xfId="16311" xr:uid="{00000000-0005-0000-0000-000038270000}"/>
    <cellStyle name="Normal 2 5 4 2 4 2 5" xfId="23080" xr:uid="{00000000-0005-0000-0000-000039270000}"/>
    <cellStyle name="Normal 2 5 4 2 4 3" xfId="4452" xr:uid="{00000000-0005-0000-0000-00003A270000}"/>
    <cellStyle name="Normal 2 5 4 2 4 3 2" xfId="11233" xr:uid="{00000000-0005-0000-0000-00003B270000}"/>
    <cellStyle name="Normal 2 5 4 2 4 3 3" xfId="18002" xr:uid="{00000000-0005-0000-0000-00003C270000}"/>
    <cellStyle name="Normal 2 5 4 2 4 3 4" xfId="24771" xr:uid="{00000000-0005-0000-0000-00003D270000}"/>
    <cellStyle name="Normal 2 5 4 2 4 4" xfId="7849" xr:uid="{00000000-0005-0000-0000-00003E270000}"/>
    <cellStyle name="Normal 2 5 4 2 4 5" xfId="14618" xr:uid="{00000000-0005-0000-0000-00003F270000}"/>
    <cellStyle name="Normal 2 5 4 2 4 6" xfId="21387" xr:uid="{00000000-0005-0000-0000-000040270000}"/>
    <cellStyle name="Normal 2 5 4 2 5" xfId="1479" xr:uid="{00000000-0005-0000-0000-000041270000}"/>
    <cellStyle name="Normal 2 5 4 2 5 2" xfId="3181" xr:uid="{00000000-0005-0000-0000-000042270000}"/>
    <cellStyle name="Normal 2 5 4 2 5 2 2" xfId="6577" xr:uid="{00000000-0005-0000-0000-000043270000}"/>
    <cellStyle name="Normal 2 5 4 2 5 2 2 2" xfId="13349" xr:uid="{00000000-0005-0000-0000-000044270000}"/>
    <cellStyle name="Normal 2 5 4 2 5 2 2 3" xfId="20118" xr:uid="{00000000-0005-0000-0000-000045270000}"/>
    <cellStyle name="Normal 2 5 4 2 5 2 2 4" xfId="26887" xr:uid="{00000000-0005-0000-0000-000046270000}"/>
    <cellStyle name="Normal 2 5 4 2 5 2 3" xfId="9965" xr:uid="{00000000-0005-0000-0000-000047270000}"/>
    <cellStyle name="Normal 2 5 4 2 5 2 4" xfId="16734" xr:uid="{00000000-0005-0000-0000-000048270000}"/>
    <cellStyle name="Normal 2 5 4 2 5 2 5" xfId="23503" xr:uid="{00000000-0005-0000-0000-000049270000}"/>
    <cellStyle name="Normal 2 5 4 2 5 3" xfId="4875" xr:uid="{00000000-0005-0000-0000-00004A270000}"/>
    <cellStyle name="Normal 2 5 4 2 5 3 2" xfId="11656" xr:uid="{00000000-0005-0000-0000-00004B270000}"/>
    <cellStyle name="Normal 2 5 4 2 5 3 3" xfId="18425" xr:uid="{00000000-0005-0000-0000-00004C270000}"/>
    <cellStyle name="Normal 2 5 4 2 5 3 4" xfId="25194" xr:uid="{00000000-0005-0000-0000-00004D270000}"/>
    <cellStyle name="Normal 2 5 4 2 5 4" xfId="8272" xr:uid="{00000000-0005-0000-0000-00004E270000}"/>
    <cellStyle name="Normal 2 5 4 2 5 5" xfId="15041" xr:uid="{00000000-0005-0000-0000-00004F270000}"/>
    <cellStyle name="Normal 2 5 4 2 5 6" xfId="21810" xr:uid="{00000000-0005-0000-0000-000050270000}"/>
    <cellStyle name="Normal 2 5 4 2 6" xfId="1904" xr:uid="{00000000-0005-0000-0000-000051270000}"/>
    <cellStyle name="Normal 2 5 4 2 6 2" xfId="5300" xr:uid="{00000000-0005-0000-0000-000052270000}"/>
    <cellStyle name="Normal 2 5 4 2 6 2 2" xfId="12080" xr:uid="{00000000-0005-0000-0000-000053270000}"/>
    <cellStyle name="Normal 2 5 4 2 6 2 3" xfId="18849" xr:uid="{00000000-0005-0000-0000-000054270000}"/>
    <cellStyle name="Normal 2 5 4 2 6 2 4" xfId="25618" xr:uid="{00000000-0005-0000-0000-000055270000}"/>
    <cellStyle name="Normal 2 5 4 2 6 3" xfId="8696" xr:uid="{00000000-0005-0000-0000-000056270000}"/>
    <cellStyle name="Normal 2 5 4 2 6 4" xfId="15465" xr:uid="{00000000-0005-0000-0000-000057270000}"/>
    <cellStyle name="Normal 2 5 4 2 6 5" xfId="22234" xr:uid="{00000000-0005-0000-0000-000058270000}"/>
    <cellStyle name="Normal 2 5 4 2 7" xfId="3606" xr:uid="{00000000-0005-0000-0000-000059270000}"/>
    <cellStyle name="Normal 2 5 4 2 7 2" xfId="10387" xr:uid="{00000000-0005-0000-0000-00005A270000}"/>
    <cellStyle name="Normal 2 5 4 2 7 3" xfId="17156" xr:uid="{00000000-0005-0000-0000-00005B270000}"/>
    <cellStyle name="Normal 2 5 4 2 7 4" xfId="23925" xr:uid="{00000000-0005-0000-0000-00005C270000}"/>
    <cellStyle name="Normal 2 5 4 2 8" xfId="7002" xr:uid="{00000000-0005-0000-0000-00005D270000}"/>
    <cellStyle name="Normal 2 5 4 2 9" xfId="13772" xr:uid="{00000000-0005-0000-0000-00005E270000}"/>
    <cellStyle name="Normal 2 5 4 3" xfId="318" xr:uid="{00000000-0005-0000-0000-00005F270000}"/>
    <cellStyle name="Normal 2 5 4 3 2" xfId="745" xr:uid="{00000000-0005-0000-0000-000060270000}"/>
    <cellStyle name="Normal 2 5 4 3 2 2" xfId="2452" xr:uid="{00000000-0005-0000-0000-000061270000}"/>
    <cellStyle name="Normal 2 5 4 3 2 2 2" xfId="5848" xr:uid="{00000000-0005-0000-0000-000062270000}"/>
    <cellStyle name="Normal 2 5 4 3 2 2 2 2" xfId="12626" xr:uid="{00000000-0005-0000-0000-000063270000}"/>
    <cellStyle name="Normal 2 5 4 3 2 2 2 3" xfId="19395" xr:uid="{00000000-0005-0000-0000-000064270000}"/>
    <cellStyle name="Normal 2 5 4 3 2 2 2 4" xfId="26164" xr:uid="{00000000-0005-0000-0000-000065270000}"/>
    <cellStyle name="Normal 2 5 4 3 2 2 3" xfId="9242" xr:uid="{00000000-0005-0000-0000-000066270000}"/>
    <cellStyle name="Normal 2 5 4 3 2 2 4" xfId="16011" xr:uid="{00000000-0005-0000-0000-000067270000}"/>
    <cellStyle name="Normal 2 5 4 3 2 2 5" xfId="22780" xr:uid="{00000000-0005-0000-0000-000068270000}"/>
    <cellStyle name="Normal 2 5 4 3 2 3" xfId="4152" xr:uid="{00000000-0005-0000-0000-000069270000}"/>
    <cellStyle name="Normal 2 5 4 3 2 3 2" xfId="10933" xr:uid="{00000000-0005-0000-0000-00006A270000}"/>
    <cellStyle name="Normal 2 5 4 3 2 3 3" xfId="17702" xr:uid="{00000000-0005-0000-0000-00006B270000}"/>
    <cellStyle name="Normal 2 5 4 3 2 3 4" xfId="24471" xr:uid="{00000000-0005-0000-0000-00006C270000}"/>
    <cellStyle name="Normal 2 5 4 3 2 4" xfId="7549" xr:uid="{00000000-0005-0000-0000-00006D270000}"/>
    <cellStyle name="Normal 2 5 4 3 2 5" xfId="14318" xr:uid="{00000000-0005-0000-0000-00006E270000}"/>
    <cellStyle name="Normal 2 5 4 3 2 6" xfId="21087" xr:uid="{00000000-0005-0000-0000-00006F270000}"/>
    <cellStyle name="Normal 2 5 4 3 3" xfId="1173" xr:uid="{00000000-0005-0000-0000-000070270000}"/>
    <cellStyle name="Normal 2 5 4 3 3 2" xfId="2878" xr:uid="{00000000-0005-0000-0000-000071270000}"/>
    <cellStyle name="Normal 2 5 4 3 3 2 2" xfId="6274" xr:uid="{00000000-0005-0000-0000-000072270000}"/>
    <cellStyle name="Normal 2 5 4 3 3 2 2 2" xfId="13049" xr:uid="{00000000-0005-0000-0000-000073270000}"/>
    <cellStyle name="Normal 2 5 4 3 3 2 2 3" xfId="19818" xr:uid="{00000000-0005-0000-0000-000074270000}"/>
    <cellStyle name="Normal 2 5 4 3 3 2 2 4" xfId="26587" xr:uid="{00000000-0005-0000-0000-000075270000}"/>
    <cellStyle name="Normal 2 5 4 3 3 2 3" xfId="9665" xr:uid="{00000000-0005-0000-0000-000076270000}"/>
    <cellStyle name="Normal 2 5 4 3 3 2 4" xfId="16434" xr:uid="{00000000-0005-0000-0000-000077270000}"/>
    <cellStyle name="Normal 2 5 4 3 3 2 5" xfId="23203" xr:uid="{00000000-0005-0000-0000-000078270000}"/>
    <cellStyle name="Normal 2 5 4 3 3 3" xfId="4575" xr:uid="{00000000-0005-0000-0000-000079270000}"/>
    <cellStyle name="Normal 2 5 4 3 3 3 2" xfId="11356" xr:uid="{00000000-0005-0000-0000-00007A270000}"/>
    <cellStyle name="Normal 2 5 4 3 3 3 3" xfId="18125" xr:uid="{00000000-0005-0000-0000-00007B270000}"/>
    <cellStyle name="Normal 2 5 4 3 3 3 4" xfId="24894" xr:uid="{00000000-0005-0000-0000-00007C270000}"/>
    <cellStyle name="Normal 2 5 4 3 3 4" xfId="7972" xr:uid="{00000000-0005-0000-0000-00007D270000}"/>
    <cellStyle name="Normal 2 5 4 3 3 5" xfId="14741" xr:uid="{00000000-0005-0000-0000-00007E270000}"/>
    <cellStyle name="Normal 2 5 4 3 3 6" xfId="21510" xr:uid="{00000000-0005-0000-0000-00007F270000}"/>
    <cellStyle name="Normal 2 5 4 3 4" xfId="1602" xr:uid="{00000000-0005-0000-0000-000080270000}"/>
    <cellStyle name="Normal 2 5 4 3 4 2" xfId="3304" xr:uid="{00000000-0005-0000-0000-000081270000}"/>
    <cellStyle name="Normal 2 5 4 3 4 2 2" xfId="6700" xr:uid="{00000000-0005-0000-0000-000082270000}"/>
    <cellStyle name="Normal 2 5 4 3 4 2 2 2" xfId="13472" xr:uid="{00000000-0005-0000-0000-000083270000}"/>
    <cellStyle name="Normal 2 5 4 3 4 2 2 3" xfId="20241" xr:uid="{00000000-0005-0000-0000-000084270000}"/>
    <cellStyle name="Normal 2 5 4 3 4 2 2 4" xfId="27010" xr:uid="{00000000-0005-0000-0000-000085270000}"/>
    <cellStyle name="Normal 2 5 4 3 4 2 3" xfId="10088" xr:uid="{00000000-0005-0000-0000-000086270000}"/>
    <cellStyle name="Normal 2 5 4 3 4 2 4" xfId="16857" xr:uid="{00000000-0005-0000-0000-000087270000}"/>
    <cellStyle name="Normal 2 5 4 3 4 2 5" xfId="23626" xr:uid="{00000000-0005-0000-0000-000088270000}"/>
    <cellStyle name="Normal 2 5 4 3 4 3" xfId="4998" xr:uid="{00000000-0005-0000-0000-000089270000}"/>
    <cellStyle name="Normal 2 5 4 3 4 3 2" xfId="11779" xr:uid="{00000000-0005-0000-0000-00008A270000}"/>
    <cellStyle name="Normal 2 5 4 3 4 3 3" xfId="18548" xr:uid="{00000000-0005-0000-0000-00008B270000}"/>
    <cellStyle name="Normal 2 5 4 3 4 3 4" xfId="25317" xr:uid="{00000000-0005-0000-0000-00008C270000}"/>
    <cellStyle name="Normal 2 5 4 3 4 4" xfId="8395" xr:uid="{00000000-0005-0000-0000-00008D270000}"/>
    <cellStyle name="Normal 2 5 4 3 4 5" xfId="15164" xr:uid="{00000000-0005-0000-0000-00008E270000}"/>
    <cellStyle name="Normal 2 5 4 3 4 6" xfId="21933" xr:uid="{00000000-0005-0000-0000-00008F270000}"/>
    <cellStyle name="Normal 2 5 4 3 5" xfId="2027" xr:uid="{00000000-0005-0000-0000-000090270000}"/>
    <cellStyle name="Normal 2 5 4 3 5 2" xfId="5423" xr:uid="{00000000-0005-0000-0000-000091270000}"/>
    <cellStyle name="Normal 2 5 4 3 5 2 2" xfId="12203" xr:uid="{00000000-0005-0000-0000-000092270000}"/>
    <cellStyle name="Normal 2 5 4 3 5 2 3" xfId="18972" xr:uid="{00000000-0005-0000-0000-000093270000}"/>
    <cellStyle name="Normal 2 5 4 3 5 2 4" xfId="25741" xr:uid="{00000000-0005-0000-0000-000094270000}"/>
    <cellStyle name="Normal 2 5 4 3 5 3" xfId="8819" xr:uid="{00000000-0005-0000-0000-000095270000}"/>
    <cellStyle name="Normal 2 5 4 3 5 4" xfId="15588" xr:uid="{00000000-0005-0000-0000-000096270000}"/>
    <cellStyle name="Normal 2 5 4 3 5 5" xfId="22357" xr:uid="{00000000-0005-0000-0000-000097270000}"/>
    <cellStyle name="Normal 2 5 4 3 6" xfId="3729" xr:uid="{00000000-0005-0000-0000-000098270000}"/>
    <cellStyle name="Normal 2 5 4 3 6 2" xfId="10510" xr:uid="{00000000-0005-0000-0000-000099270000}"/>
    <cellStyle name="Normal 2 5 4 3 6 3" xfId="17279" xr:uid="{00000000-0005-0000-0000-00009A270000}"/>
    <cellStyle name="Normal 2 5 4 3 6 4" xfId="24048" xr:uid="{00000000-0005-0000-0000-00009B270000}"/>
    <cellStyle name="Normal 2 5 4 3 7" xfId="7126" xr:uid="{00000000-0005-0000-0000-00009C270000}"/>
    <cellStyle name="Normal 2 5 4 3 8" xfId="13895" xr:uid="{00000000-0005-0000-0000-00009D270000}"/>
    <cellStyle name="Normal 2 5 4 3 9" xfId="20664" xr:uid="{00000000-0005-0000-0000-00009E270000}"/>
    <cellStyle name="Normal 2 5 4 4" xfId="520" xr:uid="{00000000-0005-0000-0000-00009F270000}"/>
    <cellStyle name="Normal 2 5 4 4 2" xfId="2229" xr:uid="{00000000-0005-0000-0000-0000A0270000}"/>
    <cellStyle name="Normal 2 5 4 4 2 2" xfId="5625" xr:uid="{00000000-0005-0000-0000-0000A1270000}"/>
    <cellStyle name="Normal 2 5 4 4 2 2 2" xfId="12403" xr:uid="{00000000-0005-0000-0000-0000A2270000}"/>
    <cellStyle name="Normal 2 5 4 4 2 2 3" xfId="19172" xr:uid="{00000000-0005-0000-0000-0000A3270000}"/>
    <cellStyle name="Normal 2 5 4 4 2 2 4" xfId="25941" xr:uid="{00000000-0005-0000-0000-0000A4270000}"/>
    <cellStyle name="Normal 2 5 4 4 2 3" xfId="9019" xr:uid="{00000000-0005-0000-0000-0000A5270000}"/>
    <cellStyle name="Normal 2 5 4 4 2 4" xfId="15788" xr:uid="{00000000-0005-0000-0000-0000A6270000}"/>
    <cellStyle name="Normal 2 5 4 4 2 5" xfId="22557" xr:uid="{00000000-0005-0000-0000-0000A7270000}"/>
    <cellStyle name="Normal 2 5 4 4 3" xfId="3929" xr:uid="{00000000-0005-0000-0000-0000A8270000}"/>
    <cellStyle name="Normal 2 5 4 4 3 2" xfId="10710" xr:uid="{00000000-0005-0000-0000-0000A9270000}"/>
    <cellStyle name="Normal 2 5 4 4 3 3" xfId="17479" xr:uid="{00000000-0005-0000-0000-0000AA270000}"/>
    <cellStyle name="Normal 2 5 4 4 3 4" xfId="24248" xr:uid="{00000000-0005-0000-0000-0000AB270000}"/>
    <cellStyle name="Normal 2 5 4 4 4" xfId="7326" xr:uid="{00000000-0005-0000-0000-0000AC270000}"/>
    <cellStyle name="Normal 2 5 4 4 5" xfId="14095" xr:uid="{00000000-0005-0000-0000-0000AD270000}"/>
    <cellStyle name="Normal 2 5 4 4 6" xfId="20864" xr:uid="{00000000-0005-0000-0000-0000AE270000}"/>
    <cellStyle name="Normal 2 5 4 5" xfId="950" xr:uid="{00000000-0005-0000-0000-0000AF270000}"/>
    <cellStyle name="Normal 2 5 4 5 2" xfId="2655" xr:uid="{00000000-0005-0000-0000-0000B0270000}"/>
    <cellStyle name="Normal 2 5 4 5 2 2" xfId="6051" xr:uid="{00000000-0005-0000-0000-0000B1270000}"/>
    <cellStyle name="Normal 2 5 4 5 2 2 2" xfId="12826" xr:uid="{00000000-0005-0000-0000-0000B2270000}"/>
    <cellStyle name="Normal 2 5 4 5 2 2 3" xfId="19595" xr:uid="{00000000-0005-0000-0000-0000B3270000}"/>
    <cellStyle name="Normal 2 5 4 5 2 2 4" xfId="26364" xr:uid="{00000000-0005-0000-0000-0000B4270000}"/>
    <cellStyle name="Normal 2 5 4 5 2 3" xfId="9442" xr:uid="{00000000-0005-0000-0000-0000B5270000}"/>
    <cellStyle name="Normal 2 5 4 5 2 4" xfId="16211" xr:uid="{00000000-0005-0000-0000-0000B6270000}"/>
    <cellStyle name="Normal 2 5 4 5 2 5" xfId="22980" xr:uid="{00000000-0005-0000-0000-0000B7270000}"/>
    <cellStyle name="Normal 2 5 4 5 3" xfId="4352" xr:uid="{00000000-0005-0000-0000-0000B8270000}"/>
    <cellStyle name="Normal 2 5 4 5 3 2" xfId="11133" xr:uid="{00000000-0005-0000-0000-0000B9270000}"/>
    <cellStyle name="Normal 2 5 4 5 3 3" xfId="17902" xr:uid="{00000000-0005-0000-0000-0000BA270000}"/>
    <cellStyle name="Normal 2 5 4 5 3 4" xfId="24671" xr:uid="{00000000-0005-0000-0000-0000BB270000}"/>
    <cellStyle name="Normal 2 5 4 5 4" xfId="7749" xr:uid="{00000000-0005-0000-0000-0000BC270000}"/>
    <cellStyle name="Normal 2 5 4 5 5" xfId="14518" xr:uid="{00000000-0005-0000-0000-0000BD270000}"/>
    <cellStyle name="Normal 2 5 4 5 6" xfId="21287" xr:uid="{00000000-0005-0000-0000-0000BE270000}"/>
    <cellStyle name="Normal 2 5 4 6" xfId="1379" xr:uid="{00000000-0005-0000-0000-0000BF270000}"/>
    <cellStyle name="Normal 2 5 4 6 2" xfId="3081" xr:uid="{00000000-0005-0000-0000-0000C0270000}"/>
    <cellStyle name="Normal 2 5 4 6 2 2" xfId="6477" xr:uid="{00000000-0005-0000-0000-0000C1270000}"/>
    <cellStyle name="Normal 2 5 4 6 2 2 2" xfId="13249" xr:uid="{00000000-0005-0000-0000-0000C2270000}"/>
    <cellStyle name="Normal 2 5 4 6 2 2 3" xfId="20018" xr:uid="{00000000-0005-0000-0000-0000C3270000}"/>
    <cellStyle name="Normal 2 5 4 6 2 2 4" xfId="26787" xr:uid="{00000000-0005-0000-0000-0000C4270000}"/>
    <cellStyle name="Normal 2 5 4 6 2 3" xfId="9865" xr:uid="{00000000-0005-0000-0000-0000C5270000}"/>
    <cellStyle name="Normal 2 5 4 6 2 4" xfId="16634" xr:uid="{00000000-0005-0000-0000-0000C6270000}"/>
    <cellStyle name="Normal 2 5 4 6 2 5" xfId="23403" xr:uid="{00000000-0005-0000-0000-0000C7270000}"/>
    <cellStyle name="Normal 2 5 4 6 3" xfId="4775" xr:uid="{00000000-0005-0000-0000-0000C8270000}"/>
    <cellStyle name="Normal 2 5 4 6 3 2" xfId="11556" xr:uid="{00000000-0005-0000-0000-0000C9270000}"/>
    <cellStyle name="Normal 2 5 4 6 3 3" xfId="18325" xr:uid="{00000000-0005-0000-0000-0000CA270000}"/>
    <cellStyle name="Normal 2 5 4 6 3 4" xfId="25094" xr:uid="{00000000-0005-0000-0000-0000CB270000}"/>
    <cellStyle name="Normal 2 5 4 6 4" xfId="8172" xr:uid="{00000000-0005-0000-0000-0000CC270000}"/>
    <cellStyle name="Normal 2 5 4 6 5" xfId="14941" xr:uid="{00000000-0005-0000-0000-0000CD270000}"/>
    <cellStyle name="Normal 2 5 4 6 6" xfId="21710" xr:uid="{00000000-0005-0000-0000-0000CE270000}"/>
    <cellStyle name="Normal 2 5 4 7" xfId="1804" xr:uid="{00000000-0005-0000-0000-0000CF270000}"/>
    <cellStyle name="Normal 2 5 4 7 2" xfId="5200" xr:uid="{00000000-0005-0000-0000-0000D0270000}"/>
    <cellStyle name="Normal 2 5 4 7 2 2" xfId="11980" xr:uid="{00000000-0005-0000-0000-0000D1270000}"/>
    <cellStyle name="Normal 2 5 4 7 2 3" xfId="18749" xr:uid="{00000000-0005-0000-0000-0000D2270000}"/>
    <cellStyle name="Normal 2 5 4 7 2 4" xfId="25518" xr:uid="{00000000-0005-0000-0000-0000D3270000}"/>
    <cellStyle name="Normal 2 5 4 7 3" xfId="8596" xr:uid="{00000000-0005-0000-0000-0000D4270000}"/>
    <cellStyle name="Normal 2 5 4 7 4" xfId="15365" xr:uid="{00000000-0005-0000-0000-0000D5270000}"/>
    <cellStyle name="Normal 2 5 4 7 5" xfId="22134" xr:uid="{00000000-0005-0000-0000-0000D6270000}"/>
    <cellStyle name="Normal 2 5 4 8" xfId="3506" xr:uid="{00000000-0005-0000-0000-0000D7270000}"/>
    <cellStyle name="Normal 2 5 4 8 2" xfId="10287" xr:uid="{00000000-0005-0000-0000-0000D8270000}"/>
    <cellStyle name="Normal 2 5 4 8 3" xfId="17056" xr:uid="{00000000-0005-0000-0000-0000D9270000}"/>
    <cellStyle name="Normal 2 5 4 8 4" xfId="23825" xr:uid="{00000000-0005-0000-0000-0000DA270000}"/>
    <cellStyle name="Normal 2 5 4 9" xfId="6902" xr:uid="{00000000-0005-0000-0000-0000DB270000}"/>
    <cellStyle name="Normal 2 5 5" xfId="89" xr:uid="{00000000-0005-0000-0000-0000DC270000}"/>
    <cellStyle name="Normal 2 5 5 10" xfId="13692" xr:uid="{00000000-0005-0000-0000-0000DD270000}"/>
    <cellStyle name="Normal 2 5 5 11" xfId="20461" xr:uid="{00000000-0005-0000-0000-0000DE270000}"/>
    <cellStyle name="Normal 2 5 5 2" xfId="192" xr:uid="{00000000-0005-0000-0000-0000DF270000}"/>
    <cellStyle name="Normal 2 5 5 2 10" xfId="20561" xr:uid="{00000000-0005-0000-0000-0000E0270000}"/>
    <cellStyle name="Normal 2 5 5 2 2" xfId="440" xr:uid="{00000000-0005-0000-0000-0000E1270000}"/>
    <cellStyle name="Normal 2 5 5 2 2 2" xfId="867" xr:uid="{00000000-0005-0000-0000-0000E2270000}"/>
    <cellStyle name="Normal 2 5 5 2 2 2 2" xfId="2572" xr:uid="{00000000-0005-0000-0000-0000E3270000}"/>
    <cellStyle name="Normal 2 5 5 2 2 2 2 2" xfId="5968" xr:uid="{00000000-0005-0000-0000-0000E4270000}"/>
    <cellStyle name="Normal 2 5 5 2 2 2 2 2 2" xfId="12746" xr:uid="{00000000-0005-0000-0000-0000E5270000}"/>
    <cellStyle name="Normal 2 5 5 2 2 2 2 2 3" xfId="19515" xr:uid="{00000000-0005-0000-0000-0000E6270000}"/>
    <cellStyle name="Normal 2 5 5 2 2 2 2 2 4" xfId="26284" xr:uid="{00000000-0005-0000-0000-0000E7270000}"/>
    <cellStyle name="Normal 2 5 5 2 2 2 2 3" xfId="9362" xr:uid="{00000000-0005-0000-0000-0000E8270000}"/>
    <cellStyle name="Normal 2 5 5 2 2 2 2 4" xfId="16131" xr:uid="{00000000-0005-0000-0000-0000E9270000}"/>
    <cellStyle name="Normal 2 5 5 2 2 2 2 5" xfId="22900" xr:uid="{00000000-0005-0000-0000-0000EA270000}"/>
    <cellStyle name="Normal 2 5 5 2 2 2 3" xfId="4272" xr:uid="{00000000-0005-0000-0000-0000EB270000}"/>
    <cellStyle name="Normal 2 5 5 2 2 2 3 2" xfId="11053" xr:uid="{00000000-0005-0000-0000-0000EC270000}"/>
    <cellStyle name="Normal 2 5 5 2 2 2 3 3" xfId="17822" xr:uid="{00000000-0005-0000-0000-0000ED270000}"/>
    <cellStyle name="Normal 2 5 5 2 2 2 3 4" xfId="24591" xr:uid="{00000000-0005-0000-0000-0000EE270000}"/>
    <cellStyle name="Normal 2 5 5 2 2 2 4" xfId="7669" xr:uid="{00000000-0005-0000-0000-0000EF270000}"/>
    <cellStyle name="Normal 2 5 5 2 2 2 5" xfId="14438" xr:uid="{00000000-0005-0000-0000-0000F0270000}"/>
    <cellStyle name="Normal 2 5 5 2 2 2 6" xfId="21207" xr:uid="{00000000-0005-0000-0000-0000F1270000}"/>
    <cellStyle name="Normal 2 5 5 2 2 3" xfId="1293" xr:uid="{00000000-0005-0000-0000-0000F2270000}"/>
    <cellStyle name="Normal 2 5 5 2 2 3 2" xfId="2998" xr:uid="{00000000-0005-0000-0000-0000F3270000}"/>
    <cellStyle name="Normal 2 5 5 2 2 3 2 2" xfId="6394" xr:uid="{00000000-0005-0000-0000-0000F4270000}"/>
    <cellStyle name="Normal 2 5 5 2 2 3 2 2 2" xfId="13169" xr:uid="{00000000-0005-0000-0000-0000F5270000}"/>
    <cellStyle name="Normal 2 5 5 2 2 3 2 2 3" xfId="19938" xr:uid="{00000000-0005-0000-0000-0000F6270000}"/>
    <cellStyle name="Normal 2 5 5 2 2 3 2 2 4" xfId="26707" xr:uid="{00000000-0005-0000-0000-0000F7270000}"/>
    <cellStyle name="Normal 2 5 5 2 2 3 2 3" xfId="9785" xr:uid="{00000000-0005-0000-0000-0000F8270000}"/>
    <cellStyle name="Normal 2 5 5 2 2 3 2 4" xfId="16554" xr:uid="{00000000-0005-0000-0000-0000F9270000}"/>
    <cellStyle name="Normal 2 5 5 2 2 3 2 5" xfId="23323" xr:uid="{00000000-0005-0000-0000-0000FA270000}"/>
    <cellStyle name="Normal 2 5 5 2 2 3 3" xfId="4695" xr:uid="{00000000-0005-0000-0000-0000FB270000}"/>
    <cellStyle name="Normal 2 5 5 2 2 3 3 2" xfId="11476" xr:uid="{00000000-0005-0000-0000-0000FC270000}"/>
    <cellStyle name="Normal 2 5 5 2 2 3 3 3" xfId="18245" xr:uid="{00000000-0005-0000-0000-0000FD270000}"/>
    <cellStyle name="Normal 2 5 5 2 2 3 3 4" xfId="25014" xr:uid="{00000000-0005-0000-0000-0000FE270000}"/>
    <cellStyle name="Normal 2 5 5 2 2 3 4" xfId="8092" xr:uid="{00000000-0005-0000-0000-0000FF270000}"/>
    <cellStyle name="Normal 2 5 5 2 2 3 5" xfId="14861" xr:uid="{00000000-0005-0000-0000-000000280000}"/>
    <cellStyle name="Normal 2 5 5 2 2 3 6" xfId="21630" xr:uid="{00000000-0005-0000-0000-000001280000}"/>
    <cellStyle name="Normal 2 5 5 2 2 4" xfId="1722" xr:uid="{00000000-0005-0000-0000-000002280000}"/>
    <cellStyle name="Normal 2 5 5 2 2 4 2" xfId="3424" xr:uid="{00000000-0005-0000-0000-000003280000}"/>
    <cellStyle name="Normal 2 5 5 2 2 4 2 2" xfId="6820" xr:uid="{00000000-0005-0000-0000-000004280000}"/>
    <cellStyle name="Normal 2 5 5 2 2 4 2 2 2" xfId="13592" xr:uid="{00000000-0005-0000-0000-000005280000}"/>
    <cellStyle name="Normal 2 5 5 2 2 4 2 2 3" xfId="20361" xr:uid="{00000000-0005-0000-0000-000006280000}"/>
    <cellStyle name="Normal 2 5 5 2 2 4 2 2 4" xfId="27130" xr:uid="{00000000-0005-0000-0000-000007280000}"/>
    <cellStyle name="Normal 2 5 5 2 2 4 2 3" xfId="10208" xr:uid="{00000000-0005-0000-0000-000008280000}"/>
    <cellStyle name="Normal 2 5 5 2 2 4 2 4" xfId="16977" xr:uid="{00000000-0005-0000-0000-000009280000}"/>
    <cellStyle name="Normal 2 5 5 2 2 4 2 5" xfId="23746" xr:uid="{00000000-0005-0000-0000-00000A280000}"/>
    <cellStyle name="Normal 2 5 5 2 2 4 3" xfId="5118" xr:uid="{00000000-0005-0000-0000-00000B280000}"/>
    <cellStyle name="Normal 2 5 5 2 2 4 3 2" xfId="11899" xr:uid="{00000000-0005-0000-0000-00000C280000}"/>
    <cellStyle name="Normal 2 5 5 2 2 4 3 3" xfId="18668" xr:uid="{00000000-0005-0000-0000-00000D280000}"/>
    <cellStyle name="Normal 2 5 5 2 2 4 3 4" xfId="25437" xr:uid="{00000000-0005-0000-0000-00000E280000}"/>
    <cellStyle name="Normal 2 5 5 2 2 4 4" xfId="8515" xr:uid="{00000000-0005-0000-0000-00000F280000}"/>
    <cellStyle name="Normal 2 5 5 2 2 4 5" xfId="15284" xr:uid="{00000000-0005-0000-0000-000010280000}"/>
    <cellStyle name="Normal 2 5 5 2 2 4 6" xfId="22053" xr:uid="{00000000-0005-0000-0000-000011280000}"/>
    <cellStyle name="Normal 2 5 5 2 2 5" xfId="2149" xr:uid="{00000000-0005-0000-0000-000012280000}"/>
    <cellStyle name="Normal 2 5 5 2 2 5 2" xfId="5545" xr:uid="{00000000-0005-0000-0000-000013280000}"/>
    <cellStyle name="Normal 2 5 5 2 2 5 2 2" xfId="12323" xr:uid="{00000000-0005-0000-0000-000014280000}"/>
    <cellStyle name="Normal 2 5 5 2 2 5 2 3" xfId="19092" xr:uid="{00000000-0005-0000-0000-000015280000}"/>
    <cellStyle name="Normal 2 5 5 2 2 5 2 4" xfId="25861" xr:uid="{00000000-0005-0000-0000-000016280000}"/>
    <cellStyle name="Normal 2 5 5 2 2 5 3" xfId="8939" xr:uid="{00000000-0005-0000-0000-000017280000}"/>
    <cellStyle name="Normal 2 5 5 2 2 5 4" xfId="15708" xr:uid="{00000000-0005-0000-0000-000018280000}"/>
    <cellStyle name="Normal 2 5 5 2 2 5 5" xfId="22477" xr:uid="{00000000-0005-0000-0000-000019280000}"/>
    <cellStyle name="Normal 2 5 5 2 2 6" xfId="3849" xr:uid="{00000000-0005-0000-0000-00001A280000}"/>
    <cellStyle name="Normal 2 5 5 2 2 6 2" xfId="10630" xr:uid="{00000000-0005-0000-0000-00001B280000}"/>
    <cellStyle name="Normal 2 5 5 2 2 6 3" xfId="17399" xr:uid="{00000000-0005-0000-0000-00001C280000}"/>
    <cellStyle name="Normal 2 5 5 2 2 6 4" xfId="24168" xr:uid="{00000000-0005-0000-0000-00001D280000}"/>
    <cellStyle name="Normal 2 5 5 2 2 7" xfId="7246" xr:uid="{00000000-0005-0000-0000-00001E280000}"/>
    <cellStyle name="Normal 2 5 5 2 2 8" xfId="14015" xr:uid="{00000000-0005-0000-0000-00001F280000}"/>
    <cellStyle name="Normal 2 5 5 2 2 9" xfId="20784" xr:uid="{00000000-0005-0000-0000-000020280000}"/>
    <cellStyle name="Normal 2 5 5 2 3" xfId="642" xr:uid="{00000000-0005-0000-0000-000021280000}"/>
    <cellStyle name="Normal 2 5 5 2 3 2" xfId="2349" xr:uid="{00000000-0005-0000-0000-000022280000}"/>
    <cellStyle name="Normal 2 5 5 2 3 2 2" xfId="5745" xr:uid="{00000000-0005-0000-0000-000023280000}"/>
    <cellStyle name="Normal 2 5 5 2 3 2 2 2" xfId="12523" xr:uid="{00000000-0005-0000-0000-000024280000}"/>
    <cellStyle name="Normal 2 5 5 2 3 2 2 3" xfId="19292" xr:uid="{00000000-0005-0000-0000-000025280000}"/>
    <cellStyle name="Normal 2 5 5 2 3 2 2 4" xfId="26061" xr:uid="{00000000-0005-0000-0000-000026280000}"/>
    <cellStyle name="Normal 2 5 5 2 3 2 3" xfId="9139" xr:uid="{00000000-0005-0000-0000-000027280000}"/>
    <cellStyle name="Normal 2 5 5 2 3 2 4" xfId="15908" xr:uid="{00000000-0005-0000-0000-000028280000}"/>
    <cellStyle name="Normal 2 5 5 2 3 2 5" xfId="22677" xr:uid="{00000000-0005-0000-0000-000029280000}"/>
    <cellStyle name="Normal 2 5 5 2 3 3" xfId="4049" xr:uid="{00000000-0005-0000-0000-00002A280000}"/>
    <cellStyle name="Normal 2 5 5 2 3 3 2" xfId="10830" xr:uid="{00000000-0005-0000-0000-00002B280000}"/>
    <cellStyle name="Normal 2 5 5 2 3 3 3" xfId="17599" xr:uid="{00000000-0005-0000-0000-00002C280000}"/>
    <cellStyle name="Normal 2 5 5 2 3 3 4" xfId="24368" xr:uid="{00000000-0005-0000-0000-00002D280000}"/>
    <cellStyle name="Normal 2 5 5 2 3 4" xfId="7446" xr:uid="{00000000-0005-0000-0000-00002E280000}"/>
    <cellStyle name="Normal 2 5 5 2 3 5" xfId="14215" xr:uid="{00000000-0005-0000-0000-00002F280000}"/>
    <cellStyle name="Normal 2 5 5 2 3 6" xfId="20984" xr:uid="{00000000-0005-0000-0000-000030280000}"/>
    <cellStyle name="Normal 2 5 5 2 4" xfId="1070" xr:uid="{00000000-0005-0000-0000-000031280000}"/>
    <cellStyle name="Normal 2 5 5 2 4 2" xfId="2775" xr:uid="{00000000-0005-0000-0000-000032280000}"/>
    <cellStyle name="Normal 2 5 5 2 4 2 2" xfId="6171" xr:uid="{00000000-0005-0000-0000-000033280000}"/>
    <cellStyle name="Normal 2 5 5 2 4 2 2 2" xfId="12946" xr:uid="{00000000-0005-0000-0000-000034280000}"/>
    <cellStyle name="Normal 2 5 5 2 4 2 2 3" xfId="19715" xr:uid="{00000000-0005-0000-0000-000035280000}"/>
    <cellStyle name="Normal 2 5 5 2 4 2 2 4" xfId="26484" xr:uid="{00000000-0005-0000-0000-000036280000}"/>
    <cellStyle name="Normal 2 5 5 2 4 2 3" xfId="9562" xr:uid="{00000000-0005-0000-0000-000037280000}"/>
    <cellStyle name="Normal 2 5 5 2 4 2 4" xfId="16331" xr:uid="{00000000-0005-0000-0000-000038280000}"/>
    <cellStyle name="Normal 2 5 5 2 4 2 5" xfId="23100" xr:uid="{00000000-0005-0000-0000-000039280000}"/>
    <cellStyle name="Normal 2 5 5 2 4 3" xfId="4472" xr:uid="{00000000-0005-0000-0000-00003A280000}"/>
    <cellStyle name="Normal 2 5 5 2 4 3 2" xfId="11253" xr:uid="{00000000-0005-0000-0000-00003B280000}"/>
    <cellStyle name="Normal 2 5 5 2 4 3 3" xfId="18022" xr:uid="{00000000-0005-0000-0000-00003C280000}"/>
    <cellStyle name="Normal 2 5 5 2 4 3 4" xfId="24791" xr:uid="{00000000-0005-0000-0000-00003D280000}"/>
    <cellStyle name="Normal 2 5 5 2 4 4" xfId="7869" xr:uid="{00000000-0005-0000-0000-00003E280000}"/>
    <cellStyle name="Normal 2 5 5 2 4 5" xfId="14638" xr:uid="{00000000-0005-0000-0000-00003F280000}"/>
    <cellStyle name="Normal 2 5 5 2 4 6" xfId="21407" xr:uid="{00000000-0005-0000-0000-000040280000}"/>
    <cellStyle name="Normal 2 5 5 2 5" xfId="1499" xr:uid="{00000000-0005-0000-0000-000041280000}"/>
    <cellStyle name="Normal 2 5 5 2 5 2" xfId="3201" xr:uid="{00000000-0005-0000-0000-000042280000}"/>
    <cellStyle name="Normal 2 5 5 2 5 2 2" xfId="6597" xr:uid="{00000000-0005-0000-0000-000043280000}"/>
    <cellStyle name="Normal 2 5 5 2 5 2 2 2" xfId="13369" xr:uid="{00000000-0005-0000-0000-000044280000}"/>
    <cellStyle name="Normal 2 5 5 2 5 2 2 3" xfId="20138" xr:uid="{00000000-0005-0000-0000-000045280000}"/>
    <cellStyle name="Normal 2 5 5 2 5 2 2 4" xfId="26907" xr:uid="{00000000-0005-0000-0000-000046280000}"/>
    <cellStyle name="Normal 2 5 5 2 5 2 3" xfId="9985" xr:uid="{00000000-0005-0000-0000-000047280000}"/>
    <cellStyle name="Normal 2 5 5 2 5 2 4" xfId="16754" xr:uid="{00000000-0005-0000-0000-000048280000}"/>
    <cellStyle name="Normal 2 5 5 2 5 2 5" xfId="23523" xr:uid="{00000000-0005-0000-0000-000049280000}"/>
    <cellStyle name="Normal 2 5 5 2 5 3" xfId="4895" xr:uid="{00000000-0005-0000-0000-00004A280000}"/>
    <cellStyle name="Normal 2 5 5 2 5 3 2" xfId="11676" xr:uid="{00000000-0005-0000-0000-00004B280000}"/>
    <cellStyle name="Normal 2 5 5 2 5 3 3" xfId="18445" xr:uid="{00000000-0005-0000-0000-00004C280000}"/>
    <cellStyle name="Normal 2 5 5 2 5 3 4" xfId="25214" xr:uid="{00000000-0005-0000-0000-00004D280000}"/>
    <cellStyle name="Normal 2 5 5 2 5 4" xfId="8292" xr:uid="{00000000-0005-0000-0000-00004E280000}"/>
    <cellStyle name="Normal 2 5 5 2 5 5" xfId="15061" xr:uid="{00000000-0005-0000-0000-00004F280000}"/>
    <cellStyle name="Normal 2 5 5 2 5 6" xfId="21830" xr:uid="{00000000-0005-0000-0000-000050280000}"/>
    <cellStyle name="Normal 2 5 5 2 6" xfId="1924" xr:uid="{00000000-0005-0000-0000-000051280000}"/>
    <cellStyle name="Normal 2 5 5 2 6 2" xfId="5320" xr:uid="{00000000-0005-0000-0000-000052280000}"/>
    <cellStyle name="Normal 2 5 5 2 6 2 2" xfId="12100" xr:uid="{00000000-0005-0000-0000-000053280000}"/>
    <cellStyle name="Normal 2 5 5 2 6 2 3" xfId="18869" xr:uid="{00000000-0005-0000-0000-000054280000}"/>
    <cellStyle name="Normal 2 5 5 2 6 2 4" xfId="25638" xr:uid="{00000000-0005-0000-0000-000055280000}"/>
    <cellStyle name="Normal 2 5 5 2 6 3" xfId="8716" xr:uid="{00000000-0005-0000-0000-000056280000}"/>
    <cellStyle name="Normal 2 5 5 2 6 4" xfId="15485" xr:uid="{00000000-0005-0000-0000-000057280000}"/>
    <cellStyle name="Normal 2 5 5 2 6 5" xfId="22254" xr:uid="{00000000-0005-0000-0000-000058280000}"/>
    <cellStyle name="Normal 2 5 5 2 7" xfId="3626" xr:uid="{00000000-0005-0000-0000-000059280000}"/>
    <cellStyle name="Normal 2 5 5 2 7 2" xfId="10407" xr:uid="{00000000-0005-0000-0000-00005A280000}"/>
    <cellStyle name="Normal 2 5 5 2 7 3" xfId="17176" xr:uid="{00000000-0005-0000-0000-00005B280000}"/>
    <cellStyle name="Normal 2 5 5 2 7 4" xfId="23945" xr:uid="{00000000-0005-0000-0000-00005C280000}"/>
    <cellStyle name="Normal 2 5 5 2 8" xfId="7022" xr:uid="{00000000-0005-0000-0000-00005D280000}"/>
    <cellStyle name="Normal 2 5 5 2 9" xfId="13792" xr:uid="{00000000-0005-0000-0000-00005E280000}"/>
    <cellStyle name="Normal 2 5 5 3" xfId="338" xr:uid="{00000000-0005-0000-0000-00005F280000}"/>
    <cellStyle name="Normal 2 5 5 3 2" xfId="765" xr:uid="{00000000-0005-0000-0000-000060280000}"/>
    <cellStyle name="Normal 2 5 5 3 2 2" xfId="2472" xr:uid="{00000000-0005-0000-0000-000061280000}"/>
    <cellStyle name="Normal 2 5 5 3 2 2 2" xfId="5868" xr:uid="{00000000-0005-0000-0000-000062280000}"/>
    <cellStyle name="Normal 2 5 5 3 2 2 2 2" xfId="12646" xr:uid="{00000000-0005-0000-0000-000063280000}"/>
    <cellStyle name="Normal 2 5 5 3 2 2 2 3" xfId="19415" xr:uid="{00000000-0005-0000-0000-000064280000}"/>
    <cellStyle name="Normal 2 5 5 3 2 2 2 4" xfId="26184" xr:uid="{00000000-0005-0000-0000-000065280000}"/>
    <cellStyle name="Normal 2 5 5 3 2 2 3" xfId="9262" xr:uid="{00000000-0005-0000-0000-000066280000}"/>
    <cellStyle name="Normal 2 5 5 3 2 2 4" xfId="16031" xr:uid="{00000000-0005-0000-0000-000067280000}"/>
    <cellStyle name="Normal 2 5 5 3 2 2 5" xfId="22800" xr:uid="{00000000-0005-0000-0000-000068280000}"/>
    <cellStyle name="Normal 2 5 5 3 2 3" xfId="4172" xr:uid="{00000000-0005-0000-0000-000069280000}"/>
    <cellStyle name="Normal 2 5 5 3 2 3 2" xfId="10953" xr:uid="{00000000-0005-0000-0000-00006A280000}"/>
    <cellStyle name="Normal 2 5 5 3 2 3 3" xfId="17722" xr:uid="{00000000-0005-0000-0000-00006B280000}"/>
    <cellStyle name="Normal 2 5 5 3 2 3 4" xfId="24491" xr:uid="{00000000-0005-0000-0000-00006C280000}"/>
    <cellStyle name="Normal 2 5 5 3 2 4" xfId="7569" xr:uid="{00000000-0005-0000-0000-00006D280000}"/>
    <cellStyle name="Normal 2 5 5 3 2 5" xfId="14338" xr:uid="{00000000-0005-0000-0000-00006E280000}"/>
    <cellStyle name="Normal 2 5 5 3 2 6" xfId="21107" xr:uid="{00000000-0005-0000-0000-00006F280000}"/>
    <cellStyle name="Normal 2 5 5 3 3" xfId="1193" xr:uid="{00000000-0005-0000-0000-000070280000}"/>
    <cellStyle name="Normal 2 5 5 3 3 2" xfId="2898" xr:uid="{00000000-0005-0000-0000-000071280000}"/>
    <cellStyle name="Normal 2 5 5 3 3 2 2" xfId="6294" xr:uid="{00000000-0005-0000-0000-000072280000}"/>
    <cellStyle name="Normal 2 5 5 3 3 2 2 2" xfId="13069" xr:uid="{00000000-0005-0000-0000-000073280000}"/>
    <cellStyle name="Normal 2 5 5 3 3 2 2 3" xfId="19838" xr:uid="{00000000-0005-0000-0000-000074280000}"/>
    <cellStyle name="Normal 2 5 5 3 3 2 2 4" xfId="26607" xr:uid="{00000000-0005-0000-0000-000075280000}"/>
    <cellStyle name="Normal 2 5 5 3 3 2 3" xfId="9685" xr:uid="{00000000-0005-0000-0000-000076280000}"/>
    <cellStyle name="Normal 2 5 5 3 3 2 4" xfId="16454" xr:uid="{00000000-0005-0000-0000-000077280000}"/>
    <cellStyle name="Normal 2 5 5 3 3 2 5" xfId="23223" xr:uid="{00000000-0005-0000-0000-000078280000}"/>
    <cellStyle name="Normal 2 5 5 3 3 3" xfId="4595" xr:uid="{00000000-0005-0000-0000-000079280000}"/>
    <cellStyle name="Normal 2 5 5 3 3 3 2" xfId="11376" xr:uid="{00000000-0005-0000-0000-00007A280000}"/>
    <cellStyle name="Normal 2 5 5 3 3 3 3" xfId="18145" xr:uid="{00000000-0005-0000-0000-00007B280000}"/>
    <cellStyle name="Normal 2 5 5 3 3 3 4" xfId="24914" xr:uid="{00000000-0005-0000-0000-00007C280000}"/>
    <cellStyle name="Normal 2 5 5 3 3 4" xfId="7992" xr:uid="{00000000-0005-0000-0000-00007D280000}"/>
    <cellStyle name="Normal 2 5 5 3 3 5" xfId="14761" xr:uid="{00000000-0005-0000-0000-00007E280000}"/>
    <cellStyle name="Normal 2 5 5 3 3 6" xfId="21530" xr:uid="{00000000-0005-0000-0000-00007F280000}"/>
    <cellStyle name="Normal 2 5 5 3 4" xfId="1622" xr:uid="{00000000-0005-0000-0000-000080280000}"/>
    <cellStyle name="Normal 2 5 5 3 4 2" xfId="3324" xr:uid="{00000000-0005-0000-0000-000081280000}"/>
    <cellStyle name="Normal 2 5 5 3 4 2 2" xfId="6720" xr:uid="{00000000-0005-0000-0000-000082280000}"/>
    <cellStyle name="Normal 2 5 5 3 4 2 2 2" xfId="13492" xr:uid="{00000000-0005-0000-0000-000083280000}"/>
    <cellStyle name="Normal 2 5 5 3 4 2 2 3" xfId="20261" xr:uid="{00000000-0005-0000-0000-000084280000}"/>
    <cellStyle name="Normal 2 5 5 3 4 2 2 4" xfId="27030" xr:uid="{00000000-0005-0000-0000-000085280000}"/>
    <cellStyle name="Normal 2 5 5 3 4 2 3" xfId="10108" xr:uid="{00000000-0005-0000-0000-000086280000}"/>
    <cellStyle name="Normal 2 5 5 3 4 2 4" xfId="16877" xr:uid="{00000000-0005-0000-0000-000087280000}"/>
    <cellStyle name="Normal 2 5 5 3 4 2 5" xfId="23646" xr:uid="{00000000-0005-0000-0000-000088280000}"/>
    <cellStyle name="Normal 2 5 5 3 4 3" xfId="5018" xr:uid="{00000000-0005-0000-0000-000089280000}"/>
    <cellStyle name="Normal 2 5 5 3 4 3 2" xfId="11799" xr:uid="{00000000-0005-0000-0000-00008A280000}"/>
    <cellStyle name="Normal 2 5 5 3 4 3 3" xfId="18568" xr:uid="{00000000-0005-0000-0000-00008B280000}"/>
    <cellStyle name="Normal 2 5 5 3 4 3 4" xfId="25337" xr:uid="{00000000-0005-0000-0000-00008C280000}"/>
    <cellStyle name="Normal 2 5 5 3 4 4" xfId="8415" xr:uid="{00000000-0005-0000-0000-00008D280000}"/>
    <cellStyle name="Normal 2 5 5 3 4 5" xfId="15184" xr:uid="{00000000-0005-0000-0000-00008E280000}"/>
    <cellStyle name="Normal 2 5 5 3 4 6" xfId="21953" xr:uid="{00000000-0005-0000-0000-00008F280000}"/>
    <cellStyle name="Normal 2 5 5 3 5" xfId="2047" xr:uid="{00000000-0005-0000-0000-000090280000}"/>
    <cellStyle name="Normal 2 5 5 3 5 2" xfId="5443" xr:uid="{00000000-0005-0000-0000-000091280000}"/>
    <cellStyle name="Normal 2 5 5 3 5 2 2" xfId="12223" xr:uid="{00000000-0005-0000-0000-000092280000}"/>
    <cellStyle name="Normal 2 5 5 3 5 2 3" xfId="18992" xr:uid="{00000000-0005-0000-0000-000093280000}"/>
    <cellStyle name="Normal 2 5 5 3 5 2 4" xfId="25761" xr:uid="{00000000-0005-0000-0000-000094280000}"/>
    <cellStyle name="Normal 2 5 5 3 5 3" xfId="8839" xr:uid="{00000000-0005-0000-0000-000095280000}"/>
    <cellStyle name="Normal 2 5 5 3 5 4" xfId="15608" xr:uid="{00000000-0005-0000-0000-000096280000}"/>
    <cellStyle name="Normal 2 5 5 3 5 5" xfId="22377" xr:uid="{00000000-0005-0000-0000-000097280000}"/>
    <cellStyle name="Normal 2 5 5 3 6" xfId="3749" xr:uid="{00000000-0005-0000-0000-000098280000}"/>
    <cellStyle name="Normal 2 5 5 3 6 2" xfId="10530" xr:uid="{00000000-0005-0000-0000-000099280000}"/>
    <cellStyle name="Normal 2 5 5 3 6 3" xfId="17299" xr:uid="{00000000-0005-0000-0000-00009A280000}"/>
    <cellStyle name="Normal 2 5 5 3 6 4" xfId="24068" xr:uid="{00000000-0005-0000-0000-00009B280000}"/>
    <cellStyle name="Normal 2 5 5 3 7" xfId="7146" xr:uid="{00000000-0005-0000-0000-00009C280000}"/>
    <cellStyle name="Normal 2 5 5 3 8" xfId="13915" xr:uid="{00000000-0005-0000-0000-00009D280000}"/>
    <cellStyle name="Normal 2 5 5 3 9" xfId="20684" xr:uid="{00000000-0005-0000-0000-00009E280000}"/>
    <cellStyle name="Normal 2 5 5 4" xfId="540" xr:uid="{00000000-0005-0000-0000-00009F280000}"/>
    <cellStyle name="Normal 2 5 5 4 2" xfId="2249" xr:uid="{00000000-0005-0000-0000-0000A0280000}"/>
    <cellStyle name="Normal 2 5 5 4 2 2" xfId="5645" xr:uid="{00000000-0005-0000-0000-0000A1280000}"/>
    <cellStyle name="Normal 2 5 5 4 2 2 2" xfId="12423" xr:uid="{00000000-0005-0000-0000-0000A2280000}"/>
    <cellStyle name="Normal 2 5 5 4 2 2 3" xfId="19192" xr:uid="{00000000-0005-0000-0000-0000A3280000}"/>
    <cellStyle name="Normal 2 5 5 4 2 2 4" xfId="25961" xr:uid="{00000000-0005-0000-0000-0000A4280000}"/>
    <cellStyle name="Normal 2 5 5 4 2 3" xfId="9039" xr:uid="{00000000-0005-0000-0000-0000A5280000}"/>
    <cellStyle name="Normal 2 5 5 4 2 4" xfId="15808" xr:uid="{00000000-0005-0000-0000-0000A6280000}"/>
    <cellStyle name="Normal 2 5 5 4 2 5" xfId="22577" xr:uid="{00000000-0005-0000-0000-0000A7280000}"/>
    <cellStyle name="Normal 2 5 5 4 3" xfId="3949" xr:uid="{00000000-0005-0000-0000-0000A8280000}"/>
    <cellStyle name="Normal 2 5 5 4 3 2" xfId="10730" xr:uid="{00000000-0005-0000-0000-0000A9280000}"/>
    <cellStyle name="Normal 2 5 5 4 3 3" xfId="17499" xr:uid="{00000000-0005-0000-0000-0000AA280000}"/>
    <cellStyle name="Normal 2 5 5 4 3 4" xfId="24268" xr:uid="{00000000-0005-0000-0000-0000AB280000}"/>
    <cellStyle name="Normal 2 5 5 4 4" xfId="7346" xr:uid="{00000000-0005-0000-0000-0000AC280000}"/>
    <cellStyle name="Normal 2 5 5 4 5" xfId="14115" xr:uid="{00000000-0005-0000-0000-0000AD280000}"/>
    <cellStyle name="Normal 2 5 5 4 6" xfId="20884" xr:uid="{00000000-0005-0000-0000-0000AE280000}"/>
    <cellStyle name="Normal 2 5 5 5" xfId="970" xr:uid="{00000000-0005-0000-0000-0000AF280000}"/>
    <cellStyle name="Normal 2 5 5 5 2" xfId="2675" xr:uid="{00000000-0005-0000-0000-0000B0280000}"/>
    <cellStyle name="Normal 2 5 5 5 2 2" xfId="6071" xr:uid="{00000000-0005-0000-0000-0000B1280000}"/>
    <cellStyle name="Normal 2 5 5 5 2 2 2" xfId="12846" xr:uid="{00000000-0005-0000-0000-0000B2280000}"/>
    <cellStyle name="Normal 2 5 5 5 2 2 3" xfId="19615" xr:uid="{00000000-0005-0000-0000-0000B3280000}"/>
    <cellStyle name="Normal 2 5 5 5 2 2 4" xfId="26384" xr:uid="{00000000-0005-0000-0000-0000B4280000}"/>
    <cellStyle name="Normal 2 5 5 5 2 3" xfId="9462" xr:uid="{00000000-0005-0000-0000-0000B5280000}"/>
    <cellStyle name="Normal 2 5 5 5 2 4" xfId="16231" xr:uid="{00000000-0005-0000-0000-0000B6280000}"/>
    <cellStyle name="Normal 2 5 5 5 2 5" xfId="23000" xr:uid="{00000000-0005-0000-0000-0000B7280000}"/>
    <cellStyle name="Normal 2 5 5 5 3" xfId="4372" xr:uid="{00000000-0005-0000-0000-0000B8280000}"/>
    <cellStyle name="Normal 2 5 5 5 3 2" xfId="11153" xr:uid="{00000000-0005-0000-0000-0000B9280000}"/>
    <cellStyle name="Normal 2 5 5 5 3 3" xfId="17922" xr:uid="{00000000-0005-0000-0000-0000BA280000}"/>
    <cellStyle name="Normal 2 5 5 5 3 4" xfId="24691" xr:uid="{00000000-0005-0000-0000-0000BB280000}"/>
    <cellStyle name="Normal 2 5 5 5 4" xfId="7769" xr:uid="{00000000-0005-0000-0000-0000BC280000}"/>
    <cellStyle name="Normal 2 5 5 5 5" xfId="14538" xr:uid="{00000000-0005-0000-0000-0000BD280000}"/>
    <cellStyle name="Normal 2 5 5 5 6" xfId="21307" xr:uid="{00000000-0005-0000-0000-0000BE280000}"/>
    <cellStyle name="Normal 2 5 5 6" xfId="1399" xr:uid="{00000000-0005-0000-0000-0000BF280000}"/>
    <cellStyle name="Normal 2 5 5 6 2" xfId="3101" xr:uid="{00000000-0005-0000-0000-0000C0280000}"/>
    <cellStyle name="Normal 2 5 5 6 2 2" xfId="6497" xr:uid="{00000000-0005-0000-0000-0000C1280000}"/>
    <cellStyle name="Normal 2 5 5 6 2 2 2" xfId="13269" xr:uid="{00000000-0005-0000-0000-0000C2280000}"/>
    <cellStyle name="Normal 2 5 5 6 2 2 3" xfId="20038" xr:uid="{00000000-0005-0000-0000-0000C3280000}"/>
    <cellStyle name="Normal 2 5 5 6 2 2 4" xfId="26807" xr:uid="{00000000-0005-0000-0000-0000C4280000}"/>
    <cellStyle name="Normal 2 5 5 6 2 3" xfId="9885" xr:uid="{00000000-0005-0000-0000-0000C5280000}"/>
    <cellStyle name="Normal 2 5 5 6 2 4" xfId="16654" xr:uid="{00000000-0005-0000-0000-0000C6280000}"/>
    <cellStyle name="Normal 2 5 5 6 2 5" xfId="23423" xr:uid="{00000000-0005-0000-0000-0000C7280000}"/>
    <cellStyle name="Normal 2 5 5 6 3" xfId="4795" xr:uid="{00000000-0005-0000-0000-0000C8280000}"/>
    <cellStyle name="Normal 2 5 5 6 3 2" xfId="11576" xr:uid="{00000000-0005-0000-0000-0000C9280000}"/>
    <cellStyle name="Normal 2 5 5 6 3 3" xfId="18345" xr:uid="{00000000-0005-0000-0000-0000CA280000}"/>
    <cellStyle name="Normal 2 5 5 6 3 4" xfId="25114" xr:uid="{00000000-0005-0000-0000-0000CB280000}"/>
    <cellStyle name="Normal 2 5 5 6 4" xfId="8192" xr:uid="{00000000-0005-0000-0000-0000CC280000}"/>
    <cellStyle name="Normal 2 5 5 6 5" xfId="14961" xr:uid="{00000000-0005-0000-0000-0000CD280000}"/>
    <cellStyle name="Normal 2 5 5 6 6" xfId="21730" xr:uid="{00000000-0005-0000-0000-0000CE280000}"/>
    <cellStyle name="Normal 2 5 5 7" xfId="1824" xr:uid="{00000000-0005-0000-0000-0000CF280000}"/>
    <cellStyle name="Normal 2 5 5 7 2" xfId="5220" xr:uid="{00000000-0005-0000-0000-0000D0280000}"/>
    <cellStyle name="Normal 2 5 5 7 2 2" xfId="12000" xr:uid="{00000000-0005-0000-0000-0000D1280000}"/>
    <cellStyle name="Normal 2 5 5 7 2 3" xfId="18769" xr:uid="{00000000-0005-0000-0000-0000D2280000}"/>
    <cellStyle name="Normal 2 5 5 7 2 4" xfId="25538" xr:uid="{00000000-0005-0000-0000-0000D3280000}"/>
    <cellStyle name="Normal 2 5 5 7 3" xfId="8616" xr:uid="{00000000-0005-0000-0000-0000D4280000}"/>
    <cellStyle name="Normal 2 5 5 7 4" xfId="15385" xr:uid="{00000000-0005-0000-0000-0000D5280000}"/>
    <cellStyle name="Normal 2 5 5 7 5" xfId="22154" xr:uid="{00000000-0005-0000-0000-0000D6280000}"/>
    <cellStyle name="Normal 2 5 5 8" xfId="3526" xr:uid="{00000000-0005-0000-0000-0000D7280000}"/>
    <cellStyle name="Normal 2 5 5 8 2" xfId="10307" xr:uid="{00000000-0005-0000-0000-0000D8280000}"/>
    <cellStyle name="Normal 2 5 5 8 3" xfId="17076" xr:uid="{00000000-0005-0000-0000-0000D9280000}"/>
    <cellStyle name="Normal 2 5 5 8 4" xfId="23845" xr:uid="{00000000-0005-0000-0000-0000DA280000}"/>
    <cellStyle name="Normal 2 5 5 9" xfId="6922" xr:uid="{00000000-0005-0000-0000-0000DB280000}"/>
    <cellStyle name="Normal 2 5 6" xfId="109" xr:uid="{00000000-0005-0000-0000-0000DC280000}"/>
    <cellStyle name="Normal 2 5 6 10" xfId="13712" xr:uid="{00000000-0005-0000-0000-0000DD280000}"/>
    <cellStyle name="Normal 2 5 6 11" xfId="20481" xr:uid="{00000000-0005-0000-0000-0000DE280000}"/>
    <cellStyle name="Normal 2 5 6 2" xfId="212" xr:uid="{00000000-0005-0000-0000-0000DF280000}"/>
    <cellStyle name="Normal 2 5 6 2 10" xfId="20581" xr:uid="{00000000-0005-0000-0000-0000E0280000}"/>
    <cellStyle name="Normal 2 5 6 2 2" xfId="460" xr:uid="{00000000-0005-0000-0000-0000E1280000}"/>
    <cellStyle name="Normal 2 5 6 2 2 2" xfId="887" xr:uid="{00000000-0005-0000-0000-0000E2280000}"/>
    <cellStyle name="Normal 2 5 6 2 2 2 2" xfId="2592" xr:uid="{00000000-0005-0000-0000-0000E3280000}"/>
    <cellStyle name="Normal 2 5 6 2 2 2 2 2" xfId="5988" xr:uid="{00000000-0005-0000-0000-0000E4280000}"/>
    <cellStyle name="Normal 2 5 6 2 2 2 2 2 2" xfId="12766" xr:uid="{00000000-0005-0000-0000-0000E5280000}"/>
    <cellStyle name="Normal 2 5 6 2 2 2 2 2 3" xfId="19535" xr:uid="{00000000-0005-0000-0000-0000E6280000}"/>
    <cellStyle name="Normal 2 5 6 2 2 2 2 2 4" xfId="26304" xr:uid="{00000000-0005-0000-0000-0000E7280000}"/>
    <cellStyle name="Normal 2 5 6 2 2 2 2 3" xfId="9382" xr:uid="{00000000-0005-0000-0000-0000E8280000}"/>
    <cellStyle name="Normal 2 5 6 2 2 2 2 4" xfId="16151" xr:uid="{00000000-0005-0000-0000-0000E9280000}"/>
    <cellStyle name="Normal 2 5 6 2 2 2 2 5" xfId="22920" xr:uid="{00000000-0005-0000-0000-0000EA280000}"/>
    <cellStyle name="Normal 2 5 6 2 2 2 3" xfId="4292" xr:uid="{00000000-0005-0000-0000-0000EB280000}"/>
    <cellStyle name="Normal 2 5 6 2 2 2 3 2" xfId="11073" xr:uid="{00000000-0005-0000-0000-0000EC280000}"/>
    <cellStyle name="Normal 2 5 6 2 2 2 3 3" xfId="17842" xr:uid="{00000000-0005-0000-0000-0000ED280000}"/>
    <cellStyle name="Normal 2 5 6 2 2 2 3 4" xfId="24611" xr:uid="{00000000-0005-0000-0000-0000EE280000}"/>
    <cellStyle name="Normal 2 5 6 2 2 2 4" xfId="7689" xr:uid="{00000000-0005-0000-0000-0000EF280000}"/>
    <cellStyle name="Normal 2 5 6 2 2 2 5" xfId="14458" xr:uid="{00000000-0005-0000-0000-0000F0280000}"/>
    <cellStyle name="Normal 2 5 6 2 2 2 6" xfId="21227" xr:uid="{00000000-0005-0000-0000-0000F1280000}"/>
    <cellStyle name="Normal 2 5 6 2 2 3" xfId="1313" xr:uid="{00000000-0005-0000-0000-0000F2280000}"/>
    <cellStyle name="Normal 2 5 6 2 2 3 2" xfId="3018" xr:uid="{00000000-0005-0000-0000-0000F3280000}"/>
    <cellStyle name="Normal 2 5 6 2 2 3 2 2" xfId="6414" xr:uid="{00000000-0005-0000-0000-0000F4280000}"/>
    <cellStyle name="Normal 2 5 6 2 2 3 2 2 2" xfId="13189" xr:uid="{00000000-0005-0000-0000-0000F5280000}"/>
    <cellStyle name="Normal 2 5 6 2 2 3 2 2 3" xfId="19958" xr:uid="{00000000-0005-0000-0000-0000F6280000}"/>
    <cellStyle name="Normal 2 5 6 2 2 3 2 2 4" xfId="26727" xr:uid="{00000000-0005-0000-0000-0000F7280000}"/>
    <cellStyle name="Normal 2 5 6 2 2 3 2 3" xfId="9805" xr:uid="{00000000-0005-0000-0000-0000F8280000}"/>
    <cellStyle name="Normal 2 5 6 2 2 3 2 4" xfId="16574" xr:uid="{00000000-0005-0000-0000-0000F9280000}"/>
    <cellStyle name="Normal 2 5 6 2 2 3 2 5" xfId="23343" xr:uid="{00000000-0005-0000-0000-0000FA280000}"/>
    <cellStyle name="Normal 2 5 6 2 2 3 3" xfId="4715" xr:uid="{00000000-0005-0000-0000-0000FB280000}"/>
    <cellStyle name="Normal 2 5 6 2 2 3 3 2" xfId="11496" xr:uid="{00000000-0005-0000-0000-0000FC280000}"/>
    <cellStyle name="Normal 2 5 6 2 2 3 3 3" xfId="18265" xr:uid="{00000000-0005-0000-0000-0000FD280000}"/>
    <cellStyle name="Normal 2 5 6 2 2 3 3 4" xfId="25034" xr:uid="{00000000-0005-0000-0000-0000FE280000}"/>
    <cellStyle name="Normal 2 5 6 2 2 3 4" xfId="8112" xr:uid="{00000000-0005-0000-0000-0000FF280000}"/>
    <cellStyle name="Normal 2 5 6 2 2 3 5" xfId="14881" xr:uid="{00000000-0005-0000-0000-000000290000}"/>
    <cellStyle name="Normal 2 5 6 2 2 3 6" xfId="21650" xr:uid="{00000000-0005-0000-0000-000001290000}"/>
    <cellStyle name="Normal 2 5 6 2 2 4" xfId="1742" xr:uid="{00000000-0005-0000-0000-000002290000}"/>
    <cellStyle name="Normal 2 5 6 2 2 4 2" xfId="3444" xr:uid="{00000000-0005-0000-0000-000003290000}"/>
    <cellStyle name="Normal 2 5 6 2 2 4 2 2" xfId="6840" xr:uid="{00000000-0005-0000-0000-000004290000}"/>
    <cellStyle name="Normal 2 5 6 2 2 4 2 2 2" xfId="13612" xr:uid="{00000000-0005-0000-0000-000005290000}"/>
    <cellStyle name="Normal 2 5 6 2 2 4 2 2 3" xfId="20381" xr:uid="{00000000-0005-0000-0000-000006290000}"/>
    <cellStyle name="Normal 2 5 6 2 2 4 2 2 4" xfId="27150" xr:uid="{00000000-0005-0000-0000-000007290000}"/>
    <cellStyle name="Normal 2 5 6 2 2 4 2 3" xfId="10228" xr:uid="{00000000-0005-0000-0000-000008290000}"/>
    <cellStyle name="Normal 2 5 6 2 2 4 2 4" xfId="16997" xr:uid="{00000000-0005-0000-0000-000009290000}"/>
    <cellStyle name="Normal 2 5 6 2 2 4 2 5" xfId="23766" xr:uid="{00000000-0005-0000-0000-00000A290000}"/>
    <cellStyle name="Normal 2 5 6 2 2 4 3" xfId="5138" xr:uid="{00000000-0005-0000-0000-00000B290000}"/>
    <cellStyle name="Normal 2 5 6 2 2 4 3 2" xfId="11919" xr:uid="{00000000-0005-0000-0000-00000C290000}"/>
    <cellStyle name="Normal 2 5 6 2 2 4 3 3" xfId="18688" xr:uid="{00000000-0005-0000-0000-00000D290000}"/>
    <cellStyle name="Normal 2 5 6 2 2 4 3 4" xfId="25457" xr:uid="{00000000-0005-0000-0000-00000E290000}"/>
    <cellStyle name="Normal 2 5 6 2 2 4 4" xfId="8535" xr:uid="{00000000-0005-0000-0000-00000F290000}"/>
    <cellStyle name="Normal 2 5 6 2 2 4 5" xfId="15304" xr:uid="{00000000-0005-0000-0000-000010290000}"/>
    <cellStyle name="Normal 2 5 6 2 2 4 6" xfId="22073" xr:uid="{00000000-0005-0000-0000-000011290000}"/>
    <cellStyle name="Normal 2 5 6 2 2 5" xfId="2169" xr:uid="{00000000-0005-0000-0000-000012290000}"/>
    <cellStyle name="Normal 2 5 6 2 2 5 2" xfId="5565" xr:uid="{00000000-0005-0000-0000-000013290000}"/>
    <cellStyle name="Normal 2 5 6 2 2 5 2 2" xfId="12343" xr:uid="{00000000-0005-0000-0000-000014290000}"/>
    <cellStyle name="Normal 2 5 6 2 2 5 2 3" xfId="19112" xr:uid="{00000000-0005-0000-0000-000015290000}"/>
    <cellStyle name="Normal 2 5 6 2 2 5 2 4" xfId="25881" xr:uid="{00000000-0005-0000-0000-000016290000}"/>
    <cellStyle name="Normal 2 5 6 2 2 5 3" xfId="8959" xr:uid="{00000000-0005-0000-0000-000017290000}"/>
    <cellStyle name="Normal 2 5 6 2 2 5 4" xfId="15728" xr:uid="{00000000-0005-0000-0000-000018290000}"/>
    <cellStyle name="Normal 2 5 6 2 2 5 5" xfId="22497" xr:uid="{00000000-0005-0000-0000-000019290000}"/>
    <cellStyle name="Normal 2 5 6 2 2 6" xfId="3869" xr:uid="{00000000-0005-0000-0000-00001A290000}"/>
    <cellStyle name="Normal 2 5 6 2 2 6 2" xfId="10650" xr:uid="{00000000-0005-0000-0000-00001B290000}"/>
    <cellStyle name="Normal 2 5 6 2 2 6 3" xfId="17419" xr:uid="{00000000-0005-0000-0000-00001C290000}"/>
    <cellStyle name="Normal 2 5 6 2 2 6 4" xfId="24188" xr:uid="{00000000-0005-0000-0000-00001D290000}"/>
    <cellStyle name="Normal 2 5 6 2 2 7" xfId="7266" xr:uid="{00000000-0005-0000-0000-00001E290000}"/>
    <cellStyle name="Normal 2 5 6 2 2 8" xfId="14035" xr:uid="{00000000-0005-0000-0000-00001F290000}"/>
    <cellStyle name="Normal 2 5 6 2 2 9" xfId="20804" xr:uid="{00000000-0005-0000-0000-000020290000}"/>
    <cellStyle name="Normal 2 5 6 2 3" xfId="662" xr:uid="{00000000-0005-0000-0000-000021290000}"/>
    <cellStyle name="Normal 2 5 6 2 3 2" xfId="2369" xr:uid="{00000000-0005-0000-0000-000022290000}"/>
    <cellStyle name="Normal 2 5 6 2 3 2 2" xfId="5765" xr:uid="{00000000-0005-0000-0000-000023290000}"/>
    <cellStyle name="Normal 2 5 6 2 3 2 2 2" xfId="12543" xr:uid="{00000000-0005-0000-0000-000024290000}"/>
    <cellStyle name="Normal 2 5 6 2 3 2 2 3" xfId="19312" xr:uid="{00000000-0005-0000-0000-000025290000}"/>
    <cellStyle name="Normal 2 5 6 2 3 2 2 4" xfId="26081" xr:uid="{00000000-0005-0000-0000-000026290000}"/>
    <cellStyle name="Normal 2 5 6 2 3 2 3" xfId="9159" xr:uid="{00000000-0005-0000-0000-000027290000}"/>
    <cellStyle name="Normal 2 5 6 2 3 2 4" xfId="15928" xr:uid="{00000000-0005-0000-0000-000028290000}"/>
    <cellStyle name="Normal 2 5 6 2 3 2 5" xfId="22697" xr:uid="{00000000-0005-0000-0000-000029290000}"/>
    <cellStyle name="Normal 2 5 6 2 3 3" xfId="4069" xr:uid="{00000000-0005-0000-0000-00002A290000}"/>
    <cellStyle name="Normal 2 5 6 2 3 3 2" xfId="10850" xr:uid="{00000000-0005-0000-0000-00002B290000}"/>
    <cellStyle name="Normal 2 5 6 2 3 3 3" xfId="17619" xr:uid="{00000000-0005-0000-0000-00002C290000}"/>
    <cellStyle name="Normal 2 5 6 2 3 3 4" xfId="24388" xr:uid="{00000000-0005-0000-0000-00002D290000}"/>
    <cellStyle name="Normal 2 5 6 2 3 4" xfId="7466" xr:uid="{00000000-0005-0000-0000-00002E290000}"/>
    <cellStyle name="Normal 2 5 6 2 3 5" xfId="14235" xr:uid="{00000000-0005-0000-0000-00002F290000}"/>
    <cellStyle name="Normal 2 5 6 2 3 6" xfId="21004" xr:uid="{00000000-0005-0000-0000-000030290000}"/>
    <cellStyle name="Normal 2 5 6 2 4" xfId="1090" xr:uid="{00000000-0005-0000-0000-000031290000}"/>
    <cellStyle name="Normal 2 5 6 2 4 2" xfId="2795" xr:uid="{00000000-0005-0000-0000-000032290000}"/>
    <cellStyle name="Normal 2 5 6 2 4 2 2" xfId="6191" xr:uid="{00000000-0005-0000-0000-000033290000}"/>
    <cellStyle name="Normal 2 5 6 2 4 2 2 2" xfId="12966" xr:uid="{00000000-0005-0000-0000-000034290000}"/>
    <cellStyle name="Normal 2 5 6 2 4 2 2 3" xfId="19735" xr:uid="{00000000-0005-0000-0000-000035290000}"/>
    <cellStyle name="Normal 2 5 6 2 4 2 2 4" xfId="26504" xr:uid="{00000000-0005-0000-0000-000036290000}"/>
    <cellStyle name="Normal 2 5 6 2 4 2 3" xfId="9582" xr:uid="{00000000-0005-0000-0000-000037290000}"/>
    <cellStyle name="Normal 2 5 6 2 4 2 4" xfId="16351" xr:uid="{00000000-0005-0000-0000-000038290000}"/>
    <cellStyle name="Normal 2 5 6 2 4 2 5" xfId="23120" xr:uid="{00000000-0005-0000-0000-000039290000}"/>
    <cellStyle name="Normal 2 5 6 2 4 3" xfId="4492" xr:uid="{00000000-0005-0000-0000-00003A290000}"/>
    <cellStyle name="Normal 2 5 6 2 4 3 2" xfId="11273" xr:uid="{00000000-0005-0000-0000-00003B290000}"/>
    <cellStyle name="Normal 2 5 6 2 4 3 3" xfId="18042" xr:uid="{00000000-0005-0000-0000-00003C290000}"/>
    <cellStyle name="Normal 2 5 6 2 4 3 4" xfId="24811" xr:uid="{00000000-0005-0000-0000-00003D290000}"/>
    <cellStyle name="Normal 2 5 6 2 4 4" xfId="7889" xr:uid="{00000000-0005-0000-0000-00003E290000}"/>
    <cellStyle name="Normal 2 5 6 2 4 5" xfId="14658" xr:uid="{00000000-0005-0000-0000-00003F290000}"/>
    <cellStyle name="Normal 2 5 6 2 4 6" xfId="21427" xr:uid="{00000000-0005-0000-0000-000040290000}"/>
    <cellStyle name="Normal 2 5 6 2 5" xfId="1519" xr:uid="{00000000-0005-0000-0000-000041290000}"/>
    <cellStyle name="Normal 2 5 6 2 5 2" xfId="3221" xr:uid="{00000000-0005-0000-0000-000042290000}"/>
    <cellStyle name="Normal 2 5 6 2 5 2 2" xfId="6617" xr:uid="{00000000-0005-0000-0000-000043290000}"/>
    <cellStyle name="Normal 2 5 6 2 5 2 2 2" xfId="13389" xr:uid="{00000000-0005-0000-0000-000044290000}"/>
    <cellStyle name="Normal 2 5 6 2 5 2 2 3" xfId="20158" xr:uid="{00000000-0005-0000-0000-000045290000}"/>
    <cellStyle name="Normal 2 5 6 2 5 2 2 4" xfId="26927" xr:uid="{00000000-0005-0000-0000-000046290000}"/>
    <cellStyle name="Normal 2 5 6 2 5 2 3" xfId="10005" xr:uid="{00000000-0005-0000-0000-000047290000}"/>
    <cellStyle name="Normal 2 5 6 2 5 2 4" xfId="16774" xr:uid="{00000000-0005-0000-0000-000048290000}"/>
    <cellStyle name="Normal 2 5 6 2 5 2 5" xfId="23543" xr:uid="{00000000-0005-0000-0000-000049290000}"/>
    <cellStyle name="Normal 2 5 6 2 5 3" xfId="4915" xr:uid="{00000000-0005-0000-0000-00004A290000}"/>
    <cellStyle name="Normal 2 5 6 2 5 3 2" xfId="11696" xr:uid="{00000000-0005-0000-0000-00004B290000}"/>
    <cellStyle name="Normal 2 5 6 2 5 3 3" xfId="18465" xr:uid="{00000000-0005-0000-0000-00004C290000}"/>
    <cellStyle name="Normal 2 5 6 2 5 3 4" xfId="25234" xr:uid="{00000000-0005-0000-0000-00004D290000}"/>
    <cellStyle name="Normal 2 5 6 2 5 4" xfId="8312" xr:uid="{00000000-0005-0000-0000-00004E290000}"/>
    <cellStyle name="Normal 2 5 6 2 5 5" xfId="15081" xr:uid="{00000000-0005-0000-0000-00004F290000}"/>
    <cellStyle name="Normal 2 5 6 2 5 6" xfId="21850" xr:uid="{00000000-0005-0000-0000-000050290000}"/>
    <cellStyle name="Normal 2 5 6 2 6" xfId="1944" xr:uid="{00000000-0005-0000-0000-000051290000}"/>
    <cellStyle name="Normal 2 5 6 2 6 2" xfId="5340" xr:uid="{00000000-0005-0000-0000-000052290000}"/>
    <cellStyle name="Normal 2 5 6 2 6 2 2" xfId="12120" xr:uid="{00000000-0005-0000-0000-000053290000}"/>
    <cellStyle name="Normal 2 5 6 2 6 2 3" xfId="18889" xr:uid="{00000000-0005-0000-0000-000054290000}"/>
    <cellStyle name="Normal 2 5 6 2 6 2 4" xfId="25658" xr:uid="{00000000-0005-0000-0000-000055290000}"/>
    <cellStyle name="Normal 2 5 6 2 6 3" xfId="8736" xr:uid="{00000000-0005-0000-0000-000056290000}"/>
    <cellStyle name="Normal 2 5 6 2 6 4" xfId="15505" xr:uid="{00000000-0005-0000-0000-000057290000}"/>
    <cellStyle name="Normal 2 5 6 2 6 5" xfId="22274" xr:uid="{00000000-0005-0000-0000-000058290000}"/>
    <cellStyle name="Normal 2 5 6 2 7" xfId="3646" xr:uid="{00000000-0005-0000-0000-000059290000}"/>
    <cellStyle name="Normal 2 5 6 2 7 2" xfId="10427" xr:uid="{00000000-0005-0000-0000-00005A290000}"/>
    <cellStyle name="Normal 2 5 6 2 7 3" xfId="17196" xr:uid="{00000000-0005-0000-0000-00005B290000}"/>
    <cellStyle name="Normal 2 5 6 2 7 4" xfId="23965" xr:uid="{00000000-0005-0000-0000-00005C290000}"/>
    <cellStyle name="Normal 2 5 6 2 8" xfId="7042" xr:uid="{00000000-0005-0000-0000-00005D290000}"/>
    <cellStyle name="Normal 2 5 6 2 9" xfId="13812" xr:uid="{00000000-0005-0000-0000-00005E290000}"/>
    <cellStyle name="Normal 2 5 6 3" xfId="358" xr:uid="{00000000-0005-0000-0000-00005F290000}"/>
    <cellStyle name="Normal 2 5 6 3 2" xfId="785" xr:uid="{00000000-0005-0000-0000-000060290000}"/>
    <cellStyle name="Normal 2 5 6 3 2 2" xfId="2492" xr:uid="{00000000-0005-0000-0000-000061290000}"/>
    <cellStyle name="Normal 2 5 6 3 2 2 2" xfId="5888" xr:uid="{00000000-0005-0000-0000-000062290000}"/>
    <cellStyle name="Normal 2 5 6 3 2 2 2 2" xfId="12666" xr:uid="{00000000-0005-0000-0000-000063290000}"/>
    <cellStyle name="Normal 2 5 6 3 2 2 2 3" xfId="19435" xr:uid="{00000000-0005-0000-0000-000064290000}"/>
    <cellStyle name="Normal 2 5 6 3 2 2 2 4" xfId="26204" xr:uid="{00000000-0005-0000-0000-000065290000}"/>
    <cellStyle name="Normal 2 5 6 3 2 2 3" xfId="9282" xr:uid="{00000000-0005-0000-0000-000066290000}"/>
    <cellStyle name="Normal 2 5 6 3 2 2 4" xfId="16051" xr:uid="{00000000-0005-0000-0000-000067290000}"/>
    <cellStyle name="Normal 2 5 6 3 2 2 5" xfId="22820" xr:uid="{00000000-0005-0000-0000-000068290000}"/>
    <cellStyle name="Normal 2 5 6 3 2 3" xfId="4192" xr:uid="{00000000-0005-0000-0000-000069290000}"/>
    <cellStyle name="Normal 2 5 6 3 2 3 2" xfId="10973" xr:uid="{00000000-0005-0000-0000-00006A290000}"/>
    <cellStyle name="Normal 2 5 6 3 2 3 3" xfId="17742" xr:uid="{00000000-0005-0000-0000-00006B290000}"/>
    <cellStyle name="Normal 2 5 6 3 2 3 4" xfId="24511" xr:uid="{00000000-0005-0000-0000-00006C290000}"/>
    <cellStyle name="Normal 2 5 6 3 2 4" xfId="7589" xr:uid="{00000000-0005-0000-0000-00006D290000}"/>
    <cellStyle name="Normal 2 5 6 3 2 5" xfId="14358" xr:uid="{00000000-0005-0000-0000-00006E290000}"/>
    <cellStyle name="Normal 2 5 6 3 2 6" xfId="21127" xr:uid="{00000000-0005-0000-0000-00006F290000}"/>
    <cellStyle name="Normal 2 5 6 3 3" xfId="1213" xr:uid="{00000000-0005-0000-0000-000070290000}"/>
    <cellStyle name="Normal 2 5 6 3 3 2" xfId="2918" xr:uid="{00000000-0005-0000-0000-000071290000}"/>
    <cellStyle name="Normal 2 5 6 3 3 2 2" xfId="6314" xr:uid="{00000000-0005-0000-0000-000072290000}"/>
    <cellStyle name="Normal 2 5 6 3 3 2 2 2" xfId="13089" xr:uid="{00000000-0005-0000-0000-000073290000}"/>
    <cellStyle name="Normal 2 5 6 3 3 2 2 3" xfId="19858" xr:uid="{00000000-0005-0000-0000-000074290000}"/>
    <cellStyle name="Normal 2 5 6 3 3 2 2 4" xfId="26627" xr:uid="{00000000-0005-0000-0000-000075290000}"/>
    <cellStyle name="Normal 2 5 6 3 3 2 3" xfId="9705" xr:uid="{00000000-0005-0000-0000-000076290000}"/>
    <cellStyle name="Normal 2 5 6 3 3 2 4" xfId="16474" xr:uid="{00000000-0005-0000-0000-000077290000}"/>
    <cellStyle name="Normal 2 5 6 3 3 2 5" xfId="23243" xr:uid="{00000000-0005-0000-0000-000078290000}"/>
    <cellStyle name="Normal 2 5 6 3 3 3" xfId="4615" xr:uid="{00000000-0005-0000-0000-000079290000}"/>
    <cellStyle name="Normal 2 5 6 3 3 3 2" xfId="11396" xr:uid="{00000000-0005-0000-0000-00007A290000}"/>
    <cellStyle name="Normal 2 5 6 3 3 3 3" xfId="18165" xr:uid="{00000000-0005-0000-0000-00007B290000}"/>
    <cellStyle name="Normal 2 5 6 3 3 3 4" xfId="24934" xr:uid="{00000000-0005-0000-0000-00007C290000}"/>
    <cellStyle name="Normal 2 5 6 3 3 4" xfId="8012" xr:uid="{00000000-0005-0000-0000-00007D290000}"/>
    <cellStyle name="Normal 2 5 6 3 3 5" xfId="14781" xr:uid="{00000000-0005-0000-0000-00007E290000}"/>
    <cellStyle name="Normal 2 5 6 3 3 6" xfId="21550" xr:uid="{00000000-0005-0000-0000-00007F290000}"/>
    <cellStyle name="Normal 2 5 6 3 4" xfId="1642" xr:uid="{00000000-0005-0000-0000-000080290000}"/>
    <cellStyle name="Normal 2 5 6 3 4 2" xfId="3344" xr:uid="{00000000-0005-0000-0000-000081290000}"/>
    <cellStyle name="Normal 2 5 6 3 4 2 2" xfId="6740" xr:uid="{00000000-0005-0000-0000-000082290000}"/>
    <cellStyle name="Normal 2 5 6 3 4 2 2 2" xfId="13512" xr:uid="{00000000-0005-0000-0000-000083290000}"/>
    <cellStyle name="Normal 2 5 6 3 4 2 2 3" xfId="20281" xr:uid="{00000000-0005-0000-0000-000084290000}"/>
    <cellStyle name="Normal 2 5 6 3 4 2 2 4" xfId="27050" xr:uid="{00000000-0005-0000-0000-000085290000}"/>
    <cellStyle name="Normal 2 5 6 3 4 2 3" xfId="10128" xr:uid="{00000000-0005-0000-0000-000086290000}"/>
    <cellStyle name="Normal 2 5 6 3 4 2 4" xfId="16897" xr:uid="{00000000-0005-0000-0000-000087290000}"/>
    <cellStyle name="Normal 2 5 6 3 4 2 5" xfId="23666" xr:uid="{00000000-0005-0000-0000-000088290000}"/>
    <cellStyle name="Normal 2 5 6 3 4 3" xfId="5038" xr:uid="{00000000-0005-0000-0000-000089290000}"/>
    <cellStyle name="Normal 2 5 6 3 4 3 2" xfId="11819" xr:uid="{00000000-0005-0000-0000-00008A290000}"/>
    <cellStyle name="Normal 2 5 6 3 4 3 3" xfId="18588" xr:uid="{00000000-0005-0000-0000-00008B290000}"/>
    <cellStyle name="Normal 2 5 6 3 4 3 4" xfId="25357" xr:uid="{00000000-0005-0000-0000-00008C290000}"/>
    <cellStyle name="Normal 2 5 6 3 4 4" xfId="8435" xr:uid="{00000000-0005-0000-0000-00008D290000}"/>
    <cellStyle name="Normal 2 5 6 3 4 5" xfId="15204" xr:uid="{00000000-0005-0000-0000-00008E290000}"/>
    <cellStyle name="Normal 2 5 6 3 4 6" xfId="21973" xr:uid="{00000000-0005-0000-0000-00008F290000}"/>
    <cellStyle name="Normal 2 5 6 3 5" xfId="2067" xr:uid="{00000000-0005-0000-0000-000090290000}"/>
    <cellStyle name="Normal 2 5 6 3 5 2" xfId="5463" xr:uid="{00000000-0005-0000-0000-000091290000}"/>
    <cellStyle name="Normal 2 5 6 3 5 2 2" xfId="12243" xr:uid="{00000000-0005-0000-0000-000092290000}"/>
    <cellStyle name="Normal 2 5 6 3 5 2 3" xfId="19012" xr:uid="{00000000-0005-0000-0000-000093290000}"/>
    <cellStyle name="Normal 2 5 6 3 5 2 4" xfId="25781" xr:uid="{00000000-0005-0000-0000-000094290000}"/>
    <cellStyle name="Normal 2 5 6 3 5 3" xfId="8859" xr:uid="{00000000-0005-0000-0000-000095290000}"/>
    <cellStyle name="Normal 2 5 6 3 5 4" xfId="15628" xr:uid="{00000000-0005-0000-0000-000096290000}"/>
    <cellStyle name="Normal 2 5 6 3 5 5" xfId="22397" xr:uid="{00000000-0005-0000-0000-000097290000}"/>
    <cellStyle name="Normal 2 5 6 3 6" xfId="3769" xr:uid="{00000000-0005-0000-0000-000098290000}"/>
    <cellStyle name="Normal 2 5 6 3 6 2" xfId="10550" xr:uid="{00000000-0005-0000-0000-000099290000}"/>
    <cellStyle name="Normal 2 5 6 3 6 3" xfId="17319" xr:uid="{00000000-0005-0000-0000-00009A290000}"/>
    <cellStyle name="Normal 2 5 6 3 6 4" xfId="24088" xr:uid="{00000000-0005-0000-0000-00009B290000}"/>
    <cellStyle name="Normal 2 5 6 3 7" xfId="7166" xr:uid="{00000000-0005-0000-0000-00009C290000}"/>
    <cellStyle name="Normal 2 5 6 3 8" xfId="13935" xr:uid="{00000000-0005-0000-0000-00009D290000}"/>
    <cellStyle name="Normal 2 5 6 3 9" xfId="20704" xr:uid="{00000000-0005-0000-0000-00009E290000}"/>
    <cellStyle name="Normal 2 5 6 4" xfId="560" xr:uid="{00000000-0005-0000-0000-00009F290000}"/>
    <cellStyle name="Normal 2 5 6 4 2" xfId="2269" xr:uid="{00000000-0005-0000-0000-0000A0290000}"/>
    <cellStyle name="Normal 2 5 6 4 2 2" xfId="5665" xr:uid="{00000000-0005-0000-0000-0000A1290000}"/>
    <cellStyle name="Normal 2 5 6 4 2 2 2" xfId="12443" xr:uid="{00000000-0005-0000-0000-0000A2290000}"/>
    <cellStyle name="Normal 2 5 6 4 2 2 3" xfId="19212" xr:uid="{00000000-0005-0000-0000-0000A3290000}"/>
    <cellStyle name="Normal 2 5 6 4 2 2 4" xfId="25981" xr:uid="{00000000-0005-0000-0000-0000A4290000}"/>
    <cellStyle name="Normal 2 5 6 4 2 3" xfId="9059" xr:uid="{00000000-0005-0000-0000-0000A5290000}"/>
    <cellStyle name="Normal 2 5 6 4 2 4" xfId="15828" xr:uid="{00000000-0005-0000-0000-0000A6290000}"/>
    <cellStyle name="Normal 2 5 6 4 2 5" xfId="22597" xr:uid="{00000000-0005-0000-0000-0000A7290000}"/>
    <cellStyle name="Normal 2 5 6 4 3" xfId="3969" xr:uid="{00000000-0005-0000-0000-0000A8290000}"/>
    <cellStyle name="Normal 2 5 6 4 3 2" xfId="10750" xr:uid="{00000000-0005-0000-0000-0000A9290000}"/>
    <cellStyle name="Normal 2 5 6 4 3 3" xfId="17519" xr:uid="{00000000-0005-0000-0000-0000AA290000}"/>
    <cellStyle name="Normal 2 5 6 4 3 4" xfId="24288" xr:uid="{00000000-0005-0000-0000-0000AB290000}"/>
    <cellStyle name="Normal 2 5 6 4 4" xfId="7366" xr:uid="{00000000-0005-0000-0000-0000AC290000}"/>
    <cellStyle name="Normal 2 5 6 4 5" xfId="14135" xr:uid="{00000000-0005-0000-0000-0000AD290000}"/>
    <cellStyle name="Normal 2 5 6 4 6" xfId="20904" xr:uid="{00000000-0005-0000-0000-0000AE290000}"/>
    <cellStyle name="Normal 2 5 6 5" xfId="990" xr:uid="{00000000-0005-0000-0000-0000AF290000}"/>
    <cellStyle name="Normal 2 5 6 5 2" xfId="2695" xr:uid="{00000000-0005-0000-0000-0000B0290000}"/>
    <cellStyle name="Normal 2 5 6 5 2 2" xfId="6091" xr:uid="{00000000-0005-0000-0000-0000B1290000}"/>
    <cellStyle name="Normal 2 5 6 5 2 2 2" xfId="12866" xr:uid="{00000000-0005-0000-0000-0000B2290000}"/>
    <cellStyle name="Normal 2 5 6 5 2 2 3" xfId="19635" xr:uid="{00000000-0005-0000-0000-0000B3290000}"/>
    <cellStyle name="Normal 2 5 6 5 2 2 4" xfId="26404" xr:uid="{00000000-0005-0000-0000-0000B4290000}"/>
    <cellStyle name="Normal 2 5 6 5 2 3" xfId="9482" xr:uid="{00000000-0005-0000-0000-0000B5290000}"/>
    <cellStyle name="Normal 2 5 6 5 2 4" xfId="16251" xr:uid="{00000000-0005-0000-0000-0000B6290000}"/>
    <cellStyle name="Normal 2 5 6 5 2 5" xfId="23020" xr:uid="{00000000-0005-0000-0000-0000B7290000}"/>
    <cellStyle name="Normal 2 5 6 5 3" xfId="4392" xr:uid="{00000000-0005-0000-0000-0000B8290000}"/>
    <cellStyle name="Normal 2 5 6 5 3 2" xfId="11173" xr:uid="{00000000-0005-0000-0000-0000B9290000}"/>
    <cellStyle name="Normal 2 5 6 5 3 3" xfId="17942" xr:uid="{00000000-0005-0000-0000-0000BA290000}"/>
    <cellStyle name="Normal 2 5 6 5 3 4" xfId="24711" xr:uid="{00000000-0005-0000-0000-0000BB290000}"/>
    <cellStyle name="Normal 2 5 6 5 4" xfId="7789" xr:uid="{00000000-0005-0000-0000-0000BC290000}"/>
    <cellStyle name="Normal 2 5 6 5 5" xfId="14558" xr:uid="{00000000-0005-0000-0000-0000BD290000}"/>
    <cellStyle name="Normal 2 5 6 5 6" xfId="21327" xr:uid="{00000000-0005-0000-0000-0000BE290000}"/>
    <cellStyle name="Normal 2 5 6 6" xfId="1419" xr:uid="{00000000-0005-0000-0000-0000BF290000}"/>
    <cellStyle name="Normal 2 5 6 6 2" xfId="3121" xr:uid="{00000000-0005-0000-0000-0000C0290000}"/>
    <cellStyle name="Normal 2 5 6 6 2 2" xfId="6517" xr:uid="{00000000-0005-0000-0000-0000C1290000}"/>
    <cellStyle name="Normal 2 5 6 6 2 2 2" xfId="13289" xr:uid="{00000000-0005-0000-0000-0000C2290000}"/>
    <cellStyle name="Normal 2 5 6 6 2 2 3" xfId="20058" xr:uid="{00000000-0005-0000-0000-0000C3290000}"/>
    <cellStyle name="Normal 2 5 6 6 2 2 4" xfId="26827" xr:uid="{00000000-0005-0000-0000-0000C4290000}"/>
    <cellStyle name="Normal 2 5 6 6 2 3" xfId="9905" xr:uid="{00000000-0005-0000-0000-0000C5290000}"/>
    <cellStyle name="Normal 2 5 6 6 2 4" xfId="16674" xr:uid="{00000000-0005-0000-0000-0000C6290000}"/>
    <cellStyle name="Normal 2 5 6 6 2 5" xfId="23443" xr:uid="{00000000-0005-0000-0000-0000C7290000}"/>
    <cellStyle name="Normal 2 5 6 6 3" xfId="4815" xr:uid="{00000000-0005-0000-0000-0000C8290000}"/>
    <cellStyle name="Normal 2 5 6 6 3 2" xfId="11596" xr:uid="{00000000-0005-0000-0000-0000C9290000}"/>
    <cellStyle name="Normal 2 5 6 6 3 3" xfId="18365" xr:uid="{00000000-0005-0000-0000-0000CA290000}"/>
    <cellStyle name="Normal 2 5 6 6 3 4" xfId="25134" xr:uid="{00000000-0005-0000-0000-0000CB290000}"/>
    <cellStyle name="Normal 2 5 6 6 4" xfId="8212" xr:uid="{00000000-0005-0000-0000-0000CC290000}"/>
    <cellStyle name="Normal 2 5 6 6 5" xfId="14981" xr:uid="{00000000-0005-0000-0000-0000CD290000}"/>
    <cellStyle name="Normal 2 5 6 6 6" xfId="21750" xr:uid="{00000000-0005-0000-0000-0000CE290000}"/>
    <cellStyle name="Normal 2 5 6 7" xfId="1844" xr:uid="{00000000-0005-0000-0000-0000CF290000}"/>
    <cellStyle name="Normal 2 5 6 7 2" xfId="5240" xr:uid="{00000000-0005-0000-0000-0000D0290000}"/>
    <cellStyle name="Normal 2 5 6 7 2 2" xfId="12020" xr:uid="{00000000-0005-0000-0000-0000D1290000}"/>
    <cellStyle name="Normal 2 5 6 7 2 3" xfId="18789" xr:uid="{00000000-0005-0000-0000-0000D2290000}"/>
    <cellStyle name="Normal 2 5 6 7 2 4" xfId="25558" xr:uid="{00000000-0005-0000-0000-0000D3290000}"/>
    <cellStyle name="Normal 2 5 6 7 3" xfId="8636" xr:uid="{00000000-0005-0000-0000-0000D4290000}"/>
    <cellStyle name="Normal 2 5 6 7 4" xfId="15405" xr:uid="{00000000-0005-0000-0000-0000D5290000}"/>
    <cellStyle name="Normal 2 5 6 7 5" xfId="22174" xr:uid="{00000000-0005-0000-0000-0000D6290000}"/>
    <cellStyle name="Normal 2 5 6 8" xfId="3546" xr:uid="{00000000-0005-0000-0000-0000D7290000}"/>
    <cellStyle name="Normal 2 5 6 8 2" xfId="10327" xr:uid="{00000000-0005-0000-0000-0000D8290000}"/>
    <cellStyle name="Normal 2 5 6 8 3" xfId="17096" xr:uid="{00000000-0005-0000-0000-0000D9290000}"/>
    <cellStyle name="Normal 2 5 6 8 4" xfId="23865" xr:uid="{00000000-0005-0000-0000-0000DA290000}"/>
    <cellStyle name="Normal 2 5 6 9" xfId="6942" xr:uid="{00000000-0005-0000-0000-0000DB290000}"/>
    <cellStyle name="Normal 2 5 7" xfId="132" xr:uid="{00000000-0005-0000-0000-0000DC290000}"/>
    <cellStyle name="Normal 2 5 7 10" xfId="20501" xr:uid="{00000000-0005-0000-0000-0000DD290000}"/>
    <cellStyle name="Normal 2 5 7 2" xfId="380" xr:uid="{00000000-0005-0000-0000-0000DE290000}"/>
    <cellStyle name="Normal 2 5 7 2 2" xfId="807" xr:uid="{00000000-0005-0000-0000-0000DF290000}"/>
    <cellStyle name="Normal 2 5 7 2 2 2" xfId="2512" xr:uid="{00000000-0005-0000-0000-0000E0290000}"/>
    <cellStyle name="Normal 2 5 7 2 2 2 2" xfId="5908" xr:uid="{00000000-0005-0000-0000-0000E1290000}"/>
    <cellStyle name="Normal 2 5 7 2 2 2 2 2" xfId="12686" xr:uid="{00000000-0005-0000-0000-0000E2290000}"/>
    <cellStyle name="Normal 2 5 7 2 2 2 2 3" xfId="19455" xr:uid="{00000000-0005-0000-0000-0000E3290000}"/>
    <cellStyle name="Normal 2 5 7 2 2 2 2 4" xfId="26224" xr:uid="{00000000-0005-0000-0000-0000E4290000}"/>
    <cellStyle name="Normal 2 5 7 2 2 2 3" xfId="9302" xr:uid="{00000000-0005-0000-0000-0000E5290000}"/>
    <cellStyle name="Normal 2 5 7 2 2 2 4" xfId="16071" xr:uid="{00000000-0005-0000-0000-0000E6290000}"/>
    <cellStyle name="Normal 2 5 7 2 2 2 5" xfId="22840" xr:uid="{00000000-0005-0000-0000-0000E7290000}"/>
    <cellStyle name="Normal 2 5 7 2 2 3" xfId="4212" xr:uid="{00000000-0005-0000-0000-0000E8290000}"/>
    <cellStyle name="Normal 2 5 7 2 2 3 2" xfId="10993" xr:uid="{00000000-0005-0000-0000-0000E9290000}"/>
    <cellStyle name="Normal 2 5 7 2 2 3 3" xfId="17762" xr:uid="{00000000-0005-0000-0000-0000EA290000}"/>
    <cellStyle name="Normal 2 5 7 2 2 3 4" xfId="24531" xr:uid="{00000000-0005-0000-0000-0000EB290000}"/>
    <cellStyle name="Normal 2 5 7 2 2 4" xfId="7609" xr:uid="{00000000-0005-0000-0000-0000EC290000}"/>
    <cellStyle name="Normal 2 5 7 2 2 5" xfId="14378" xr:uid="{00000000-0005-0000-0000-0000ED290000}"/>
    <cellStyle name="Normal 2 5 7 2 2 6" xfId="21147" xr:uid="{00000000-0005-0000-0000-0000EE290000}"/>
    <cellStyle name="Normal 2 5 7 2 3" xfId="1233" xr:uid="{00000000-0005-0000-0000-0000EF290000}"/>
    <cellStyle name="Normal 2 5 7 2 3 2" xfId="2938" xr:uid="{00000000-0005-0000-0000-0000F0290000}"/>
    <cellStyle name="Normal 2 5 7 2 3 2 2" xfId="6334" xr:uid="{00000000-0005-0000-0000-0000F1290000}"/>
    <cellStyle name="Normal 2 5 7 2 3 2 2 2" xfId="13109" xr:uid="{00000000-0005-0000-0000-0000F2290000}"/>
    <cellStyle name="Normal 2 5 7 2 3 2 2 3" xfId="19878" xr:uid="{00000000-0005-0000-0000-0000F3290000}"/>
    <cellStyle name="Normal 2 5 7 2 3 2 2 4" xfId="26647" xr:uid="{00000000-0005-0000-0000-0000F4290000}"/>
    <cellStyle name="Normal 2 5 7 2 3 2 3" xfId="9725" xr:uid="{00000000-0005-0000-0000-0000F5290000}"/>
    <cellStyle name="Normal 2 5 7 2 3 2 4" xfId="16494" xr:uid="{00000000-0005-0000-0000-0000F6290000}"/>
    <cellStyle name="Normal 2 5 7 2 3 2 5" xfId="23263" xr:uid="{00000000-0005-0000-0000-0000F7290000}"/>
    <cellStyle name="Normal 2 5 7 2 3 3" xfId="4635" xr:uid="{00000000-0005-0000-0000-0000F8290000}"/>
    <cellStyle name="Normal 2 5 7 2 3 3 2" xfId="11416" xr:uid="{00000000-0005-0000-0000-0000F9290000}"/>
    <cellStyle name="Normal 2 5 7 2 3 3 3" xfId="18185" xr:uid="{00000000-0005-0000-0000-0000FA290000}"/>
    <cellStyle name="Normal 2 5 7 2 3 3 4" xfId="24954" xr:uid="{00000000-0005-0000-0000-0000FB290000}"/>
    <cellStyle name="Normal 2 5 7 2 3 4" xfId="8032" xr:uid="{00000000-0005-0000-0000-0000FC290000}"/>
    <cellStyle name="Normal 2 5 7 2 3 5" xfId="14801" xr:uid="{00000000-0005-0000-0000-0000FD290000}"/>
    <cellStyle name="Normal 2 5 7 2 3 6" xfId="21570" xr:uid="{00000000-0005-0000-0000-0000FE290000}"/>
    <cellStyle name="Normal 2 5 7 2 4" xfId="1662" xr:uid="{00000000-0005-0000-0000-0000FF290000}"/>
    <cellStyle name="Normal 2 5 7 2 4 2" xfId="3364" xr:uid="{00000000-0005-0000-0000-0000002A0000}"/>
    <cellStyle name="Normal 2 5 7 2 4 2 2" xfId="6760" xr:uid="{00000000-0005-0000-0000-0000012A0000}"/>
    <cellStyle name="Normal 2 5 7 2 4 2 2 2" xfId="13532" xr:uid="{00000000-0005-0000-0000-0000022A0000}"/>
    <cellStyle name="Normal 2 5 7 2 4 2 2 3" xfId="20301" xr:uid="{00000000-0005-0000-0000-0000032A0000}"/>
    <cellStyle name="Normal 2 5 7 2 4 2 2 4" xfId="27070" xr:uid="{00000000-0005-0000-0000-0000042A0000}"/>
    <cellStyle name="Normal 2 5 7 2 4 2 3" xfId="10148" xr:uid="{00000000-0005-0000-0000-0000052A0000}"/>
    <cellStyle name="Normal 2 5 7 2 4 2 4" xfId="16917" xr:uid="{00000000-0005-0000-0000-0000062A0000}"/>
    <cellStyle name="Normal 2 5 7 2 4 2 5" xfId="23686" xr:uid="{00000000-0005-0000-0000-0000072A0000}"/>
    <cellStyle name="Normal 2 5 7 2 4 3" xfId="5058" xr:uid="{00000000-0005-0000-0000-0000082A0000}"/>
    <cellStyle name="Normal 2 5 7 2 4 3 2" xfId="11839" xr:uid="{00000000-0005-0000-0000-0000092A0000}"/>
    <cellStyle name="Normal 2 5 7 2 4 3 3" xfId="18608" xr:uid="{00000000-0005-0000-0000-00000A2A0000}"/>
    <cellStyle name="Normal 2 5 7 2 4 3 4" xfId="25377" xr:uid="{00000000-0005-0000-0000-00000B2A0000}"/>
    <cellStyle name="Normal 2 5 7 2 4 4" xfId="8455" xr:uid="{00000000-0005-0000-0000-00000C2A0000}"/>
    <cellStyle name="Normal 2 5 7 2 4 5" xfId="15224" xr:uid="{00000000-0005-0000-0000-00000D2A0000}"/>
    <cellStyle name="Normal 2 5 7 2 4 6" xfId="21993" xr:uid="{00000000-0005-0000-0000-00000E2A0000}"/>
    <cellStyle name="Normal 2 5 7 2 5" xfId="2089" xr:uid="{00000000-0005-0000-0000-00000F2A0000}"/>
    <cellStyle name="Normal 2 5 7 2 5 2" xfId="5485" xr:uid="{00000000-0005-0000-0000-0000102A0000}"/>
    <cellStyle name="Normal 2 5 7 2 5 2 2" xfId="12263" xr:uid="{00000000-0005-0000-0000-0000112A0000}"/>
    <cellStyle name="Normal 2 5 7 2 5 2 3" xfId="19032" xr:uid="{00000000-0005-0000-0000-0000122A0000}"/>
    <cellStyle name="Normal 2 5 7 2 5 2 4" xfId="25801" xr:uid="{00000000-0005-0000-0000-0000132A0000}"/>
    <cellStyle name="Normal 2 5 7 2 5 3" xfId="8879" xr:uid="{00000000-0005-0000-0000-0000142A0000}"/>
    <cellStyle name="Normal 2 5 7 2 5 4" xfId="15648" xr:uid="{00000000-0005-0000-0000-0000152A0000}"/>
    <cellStyle name="Normal 2 5 7 2 5 5" xfId="22417" xr:uid="{00000000-0005-0000-0000-0000162A0000}"/>
    <cellStyle name="Normal 2 5 7 2 6" xfId="3789" xr:uid="{00000000-0005-0000-0000-0000172A0000}"/>
    <cellStyle name="Normal 2 5 7 2 6 2" xfId="10570" xr:uid="{00000000-0005-0000-0000-0000182A0000}"/>
    <cellStyle name="Normal 2 5 7 2 6 3" xfId="17339" xr:uid="{00000000-0005-0000-0000-0000192A0000}"/>
    <cellStyle name="Normal 2 5 7 2 6 4" xfId="24108" xr:uid="{00000000-0005-0000-0000-00001A2A0000}"/>
    <cellStyle name="Normal 2 5 7 2 7" xfId="7186" xr:uid="{00000000-0005-0000-0000-00001B2A0000}"/>
    <cellStyle name="Normal 2 5 7 2 8" xfId="13955" xr:uid="{00000000-0005-0000-0000-00001C2A0000}"/>
    <cellStyle name="Normal 2 5 7 2 9" xfId="20724" xr:uid="{00000000-0005-0000-0000-00001D2A0000}"/>
    <cellStyle name="Normal 2 5 7 3" xfId="582" xr:uid="{00000000-0005-0000-0000-00001E2A0000}"/>
    <cellStyle name="Normal 2 5 7 3 2" xfId="2289" xr:uid="{00000000-0005-0000-0000-00001F2A0000}"/>
    <cellStyle name="Normal 2 5 7 3 2 2" xfId="5685" xr:uid="{00000000-0005-0000-0000-0000202A0000}"/>
    <cellStyle name="Normal 2 5 7 3 2 2 2" xfId="12463" xr:uid="{00000000-0005-0000-0000-0000212A0000}"/>
    <cellStyle name="Normal 2 5 7 3 2 2 3" xfId="19232" xr:uid="{00000000-0005-0000-0000-0000222A0000}"/>
    <cellStyle name="Normal 2 5 7 3 2 2 4" xfId="26001" xr:uid="{00000000-0005-0000-0000-0000232A0000}"/>
    <cellStyle name="Normal 2 5 7 3 2 3" xfId="9079" xr:uid="{00000000-0005-0000-0000-0000242A0000}"/>
    <cellStyle name="Normal 2 5 7 3 2 4" xfId="15848" xr:uid="{00000000-0005-0000-0000-0000252A0000}"/>
    <cellStyle name="Normal 2 5 7 3 2 5" xfId="22617" xr:uid="{00000000-0005-0000-0000-0000262A0000}"/>
    <cellStyle name="Normal 2 5 7 3 3" xfId="3989" xr:uid="{00000000-0005-0000-0000-0000272A0000}"/>
    <cellStyle name="Normal 2 5 7 3 3 2" xfId="10770" xr:uid="{00000000-0005-0000-0000-0000282A0000}"/>
    <cellStyle name="Normal 2 5 7 3 3 3" xfId="17539" xr:uid="{00000000-0005-0000-0000-0000292A0000}"/>
    <cellStyle name="Normal 2 5 7 3 3 4" xfId="24308" xr:uid="{00000000-0005-0000-0000-00002A2A0000}"/>
    <cellStyle name="Normal 2 5 7 3 4" xfId="7386" xr:uid="{00000000-0005-0000-0000-00002B2A0000}"/>
    <cellStyle name="Normal 2 5 7 3 5" xfId="14155" xr:uid="{00000000-0005-0000-0000-00002C2A0000}"/>
    <cellStyle name="Normal 2 5 7 3 6" xfId="20924" xr:uid="{00000000-0005-0000-0000-00002D2A0000}"/>
    <cellStyle name="Normal 2 5 7 4" xfId="1010" xr:uid="{00000000-0005-0000-0000-00002E2A0000}"/>
    <cellStyle name="Normal 2 5 7 4 2" xfId="2715" xr:uid="{00000000-0005-0000-0000-00002F2A0000}"/>
    <cellStyle name="Normal 2 5 7 4 2 2" xfId="6111" xr:uid="{00000000-0005-0000-0000-0000302A0000}"/>
    <cellStyle name="Normal 2 5 7 4 2 2 2" xfId="12886" xr:uid="{00000000-0005-0000-0000-0000312A0000}"/>
    <cellStyle name="Normal 2 5 7 4 2 2 3" xfId="19655" xr:uid="{00000000-0005-0000-0000-0000322A0000}"/>
    <cellStyle name="Normal 2 5 7 4 2 2 4" xfId="26424" xr:uid="{00000000-0005-0000-0000-0000332A0000}"/>
    <cellStyle name="Normal 2 5 7 4 2 3" xfId="9502" xr:uid="{00000000-0005-0000-0000-0000342A0000}"/>
    <cellStyle name="Normal 2 5 7 4 2 4" xfId="16271" xr:uid="{00000000-0005-0000-0000-0000352A0000}"/>
    <cellStyle name="Normal 2 5 7 4 2 5" xfId="23040" xr:uid="{00000000-0005-0000-0000-0000362A0000}"/>
    <cellStyle name="Normal 2 5 7 4 3" xfId="4412" xr:uid="{00000000-0005-0000-0000-0000372A0000}"/>
    <cellStyle name="Normal 2 5 7 4 3 2" xfId="11193" xr:uid="{00000000-0005-0000-0000-0000382A0000}"/>
    <cellStyle name="Normal 2 5 7 4 3 3" xfId="17962" xr:uid="{00000000-0005-0000-0000-0000392A0000}"/>
    <cellStyle name="Normal 2 5 7 4 3 4" xfId="24731" xr:uid="{00000000-0005-0000-0000-00003A2A0000}"/>
    <cellStyle name="Normal 2 5 7 4 4" xfId="7809" xr:uid="{00000000-0005-0000-0000-00003B2A0000}"/>
    <cellStyle name="Normal 2 5 7 4 5" xfId="14578" xr:uid="{00000000-0005-0000-0000-00003C2A0000}"/>
    <cellStyle name="Normal 2 5 7 4 6" xfId="21347" xr:uid="{00000000-0005-0000-0000-00003D2A0000}"/>
    <cellStyle name="Normal 2 5 7 5" xfId="1439" xr:uid="{00000000-0005-0000-0000-00003E2A0000}"/>
    <cellStyle name="Normal 2 5 7 5 2" xfId="3141" xr:uid="{00000000-0005-0000-0000-00003F2A0000}"/>
    <cellStyle name="Normal 2 5 7 5 2 2" xfId="6537" xr:uid="{00000000-0005-0000-0000-0000402A0000}"/>
    <cellStyle name="Normal 2 5 7 5 2 2 2" xfId="13309" xr:uid="{00000000-0005-0000-0000-0000412A0000}"/>
    <cellStyle name="Normal 2 5 7 5 2 2 3" xfId="20078" xr:uid="{00000000-0005-0000-0000-0000422A0000}"/>
    <cellStyle name="Normal 2 5 7 5 2 2 4" xfId="26847" xr:uid="{00000000-0005-0000-0000-0000432A0000}"/>
    <cellStyle name="Normal 2 5 7 5 2 3" xfId="9925" xr:uid="{00000000-0005-0000-0000-0000442A0000}"/>
    <cellStyle name="Normal 2 5 7 5 2 4" xfId="16694" xr:uid="{00000000-0005-0000-0000-0000452A0000}"/>
    <cellStyle name="Normal 2 5 7 5 2 5" xfId="23463" xr:uid="{00000000-0005-0000-0000-0000462A0000}"/>
    <cellStyle name="Normal 2 5 7 5 3" xfId="4835" xr:uid="{00000000-0005-0000-0000-0000472A0000}"/>
    <cellStyle name="Normal 2 5 7 5 3 2" xfId="11616" xr:uid="{00000000-0005-0000-0000-0000482A0000}"/>
    <cellStyle name="Normal 2 5 7 5 3 3" xfId="18385" xr:uid="{00000000-0005-0000-0000-0000492A0000}"/>
    <cellStyle name="Normal 2 5 7 5 3 4" xfId="25154" xr:uid="{00000000-0005-0000-0000-00004A2A0000}"/>
    <cellStyle name="Normal 2 5 7 5 4" xfId="8232" xr:uid="{00000000-0005-0000-0000-00004B2A0000}"/>
    <cellStyle name="Normal 2 5 7 5 5" xfId="15001" xr:uid="{00000000-0005-0000-0000-00004C2A0000}"/>
    <cellStyle name="Normal 2 5 7 5 6" xfId="21770" xr:uid="{00000000-0005-0000-0000-00004D2A0000}"/>
    <cellStyle name="Normal 2 5 7 6" xfId="1864" xr:uid="{00000000-0005-0000-0000-00004E2A0000}"/>
    <cellStyle name="Normal 2 5 7 6 2" xfId="5260" xr:uid="{00000000-0005-0000-0000-00004F2A0000}"/>
    <cellStyle name="Normal 2 5 7 6 2 2" xfId="12040" xr:uid="{00000000-0005-0000-0000-0000502A0000}"/>
    <cellStyle name="Normal 2 5 7 6 2 3" xfId="18809" xr:uid="{00000000-0005-0000-0000-0000512A0000}"/>
    <cellStyle name="Normal 2 5 7 6 2 4" xfId="25578" xr:uid="{00000000-0005-0000-0000-0000522A0000}"/>
    <cellStyle name="Normal 2 5 7 6 3" xfId="8656" xr:uid="{00000000-0005-0000-0000-0000532A0000}"/>
    <cellStyle name="Normal 2 5 7 6 4" xfId="15425" xr:uid="{00000000-0005-0000-0000-0000542A0000}"/>
    <cellStyle name="Normal 2 5 7 6 5" xfId="22194" xr:uid="{00000000-0005-0000-0000-0000552A0000}"/>
    <cellStyle name="Normal 2 5 7 7" xfId="3566" xr:uid="{00000000-0005-0000-0000-0000562A0000}"/>
    <cellStyle name="Normal 2 5 7 7 2" xfId="10347" xr:uid="{00000000-0005-0000-0000-0000572A0000}"/>
    <cellStyle name="Normal 2 5 7 7 3" xfId="17116" xr:uid="{00000000-0005-0000-0000-0000582A0000}"/>
    <cellStyle name="Normal 2 5 7 7 4" xfId="23885" xr:uid="{00000000-0005-0000-0000-0000592A0000}"/>
    <cellStyle name="Normal 2 5 7 8" xfId="6962" xr:uid="{00000000-0005-0000-0000-00005A2A0000}"/>
    <cellStyle name="Normal 2 5 7 9" xfId="13732" xr:uid="{00000000-0005-0000-0000-00005B2A0000}"/>
    <cellStyle name="Normal 2 5 8" xfId="278" xr:uid="{00000000-0005-0000-0000-00005C2A0000}"/>
    <cellStyle name="Normal 2 5 8 2" xfId="705" xr:uid="{00000000-0005-0000-0000-00005D2A0000}"/>
    <cellStyle name="Normal 2 5 8 2 2" xfId="2412" xr:uid="{00000000-0005-0000-0000-00005E2A0000}"/>
    <cellStyle name="Normal 2 5 8 2 2 2" xfId="5808" xr:uid="{00000000-0005-0000-0000-00005F2A0000}"/>
    <cellStyle name="Normal 2 5 8 2 2 2 2" xfId="12586" xr:uid="{00000000-0005-0000-0000-0000602A0000}"/>
    <cellStyle name="Normal 2 5 8 2 2 2 3" xfId="19355" xr:uid="{00000000-0005-0000-0000-0000612A0000}"/>
    <cellStyle name="Normal 2 5 8 2 2 2 4" xfId="26124" xr:uid="{00000000-0005-0000-0000-0000622A0000}"/>
    <cellStyle name="Normal 2 5 8 2 2 3" xfId="9202" xr:uid="{00000000-0005-0000-0000-0000632A0000}"/>
    <cellStyle name="Normal 2 5 8 2 2 4" xfId="15971" xr:uid="{00000000-0005-0000-0000-0000642A0000}"/>
    <cellStyle name="Normal 2 5 8 2 2 5" xfId="22740" xr:uid="{00000000-0005-0000-0000-0000652A0000}"/>
    <cellStyle name="Normal 2 5 8 2 3" xfId="4112" xr:uid="{00000000-0005-0000-0000-0000662A0000}"/>
    <cellStyle name="Normal 2 5 8 2 3 2" xfId="10893" xr:uid="{00000000-0005-0000-0000-0000672A0000}"/>
    <cellStyle name="Normal 2 5 8 2 3 3" xfId="17662" xr:uid="{00000000-0005-0000-0000-0000682A0000}"/>
    <cellStyle name="Normal 2 5 8 2 3 4" xfId="24431" xr:uid="{00000000-0005-0000-0000-0000692A0000}"/>
    <cellStyle name="Normal 2 5 8 2 4" xfId="7509" xr:uid="{00000000-0005-0000-0000-00006A2A0000}"/>
    <cellStyle name="Normal 2 5 8 2 5" xfId="14278" xr:uid="{00000000-0005-0000-0000-00006B2A0000}"/>
    <cellStyle name="Normal 2 5 8 2 6" xfId="21047" xr:uid="{00000000-0005-0000-0000-00006C2A0000}"/>
    <cellStyle name="Normal 2 5 8 3" xfId="1133" xr:uid="{00000000-0005-0000-0000-00006D2A0000}"/>
    <cellStyle name="Normal 2 5 8 3 2" xfId="2838" xr:uid="{00000000-0005-0000-0000-00006E2A0000}"/>
    <cellStyle name="Normal 2 5 8 3 2 2" xfId="6234" xr:uid="{00000000-0005-0000-0000-00006F2A0000}"/>
    <cellStyle name="Normal 2 5 8 3 2 2 2" xfId="13009" xr:uid="{00000000-0005-0000-0000-0000702A0000}"/>
    <cellStyle name="Normal 2 5 8 3 2 2 3" xfId="19778" xr:uid="{00000000-0005-0000-0000-0000712A0000}"/>
    <cellStyle name="Normal 2 5 8 3 2 2 4" xfId="26547" xr:uid="{00000000-0005-0000-0000-0000722A0000}"/>
    <cellStyle name="Normal 2 5 8 3 2 3" xfId="9625" xr:uid="{00000000-0005-0000-0000-0000732A0000}"/>
    <cellStyle name="Normal 2 5 8 3 2 4" xfId="16394" xr:uid="{00000000-0005-0000-0000-0000742A0000}"/>
    <cellStyle name="Normal 2 5 8 3 2 5" xfId="23163" xr:uid="{00000000-0005-0000-0000-0000752A0000}"/>
    <cellStyle name="Normal 2 5 8 3 3" xfId="4535" xr:uid="{00000000-0005-0000-0000-0000762A0000}"/>
    <cellStyle name="Normal 2 5 8 3 3 2" xfId="11316" xr:uid="{00000000-0005-0000-0000-0000772A0000}"/>
    <cellStyle name="Normal 2 5 8 3 3 3" xfId="18085" xr:uid="{00000000-0005-0000-0000-0000782A0000}"/>
    <cellStyle name="Normal 2 5 8 3 3 4" xfId="24854" xr:uid="{00000000-0005-0000-0000-0000792A0000}"/>
    <cellStyle name="Normal 2 5 8 3 4" xfId="7932" xr:uid="{00000000-0005-0000-0000-00007A2A0000}"/>
    <cellStyle name="Normal 2 5 8 3 5" xfId="14701" xr:uid="{00000000-0005-0000-0000-00007B2A0000}"/>
    <cellStyle name="Normal 2 5 8 3 6" xfId="21470" xr:uid="{00000000-0005-0000-0000-00007C2A0000}"/>
    <cellStyle name="Normal 2 5 8 4" xfId="1562" xr:uid="{00000000-0005-0000-0000-00007D2A0000}"/>
    <cellStyle name="Normal 2 5 8 4 2" xfId="3264" xr:uid="{00000000-0005-0000-0000-00007E2A0000}"/>
    <cellStyle name="Normal 2 5 8 4 2 2" xfId="6660" xr:uid="{00000000-0005-0000-0000-00007F2A0000}"/>
    <cellStyle name="Normal 2 5 8 4 2 2 2" xfId="13432" xr:uid="{00000000-0005-0000-0000-0000802A0000}"/>
    <cellStyle name="Normal 2 5 8 4 2 2 3" xfId="20201" xr:uid="{00000000-0005-0000-0000-0000812A0000}"/>
    <cellStyle name="Normal 2 5 8 4 2 2 4" xfId="26970" xr:uid="{00000000-0005-0000-0000-0000822A0000}"/>
    <cellStyle name="Normal 2 5 8 4 2 3" xfId="10048" xr:uid="{00000000-0005-0000-0000-0000832A0000}"/>
    <cellStyle name="Normal 2 5 8 4 2 4" xfId="16817" xr:uid="{00000000-0005-0000-0000-0000842A0000}"/>
    <cellStyle name="Normal 2 5 8 4 2 5" xfId="23586" xr:uid="{00000000-0005-0000-0000-0000852A0000}"/>
    <cellStyle name="Normal 2 5 8 4 3" xfId="4958" xr:uid="{00000000-0005-0000-0000-0000862A0000}"/>
    <cellStyle name="Normal 2 5 8 4 3 2" xfId="11739" xr:uid="{00000000-0005-0000-0000-0000872A0000}"/>
    <cellStyle name="Normal 2 5 8 4 3 3" xfId="18508" xr:uid="{00000000-0005-0000-0000-0000882A0000}"/>
    <cellStyle name="Normal 2 5 8 4 3 4" xfId="25277" xr:uid="{00000000-0005-0000-0000-0000892A0000}"/>
    <cellStyle name="Normal 2 5 8 4 4" xfId="8355" xr:uid="{00000000-0005-0000-0000-00008A2A0000}"/>
    <cellStyle name="Normal 2 5 8 4 5" xfId="15124" xr:uid="{00000000-0005-0000-0000-00008B2A0000}"/>
    <cellStyle name="Normal 2 5 8 4 6" xfId="21893" xr:uid="{00000000-0005-0000-0000-00008C2A0000}"/>
    <cellStyle name="Normal 2 5 8 5" xfId="1987" xr:uid="{00000000-0005-0000-0000-00008D2A0000}"/>
    <cellStyle name="Normal 2 5 8 5 2" xfId="5383" xr:uid="{00000000-0005-0000-0000-00008E2A0000}"/>
    <cellStyle name="Normal 2 5 8 5 2 2" xfId="12163" xr:uid="{00000000-0005-0000-0000-00008F2A0000}"/>
    <cellStyle name="Normal 2 5 8 5 2 3" xfId="18932" xr:uid="{00000000-0005-0000-0000-0000902A0000}"/>
    <cellStyle name="Normal 2 5 8 5 2 4" xfId="25701" xr:uid="{00000000-0005-0000-0000-0000912A0000}"/>
    <cellStyle name="Normal 2 5 8 5 3" xfId="8779" xr:uid="{00000000-0005-0000-0000-0000922A0000}"/>
    <cellStyle name="Normal 2 5 8 5 4" xfId="15548" xr:uid="{00000000-0005-0000-0000-0000932A0000}"/>
    <cellStyle name="Normal 2 5 8 5 5" xfId="22317" xr:uid="{00000000-0005-0000-0000-0000942A0000}"/>
    <cellStyle name="Normal 2 5 8 6" xfId="3689" xr:uid="{00000000-0005-0000-0000-0000952A0000}"/>
    <cellStyle name="Normal 2 5 8 6 2" xfId="10470" xr:uid="{00000000-0005-0000-0000-0000962A0000}"/>
    <cellStyle name="Normal 2 5 8 6 3" xfId="17239" xr:uid="{00000000-0005-0000-0000-0000972A0000}"/>
    <cellStyle name="Normal 2 5 8 6 4" xfId="24008" xr:uid="{00000000-0005-0000-0000-0000982A0000}"/>
    <cellStyle name="Normal 2 5 8 7" xfId="7086" xr:uid="{00000000-0005-0000-0000-0000992A0000}"/>
    <cellStyle name="Normal 2 5 8 8" xfId="13855" xr:uid="{00000000-0005-0000-0000-00009A2A0000}"/>
    <cellStyle name="Normal 2 5 8 9" xfId="20624" xr:uid="{00000000-0005-0000-0000-00009B2A0000}"/>
    <cellStyle name="Normal 2 5 9" xfId="480" xr:uid="{00000000-0005-0000-0000-00009C2A0000}"/>
    <cellStyle name="Normal 2 5 9 2" xfId="2189" xr:uid="{00000000-0005-0000-0000-00009D2A0000}"/>
    <cellStyle name="Normal 2 5 9 2 2" xfId="5585" xr:uid="{00000000-0005-0000-0000-00009E2A0000}"/>
    <cellStyle name="Normal 2 5 9 2 2 2" xfId="12363" xr:uid="{00000000-0005-0000-0000-00009F2A0000}"/>
    <cellStyle name="Normal 2 5 9 2 2 3" xfId="19132" xr:uid="{00000000-0005-0000-0000-0000A02A0000}"/>
    <cellStyle name="Normal 2 5 9 2 2 4" xfId="25901" xr:uid="{00000000-0005-0000-0000-0000A12A0000}"/>
    <cellStyle name="Normal 2 5 9 2 3" xfId="8979" xr:uid="{00000000-0005-0000-0000-0000A22A0000}"/>
    <cellStyle name="Normal 2 5 9 2 4" xfId="15748" xr:uid="{00000000-0005-0000-0000-0000A32A0000}"/>
    <cellStyle name="Normal 2 5 9 2 5" xfId="22517" xr:uid="{00000000-0005-0000-0000-0000A42A0000}"/>
    <cellStyle name="Normal 2 5 9 3" xfId="3889" xr:uid="{00000000-0005-0000-0000-0000A52A0000}"/>
    <cellStyle name="Normal 2 5 9 3 2" xfId="10670" xr:uid="{00000000-0005-0000-0000-0000A62A0000}"/>
    <cellStyle name="Normal 2 5 9 3 3" xfId="17439" xr:uid="{00000000-0005-0000-0000-0000A72A0000}"/>
    <cellStyle name="Normal 2 5 9 3 4" xfId="24208" xr:uid="{00000000-0005-0000-0000-0000A82A0000}"/>
    <cellStyle name="Normal 2 5 9 4" xfId="7286" xr:uid="{00000000-0005-0000-0000-0000A92A0000}"/>
    <cellStyle name="Normal 2 5 9 5" xfId="14055" xr:uid="{00000000-0005-0000-0000-0000AA2A0000}"/>
    <cellStyle name="Normal 2 5 9 6" xfId="20824" xr:uid="{00000000-0005-0000-0000-0000AB2A0000}"/>
    <cellStyle name="Normal 2 6" xfId="20" xr:uid="{00000000-0005-0000-0000-0000AC2A0000}"/>
    <cellStyle name="Normal 2 6 10" xfId="1344" xr:uid="{00000000-0005-0000-0000-0000AD2A0000}"/>
    <cellStyle name="Normal 2 6 10 2" xfId="3046" xr:uid="{00000000-0005-0000-0000-0000AE2A0000}"/>
    <cellStyle name="Normal 2 6 10 2 2" xfId="6442" xr:uid="{00000000-0005-0000-0000-0000AF2A0000}"/>
    <cellStyle name="Normal 2 6 10 2 2 2" xfId="13214" xr:uid="{00000000-0005-0000-0000-0000B02A0000}"/>
    <cellStyle name="Normal 2 6 10 2 2 3" xfId="19983" xr:uid="{00000000-0005-0000-0000-0000B12A0000}"/>
    <cellStyle name="Normal 2 6 10 2 2 4" xfId="26752" xr:uid="{00000000-0005-0000-0000-0000B22A0000}"/>
    <cellStyle name="Normal 2 6 10 2 3" xfId="9830" xr:uid="{00000000-0005-0000-0000-0000B32A0000}"/>
    <cellStyle name="Normal 2 6 10 2 4" xfId="16599" xr:uid="{00000000-0005-0000-0000-0000B42A0000}"/>
    <cellStyle name="Normal 2 6 10 2 5" xfId="23368" xr:uid="{00000000-0005-0000-0000-0000B52A0000}"/>
    <cellStyle name="Normal 2 6 10 3" xfId="4740" xr:uid="{00000000-0005-0000-0000-0000B62A0000}"/>
    <cellStyle name="Normal 2 6 10 3 2" xfId="11521" xr:uid="{00000000-0005-0000-0000-0000B72A0000}"/>
    <cellStyle name="Normal 2 6 10 3 3" xfId="18290" xr:uid="{00000000-0005-0000-0000-0000B82A0000}"/>
    <cellStyle name="Normal 2 6 10 3 4" xfId="25059" xr:uid="{00000000-0005-0000-0000-0000B92A0000}"/>
    <cellStyle name="Normal 2 6 10 4" xfId="8137" xr:uid="{00000000-0005-0000-0000-0000BA2A0000}"/>
    <cellStyle name="Normal 2 6 10 5" xfId="14906" xr:uid="{00000000-0005-0000-0000-0000BB2A0000}"/>
    <cellStyle name="Normal 2 6 10 6" xfId="21675" xr:uid="{00000000-0005-0000-0000-0000BC2A0000}"/>
    <cellStyle name="Normal 2 6 11" xfId="1769" xr:uid="{00000000-0005-0000-0000-0000BD2A0000}"/>
    <cellStyle name="Normal 2 6 11 2" xfId="5165" xr:uid="{00000000-0005-0000-0000-0000BE2A0000}"/>
    <cellStyle name="Normal 2 6 11 2 2" xfId="11945" xr:uid="{00000000-0005-0000-0000-0000BF2A0000}"/>
    <cellStyle name="Normal 2 6 11 2 3" xfId="18714" xr:uid="{00000000-0005-0000-0000-0000C02A0000}"/>
    <cellStyle name="Normal 2 6 11 2 4" xfId="25483" xr:uid="{00000000-0005-0000-0000-0000C12A0000}"/>
    <cellStyle name="Normal 2 6 11 3" xfId="8561" xr:uid="{00000000-0005-0000-0000-0000C22A0000}"/>
    <cellStyle name="Normal 2 6 11 4" xfId="15330" xr:uid="{00000000-0005-0000-0000-0000C32A0000}"/>
    <cellStyle name="Normal 2 6 11 5" xfId="22099" xr:uid="{00000000-0005-0000-0000-0000C42A0000}"/>
    <cellStyle name="Normal 2 6 12" xfId="3471" xr:uid="{00000000-0005-0000-0000-0000C52A0000}"/>
    <cellStyle name="Normal 2 6 12 2" xfId="10252" xr:uid="{00000000-0005-0000-0000-0000C62A0000}"/>
    <cellStyle name="Normal 2 6 12 3" xfId="17021" xr:uid="{00000000-0005-0000-0000-0000C72A0000}"/>
    <cellStyle name="Normal 2 6 12 4" xfId="23790" xr:uid="{00000000-0005-0000-0000-0000C82A0000}"/>
    <cellStyle name="Normal 2 6 13" xfId="6867" xr:uid="{00000000-0005-0000-0000-0000C92A0000}"/>
    <cellStyle name="Normal 2 6 14" xfId="13637" xr:uid="{00000000-0005-0000-0000-0000CA2A0000}"/>
    <cellStyle name="Normal 2 6 15" xfId="20406" xr:uid="{00000000-0005-0000-0000-0000CB2A0000}"/>
    <cellStyle name="Normal 2 6 2" xfId="42" xr:uid="{00000000-0005-0000-0000-0000CC2A0000}"/>
    <cellStyle name="Normal 2 6 2 10" xfId="13657" xr:uid="{00000000-0005-0000-0000-0000CD2A0000}"/>
    <cellStyle name="Normal 2 6 2 11" xfId="20426" xr:uid="{00000000-0005-0000-0000-0000CE2A0000}"/>
    <cellStyle name="Normal 2 6 2 2" xfId="157" xr:uid="{00000000-0005-0000-0000-0000CF2A0000}"/>
    <cellStyle name="Normal 2 6 2 2 10" xfId="20526" xr:uid="{00000000-0005-0000-0000-0000D02A0000}"/>
    <cellStyle name="Normal 2 6 2 2 2" xfId="405" xr:uid="{00000000-0005-0000-0000-0000D12A0000}"/>
    <cellStyle name="Normal 2 6 2 2 2 2" xfId="832" xr:uid="{00000000-0005-0000-0000-0000D22A0000}"/>
    <cellStyle name="Normal 2 6 2 2 2 2 2" xfId="2537" xr:uid="{00000000-0005-0000-0000-0000D32A0000}"/>
    <cellStyle name="Normal 2 6 2 2 2 2 2 2" xfId="5933" xr:uid="{00000000-0005-0000-0000-0000D42A0000}"/>
    <cellStyle name="Normal 2 6 2 2 2 2 2 2 2" xfId="12711" xr:uid="{00000000-0005-0000-0000-0000D52A0000}"/>
    <cellStyle name="Normal 2 6 2 2 2 2 2 2 3" xfId="19480" xr:uid="{00000000-0005-0000-0000-0000D62A0000}"/>
    <cellStyle name="Normal 2 6 2 2 2 2 2 2 4" xfId="26249" xr:uid="{00000000-0005-0000-0000-0000D72A0000}"/>
    <cellStyle name="Normal 2 6 2 2 2 2 2 3" xfId="9327" xr:uid="{00000000-0005-0000-0000-0000D82A0000}"/>
    <cellStyle name="Normal 2 6 2 2 2 2 2 4" xfId="16096" xr:uid="{00000000-0005-0000-0000-0000D92A0000}"/>
    <cellStyle name="Normal 2 6 2 2 2 2 2 5" xfId="22865" xr:uid="{00000000-0005-0000-0000-0000DA2A0000}"/>
    <cellStyle name="Normal 2 6 2 2 2 2 3" xfId="4237" xr:uid="{00000000-0005-0000-0000-0000DB2A0000}"/>
    <cellStyle name="Normal 2 6 2 2 2 2 3 2" xfId="11018" xr:uid="{00000000-0005-0000-0000-0000DC2A0000}"/>
    <cellStyle name="Normal 2 6 2 2 2 2 3 3" xfId="17787" xr:uid="{00000000-0005-0000-0000-0000DD2A0000}"/>
    <cellStyle name="Normal 2 6 2 2 2 2 3 4" xfId="24556" xr:uid="{00000000-0005-0000-0000-0000DE2A0000}"/>
    <cellStyle name="Normal 2 6 2 2 2 2 4" xfId="7634" xr:uid="{00000000-0005-0000-0000-0000DF2A0000}"/>
    <cellStyle name="Normal 2 6 2 2 2 2 5" xfId="14403" xr:uid="{00000000-0005-0000-0000-0000E02A0000}"/>
    <cellStyle name="Normal 2 6 2 2 2 2 6" xfId="21172" xr:uid="{00000000-0005-0000-0000-0000E12A0000}"/>
    <cellStyle name="Normal 2 6 2 2 2 3" xfId="1258" xr:uid="{00000000-0005-0000-0000-0000E22A0000}"/>
    <cellStyle name="Normal 2 6 2 2 2 3 2" xfId="2963" xr:uid="{00000000-0005-0000-0000-0000E32A0000}"/>
    <cellStyle name="Normal 2 6 2 2 2 3 2 2" xfId="6359" xr:uid="{00000000-0005-0000-0000-0000E42A0000}"/>
    <cellStyle name="Normal 2 6 2 2 2 3 2 2 2" xfId="13134" xr:uid="{00000000-0005-0000-0000-0000E52A0000}"/>
    <cellStyle name="Normal 2 6 2 2 2 3 2 2 3" xfId="19903" xr:uid="{00000000-0005-0000-0000-0000E62A0000}"/>
    <cellStyle name="Normal 2 6 2 2 2 3 2 2 4" xfId="26672" xr:uid="{00000000-0005-0000-0000-0000E72A0000}"/>
    <cellStyle name="Normal 2 6 2 2 2 3 2 3" xfId="9750" xr:uid="{00000000-0005-0000-0000-0000E82A0000}"/>
    <cellStyle name="Normal 2 6 2 2 2 3 2 4" xfId="16519" xr:uid="{00000000-0005-0000-0000-0000E92A0000}"/>
    <cellStyle name="Normal 2 6 2 2 2 3 2 5" xfId="23288" xr:uid="{00000000-0005-0000-0000-0000EA2A0000}"/>
    <cellStyle name="Normal 2 6 2 2 2 3 3" xfId="4660" xr:uid="{00000000-0005-0000-0000-0000EB2A0000}"/>
    <cellStyle name="Normal 2 6 2 2 2 3 3 2" xfId="11441" xr:uid="{00000000-0005-0000-0000-0000EC2A0000}"/>
    <cellStyle name="Normal 2 6 2 2 2 3 3 3" xfId="18210" xr:uid="{00000000-0005-0000-0000-0000ED2A0000}"/>
    <cellStyle name="Normal 2 6 2 2 2 3 3 4" xfId="24979" xr:uid="{00000000-0005-0000-0000-0000EE2A0000}"/>
    <cellStyle name="Normal 2 6 2 2 2 3 4" xfId="8057" xr:uid="{00000000-0005-0000-0000-0000EF2A0000}"/>
    <cellStyle name="Normal 2 6 2 2 2 3 5" xfId="14826" xr:uid="{00000000-0005-0000-0000-0000F02A0000}"/>
    <cellStyle name="Normal 2 6 2 2 2 3 6" xfId="21595" xr:uid="{00000000-0005-0000-0000-0000F12A0000}"/>
    <cellStyle name="Normal 2 6 2 2 2 4" xfId="1687" xr:uid="{00000000-0005-0000-0000-0000F22A0000}"/>
    <cellStyle name="Normal 2 6 2 2 2 4 2" xfId="3389" xr:uid="{00000000-0005-0000-0000-0000F32A0000}"/>
    <cellStyle name="Normal 2 6 2 2 2 4 2 2" xfId="6785" xr:uid="{00000000-0005-0000-0000-0000F42A0000}"/>
    <cellStyle name="Normal 2 6 2 2 2 4 2 2 2" xfId="13557" xr:uid="{00000000-0005-0000-0000-0000F52A0000}"/>
    <cellStyle name="Normal 2 6 2 2 2 4 2 2 3" xfId="20326" xr:uid="{00000000-0005-0000-0000-0000F62A0000}"/>
    <cellStyle name="Normal 2 6 2 2 2 4 2 2 4" xfId="27095" xr:uid="{00000000-0005-0000-0000-0000F72A0000}"/>
    <cellStyle name="Normal 2 6 2 2 2 4 2 3" xfId="10173" xr:uid="{00000000-0005-0000-0000-0000F82A0000}"/>
    <cellStyle name="Normal 2 6 2 2 2 4 2 4" xfId="16942" xr:uid="{00000000-0005-0000-0000-0000F92A0000}"/>
    <cellStyle name="Normal 2 6 2 2 2 4 2 5" xfId="23711" xr:uid="{00000000-0005-0000-0000-0000FA2A0000}"/>
    <cellStyle name="Normal 2 6 2 2 2 4 3" xfId="5083" xr:uid="{00000000-0005-0000-0000-0000FB2A0000}"/>
    <cellStyle name="Normal 2 6 2 2 2 4 3 2" xfId="11864" xr:uid="{00000000-0005-0000-0000-0000FC2A0000}"/>
    <cellStyle name="Normal 2 6 2 2 2 4 3 3" xfId="18633" xr:uid="{00000000-0005-0000-0000-0000FD2A0000}"/>
    <cellStyle name="Normal 2 6 2 2 2 4 3 4" xfId="25402" xr:uid="{00000000-0005-0000-0000-0000FE2A0000}"/>
    <cellStyle name="Normal 2 6 2 2 2 4 4" xfId="8480" xr:uid="{00000000-0005-0000-0000-0000FF2A0000}"/>
    <cellStyle name="Normal 2 6 2 2 2 4 5" xfId="15249" xr:uid="{00000000-0005-0000-0000-0000002B0000}"/>
    <cellStyle name="Normal 2 6 2 2 2 4 6" xfId="22018" xr:uid="{00000000-0005-0000-0000-0000012B0000}"/>
    <cellStyle name="Normal 2 6 2 2 2 5" xfId="2114" xr:uid="{00000000-0005-0000-0000-0000022B0000}"/>
    <cellStyle name="Normal 2 6 2 2 2 5 2" xfId="5510" xr:uid="{00000000-0005-0000-0000-0000032B0000}"/>
    <cellStyle name="Normal 2 6 2 2 2 5 2 2" xfId="12288" xr:uid="{00000000-0005-0000-0000-0000042B0000}"/>
    <cellStyle name="Normal 2 6 2 2 2 5 2 3" xfId="19057" xr:uid="{00000000-0005-0000-0000-0000052B0000}"/>
    <cellStyle name="Normal 2 6 2 2 2 5 2 4" xfId="25826" xr:uid="{00000000-0005-0000-0000-0000062B0000}"/>
    <cellStyle name="Normal 2 6 2 2 2 5 3" xfId="8904" xr:uid="{00000000-0005-0000-0000-0000072B0000}"/>
    <cellStyle name="Normal 2 6 2 2 2 5 4" xfId="15673" xr:uid="{00000000-0005-0000-0000-0000082B0000}"/>
    <cellStyle name="Normal 2 6 2 2 2 5 5" xfId="22442" xr:uid="{00000000-0005-0000-0000-0000092B0000}"/>
    <cellStyle name="Normal 2 6 2 2 2 6" xfId="3814" xr:uid="{00000000-0005-0000-0000-00000A2B0000}"/>
    <cellStyle name="Normal 2 6 2 2 2 6 2" xfId="10595" xr:uid="{00000000-0005-0000-0000-00000B2B0000}"/>
    <cellStyle name="Normal 2 6 2 2 2 6 3" xfId="17364" xr:uid="{00000000-0005-0000-0000-00000C2B0000}"/>
    <cellStyle name="Normal 2 6 2 2 2 6 4" xfId="24133" xr:uid="{00000000-0005-0000-0000-00000D2B0000}"/>
    <cellStyle name="Normal 2 6 2 2 2 7" xfId="7211" xr:uid="{00000000-0005-0000-0000-00000E2B0000}"/>
    <cellStyle name="Normal 2 6 2 2 2 8" xfId="13980" xr:uid="{00000000-0005-0000-0000-00000F2B0000}"/>
    <cellStyle name="Normal 2 6 2 2 2 9" xfId="20749" xr:uid="{00000000-0005-0000-0000-0000102B0000}"/>
    <cellStyle name="Normal 2 6 2 2 3" xfId="607" xr:uid="{00000000-0005-0000-0000-0000112B0000}"/>
    <cellStyle name="Normal 2 6 2 2 3 2" xfId="2314" xr:uid="{00000000-0005-0000-0000-0000122B0000}"/>
    <cellStyle name="Normal 2 6 2 2 3 2 2" xfId="5710" xr:uid="{00000000-0005-0000-0000-0000132B0000}"/>
    <cellStyle name="Normal 2 6 2 2 3 2 2 2" xfId="12488" xr:uid="{00000000-0005-0000-0000-0000142B0000}"/>
    <cellStyle name="Normal 2 6 2 2 3 2 2 3" xfId="19257" xr:uid="{00000000-0005-0000-0000-0000152B0000}"/>
    <cellStyle name="Normal 2 6 2 2 3 2 2 4" xfId="26026" xr:uid="{00000000-0005-0000-0000-0000162B0000}"/>
    <cellStyle name="Normal 2 6 2 2 3 2 3" xfId="9104" xr:uid="{00000000-0005-0000-0000-0000172B0000}"/>
    <cellStyle name="Normal 2 6 2 2 3 2 4" xfId="15873" xr:uid="{00000000-0005-0000-0000-0000182B0000}"/>
    <cellStyle name="Normal 2 6 2 2 3 2 5" xfId="22642" xr:uid="{00000000-0005-0000-0000-0000192B0000}"/>
    <cellStyle name="Normal 2 6 2 2 3 3" xfId="4014" xr:uid="{00000000-0005-0000-0000-00001A2B0000}"/>
    <cellStyle name="Normal 2 6 2 2 3 3 2" xfId="10795" xr:uid="{00000000-0005-0000-0000-00001B2B0000}"/>
    <cellStyle name="Normal 2 6 2 2 3 3 3" xfId="17564" xr:uid="{00000000-0005-0000-0000-00001C2B0000}"/>
    <cellStyle name="Normal 2 6 2 2 3 3 4" xfId="24333" xr:uid="{00000000-0005-0000-0000-00001D2B0000}"/>
    <cellStyle name="Normal 2 6 2 2 3 4" xfId="7411" xr:uid="{00000000-0005-0000-0000-00001E2B0000}"/>
    <cellStyle name="Normal 2 6 2 2 3 5" xfId="14180" xr:uid="{00000000-0005-0000-0000-00001F2B0000}"/>
    <cellStyle name="Normal 2 6 2 2 3 6" xfId="20949" xr:uid="{00000000-0005-0000-0000-0000202B0000}"/>
    <cellStyle name="Normal 2 6 2 2 4" xfId="1035" xr:uid="{00000000-0005-0000-0000-0000212B0000}"/>
    <cellStyle name="Normal 2 6 2 2 4 2" xfId="2740" xr:uid="{00000000-0005-0000-0000-0000222B0000}"/>
    <cellStyle name="Normal 2 6 2 2 4 2 2" xfId="6136" xr:uid="{00000000-0005-0000-0000-0000232B0000}"/>
    <cellStyle name="Normal 2 6 2 2 4 2 2 2" xfId="12911" xr:uid="{00000000-0005-0000-0000-0000242B0000}"/>
    <cellStyle name="Normal 2 6 2 2 4 2 2 3" xfId="19680" xr:uid="{00000000-0005-0000-0000-0000252B0000}"/>
    <cellStyle name="Normal 2 6 2 2 4 2 2 4" xfId="26449" xr:uid="{00000000-0005-0000-0000-0000262B0000}"/>
    <cellStyle name="Normal 2 6 2 2 4 2 3" xfId="9527" xr:uid="{00000000-0005-0000-0000-0000272B0000}"/>
    <cellStyle name="Normal 2 6 2 2 4 2 4" xfId="16296" xr:uid="{00000000-0005-0000-0000-0000282B0000}"/>
    <cellStyle name="Normal 2 6 2 2 4 2 5" xfId="23065" xr:uid="{00000000-0005-0000-0000-0000292B0000}"/>
    <cellStyle name="Normal 2 6 2 2 4 3" xfId="4437" xr:uid="{00000000-0005-0000-0000-00002A2B0000}"/>
    <cellStyle name="Normal 2 6 2 2 4 3 2" xfId="11218" xr:uid="{00000000-0005-0000-0000-00002B2B0000}"/>
    <cellStyle name="Normal 2 6 2 2 4 3 3" xfId="17987" xr:uid="{00000000-0005-0000-0000-00002C2B0000}"/>
    <cellStyle name="Normal 2 6 2 2 4 3 4" xfId="24756" xr:uid="{00000000-0005-0000-0000-00002D2B0000}"/>
    <cellStyle name="Normal 2 6 2 2 4 4" xfId="7834" xr:uid="{00000000-0005-0000-0000-00002E2B0000}"/>
    <cellStyle name="Normal 2 6 2 2 4 5" xfId="14603" xr:uid="{00000000-0005-0000-0000-00002F2B0000}"/>
    <cellStyle name="Normal 2 6 2 2 4 6" xfId="21372" xr:uid="{00000000-0005-0000-0000-0000302B0000}"/>
    <cellStyle name="Normal 2 6 2 2 5" xfId="1464" xr:uid="{00000000-0005-0000-0000-0000312B0000}"/>
    <cellStyle name="Normal 2 6 2 2 5 2" xfId="3166" xr:uid="{00000000-0005-0000-0000-0000322B0000}"/>
    <cellStyle name="Normal 2 6 2 2 5 2 2" xfId="6562" xr:uid="{00000000-0005-0000-0000-0000332B0000}"/>
    <cellStyle name="Normal 2 6 2 2 5 2 2 2" xfId="13334" xr:uid="{00000000-0005-0000-0000-0000342B0000}"/>
    <cellStyle name="Normal 2 6 2 2 5 2 2 3" xfId="20103" xr:uid="{00000000-0005-0000-0000-0000352B0000}"/>
    <cellStyle name="Normal 2 6 2 2 5 2 2 4" xfId="26872" xr:uid="{00000000-0005-0000-0000-0000362B0000}"/>
    <cellStyle name="Normal 2 6 2 2 5 2 3" xfId="9950" xr:uid="{00000000-0005-0000-0000-0000372B0000}"/>
    <cellStyle name="Normal 2 6 2 2 5 2 4" xfId="16719" xr:uid="{00000000-0005-0000-0000-0000382B0000}"/>
    <cellStyle name="Normal 2 6 2 2 5 2 5" xfId="23488" xr:uid="{00000000-0005-0000-0000-0000392B0000}"/>
    <cellStyle name="Normal 2 6 2 2 5 3" xfId="4860" xr:uid="{00000000-0005-0000-0000-00003A2B0000}"/>
    <cellStyle name="Normal 2 6 2 2 5 3 2" xfId="11641" xr:uid="{00000000-0005-0000-0000-00003B2B0000}"/>
    <cellStyle name="Normal 2 6 2 2 5 3 3" xfId="18410" xr:uid="{00000000-0005-0000-0000-00003C2B0000}"/>
    <cellStyle name="Normal 2 6 2 2 5 3 4" xfId="25179" xr:uid="{00000000-0005-0000-0000-00003D2B0000}"/>
    <cellStyle name="Normal 2 6 2 2 5 4" xfId="8257" xr:uid="{00000000-0005-0000-0000-00003E2B0000}"/>
    <cellStyle name="Normal 2 6 2 2 5 5" xfId="15026" xr:uid="{00000000-0005-0000-0000-00003F2B0000}"/>
    <cellStyle name="Normal 2 6 2 2 5 6" xfId="21795" xr:uid="{00000000-0005-0000-0000-0000402B0000}"/>
    <cellStyle name="Normal 2 6 2 2 6" xfId="1889" xr:uid="{00000000-0005-0000-0000-0000412B0000}"/>
    <cellStyle name="Normal 2 6 2 2 6 2" xfId="5285" xr:uid="{00000000-0005-0000-0000-0000422B0000}"/>
    <cellStyle name="Normal 2 6 2 2 6 2 2" xfId="12065" xr:uid="{00000000-0005-0000-0000-0000432B0000}"/>
    <cellStyle name="Normal 2 6 2 2 6 2 3" xfId="18834" xr:uid="{00000000-0005-0000-0000-0000442B0000}"/>
    <cellStyle name="Normal 2 6 2 2 6 2 4" xfId="25603" xr:uid="{00000000-0005-0000-0000-0000452B0000}"/>
    <cellStyle name="Normal 2 6 2 2 6 3" xfId="8681" xr:uid="{00000000-0005-0000-0000-0000462B0000}"/>
    <cellStyle name="Normal 2 6 2 2 6 4" xfId="15450" xr:uid="{00000000-0005-0000-0000-0000472B0000}"/>
    <cellStyle name="Normal 2 6 2 2 6 5" xfId="22219" xr:uid="{00000000-0005-0000-0000-0000482B0000}"/>
    <cellStyle name="Normal 2 6 2 2 7" xfId="3591" xr:uid="{00000000-0005-0000-0000-0000492B0000}"/>
    <cellStyle name="Normal 2 6 2 2 7 2" xfId="10372" xr:uid="{00000000-0005-0000-0000-00004A2B0000}"/>
    <cellStyle name="Normal 2 6 2 2 7 3" xfId="17141" xr:uid="{00000000-0005-0000-0000-00004B2B0000}"/>
    <cellStyle name="Normal 2 6 2 2 7 4" xfId="23910" xr:uid="{00000000-0005-0000-0000-00004C2B0000}"/>
    <cellStyle name="Normal 2 6 2 2 8" xfId="6987" xr:uid="{00000000-0005-0000-0000-00004D2B0000}"/>
    <cellStyle name="Normal 2 6 2 2 9" xfId="13757" xr:uid="{00000000-0005-0000-0000-00004E2B0000}"/>
    <cellStyle name="Normal 2 6 2 3" xfId="303" xr:uid="{00000000-0005-0000-0000-00004F2B0000}"/>
    <cellStyle name="Normal 2 6 2 3 2" xfId="730" xr:uid="{00000000-0005-0000-0000-0000502B0000}"/>
    <cellStyle name="Normal 2 6 2 3 2 2" xfId="2437" xr:uid="{00000000-0005-0000-0000-0000512B0000}"/>
    <cellStyle name="Normal 2 6 2 3 2 2 2" xfId="5833" xr:uid="{00000000-0005-0000-0000-0000522B0000}"/>
    <cellStyle name="Normal 2 6 2 3 2 2 2 2" xfId="12611" xr:uid="{00000000-0005-0000-0000-0000532B0000}"/>
    <cellStyle name="Normal 2 6 2 3 2 2 2 3" xfId="19380" xr:uid="{00000000-0005-0000-0000-0000542B0000}"/>
    <cellStyle name="Normal 2 6 2 3 2 2 2 4" xfId="26149" xr:uid="{00000000-0005-0000-0000-0000552B0000}"/>
    <cellStyle name="Normal 2 6 2 3 2 2 3" xfId="9227" xr:uid="{00000000-0005-0000-0000-0000562B0000}"/>
    <cellStyle name="Normal 2 6 2 3 2 2 4" xfId="15996" xr:uid="{00000000-0005-0000-0000-0000572B0000}"/>
    <cellStyle name="Normal 2 6 2 3 2 2 5" xfId="22765" xr:uid="{00000000-0005-0000-0000-0000582B0000}"/>
    <cellStyle name="Normal 2 6 2 3 2 3" xfId="4137" xr:uid="{00000000-0005-0000-0000-0000592B0000}"/>
    <cellStyle name="Normal 2 6 2 3 2 3 2" xfId="10918" xr:uid="{00000000-0005-0000-0000-00005A2B0000}"/>
    <cellStyle name="Normal 2 6 2 3 2 3 3" xfId="17687" xr:uid="{00000000-0005-0000-0000-00005B2B0000}"/>
    <cellStyle name="Normal 2 6 2 3 2 3 4" xfId="24456" xr:uid="{00000000-0005-0000-0000-00005C2B0000}"/>
    <cellStyle name="Normal 2 6 2 3 2 4" xfId="7534" xr:uid="{00000000-0005-0000-0000-00005D2B0000}"/>
    <cellStyle name="Normal 2 6 2 3 2 5" xfId="14303" xr:uid="{00000000-0005-0000-0000-00005E2B0000}"/>
    <cellStyle name="Normal 2 6 2 3 2 6" xfId="21072" xr:uid="{00000000-0005-0000-0000-00005F2B0000}"/>
    <cellStyle name="Normal 2 6 2 3 3" xfId="1158" xr:uid="{00000000-0005-0000-0000-0000602B0000}"/>
    <cellStyle name="Normal 2 6 2 3 3 2" xfId="2863" xr:uid="{00000000-0005-0000-0000-0000612B0000}"/>
    <cellStyle name="Normal 2 6 2 3 3 2 2" xfId="6259" xr:uid="{00000000-0005-0000-0000-0000622B0000}"/>
    <cellStyle name="Normal 2 6 2 3 3 2 2 2" xfId="13034" xr:uid="{00000000-0005-0000-0000-0000632B0000}"/>
    <cellStyle name="Normal 2 6 2 3 3 2 2 3" xfId="19803" xr:uid="{00000000-0005-0000-0000-0000642B0000}"/>
    <cellStyle name="Normal 2 6 2 3 3 2 2 4" xfId="26572" xr:uid="{00000000-0005-0000-0000-0000652B0000}"/>
    <cellStyle name="Normal 2 6 2 3 3 2 3" xfId="9650" xr:uid="{00000000-0005-0000-0000-0000662B0000}"/>
    <cellStyle name="Normal 2 6 2 3 3 2 4" xfId="16419" xr:uid="{00000000-0005-0000-0000-0000672B0000}"/>
    <cellStyle name="Normal 2 6 2 3 3 2 5" xfId="23188" xr:uid="{00000000-0005-0000-0000-0000682B0000}"/>
    <cellStyle name="Normal 2 6 2 3 3 3" xfId="4560" xr:uid="{00000000-0005-0000-0000-0000692B0000}"/>
    <cellStyle name="Normal 2 6 2 3 3 3 2" xfId="11341" xr:uid="{00000000-0005-0000-0000-00006A2B0000}"/>
    <cellStyle name="Normal 2 6 2 3 3 3 3" xfId="18110" xr:uid="{00000000-0005-0000-0000-00006B2B0000}"/>
    <cellStyle name="Normal 2 6 2 3 3 3 4" xfId="24879" xr:uid="{00000000-0005-0000-0000-00006C2B0000}"/>
    <cellStyle name="Normal 2 6 2 3 3 4" xfId="7957" xr:uid="{00000000-0005-0000-0000-00006D2B0000}"/>
    <cellStyle name="Normal 2 6 2 3 3 5" xfId="14726" xr:uid="{00000000-0005-0000-0000-00006E2B0000}"/>
    <cellStyle name="Normal 2 6 2 3 3 6" xfId="21495" xr:uid="{00000000-0005-0000-0000-00006F2B0000}"/>
    <cellStyle name="Normal 2 6 2 3 4" xfId="1587" xr:uid="{00000000-0005-0000-0000-0000702B0000}"/>
    <cellStyle name="Normal 2 6 2 3 4 2" xfId="3289" xr:uid="{00000000-0005-0000-0000-0000712B0000}"/>
    <cellStyle name="Normal 2 6 2 3 4 2 2" xfId="6685" xr:uid="{00000000-0005-0000-0000-0000722B0000}"/>
    <cellStyle name="Normal 2 6 2 3 4 2 2 2" xfId="13457" xr:uid="{00000000-0005-0000-0000-0000732B0000}"/>
    <cellStyle name="Normal 2 6 2 3 4 2 2 3" xfId="20226" xr:uid="{00000000-0005-0000-0000-0000742B0000}"/>
    <cellStyle name="Normal 2 6 2 3 4 2 2 4" xfId="26995" xr:uid="{00000000-0005-0000-0000-0000752B0000}"/>
    <cellStyle name="Normal 2 6 2 3 4 2 3" xfId="10073" xr:uid="{00000000-0005-0000-0000-0000762B0000}"/>
    <cellStyle name="Normal 2 6 2 3 4 2 4" xfId="16842" xr:uid="{00000000-0005-0000-0000-0000772B0000}"/>
    <cellStyle name="Normal 2 6 2 3 4 2 5" xfId="23611" xr:uid="{00000000-0005-0000-0000-0000782B0000}"/>
    <cellStyle name="Normal 2 6 2 3 4 3" xfId="4983" xr:uid="{00000000-0005-0000-0000-0000792B0000}"/>
    <cellStyle name="Normal 2 6 2 3 4 3 2" xfId="11764" xr:uid="{00000000-0005-0000-0000-00007A2B0000}"/>
    <cellStyle name="Normal 2 6 2 3 4 3 3" xfId="18533" xr:uid="{00000000-0005-0000-0000-00007B2B0000}"/>
    <cellStyle name="Normal 2 6 2 3 4 3 4" xfId="25302" xr:uid="{00000000-0005-0000-0000-00007C2B0000}"/>
    <cellStyle name="Normal 2 6 2 3 4 4" xfId="8380" xr:uid="{00000000-0005-0000-0000-00007D2B0000}"/>
    <cellStyle name="Normal 2 6 2 3 4 5" xfId="15149" xr:uid="{00000000-0005-0000-0000-00007E2B0000}"/>
    <cellStyle name="Normal 2 6 2 3 4 6" xfId="21918" xr:uid="{00000000-0005-0000-0000-00007F2B0000}"/>
    <cellStyle name="Normal 2 6 2 3 5" xfId="2012" xr:uid="{00000000-0005-0000-0000-0000802B0000}"/>
    <cellStyle name="Normal 2 6 2 3 5 2" xfId="5408" xr:uid="{00000000-0005-0000-0000-0000812B0000}"/>
    <cellStyle name="Normal 2 6 2 3 5 2 2" xfId="12188" xr:uid="{00000000-0005-0000-0000-0000822B0000}"/>
    <cellStyle name="Normal 2 6 2 3 5 2 3" xfId="18957" xr:uid="{00000000-0005-0000-0000-0000832B0000}"/>
    <cellStyle name="Normal 2 6 2 3 5 2 4" xfId="25726" xr:uid="{00000000-0005-0000-0000-0000842B0000}"/>
    <cellStyle name="Normal 2 6 2 3 5 3" xfId="8804" xr:uid="{00000000-0005-0000-0000-0000852B0000}"/>
    <cellStyle name="Normal 2 6 2 3 5 4" xfId="15573" xr:uid="{00000000-0005-0000-0000-0000862B0000}"/>
    <cellStyle name="Normal 2 6 2 3 5 5" xfId="22342" xr:uid="{00000000-0005-0000-0000-0000872B0000}"/>
    <cellStyle name="Normal 2 6 2 3 6" xfId="3714" xr:uid="{00000000-0005-0000-0000-0000882B0000}"/>
    <cellStyle name="Normal 2 6 2 3 6 2" xfId="10495" xr:uid="{00000000-0005-0000-0000-0000892B0000}"/>
    <cellStyle name="Normal 2 6 2 3 6 3" xfId="17264" xr:uid="{00000000-0005-0000-0000-00008A2B0000}"/>
    <cellStyle name="Normal 2 6 2 3 6 4" xfId="24033" xr:uid="{00000000-0005-0000-0000-00008B2B0000}"/>
    <cellStyle name="Normal 2 6 2 3 7" xfId="7111" xr:uid="{00000000-0005-0000-0000-00008C2B0000}"/>
    <cellStyle name="Normal 2 6 2 3 8" xfId="13880" xr:uid="{00000000-0005-0000-0000-00008D2B0000}"/>
    <cellStyle name="Normal 2 6 2 3 9" xfId="20649" xr:uid="{00000000-0005-0000-0000-00008E2B0000}"/>
    <cellStyle name="Normal 2 6 2 4" xfId="505" xr:uid="{00000000-0005-0000-0000-00008F2B0000}"/>
    <cellStyle name="Normal 2 6 2 4 2" xfId="2214" xr:uid="{00000000-0005-0000-0000-0000902B0000}"/>
    <cellStyle name="Normal 2 6 2 4 2 2" xfId="5610" xr:uid="{00000000-0005-0000-0000-0000912B0000}"/>
    <cellStyle name="Normal 2 6 2 4 2 2 2" xfId="12388" xr:uid="{00000000-0005-0000-0000-0000922B0000}"/>
    <cellStyle name="Normal 2 6 2 4 2 2 3" xfId="19157" xr:uid="{00000000-0005-0000-0000-0000932B0000}"/>
    <cellStyle name="Normal 2 6 2 4 2 2 4" xfId="25926" xr:uid="{00000000-0005-0000-0000-0000942B0000}"/>
    <cellStyle name="Normal 2 6 2 4 2 3" xfId="9004" xr:uid="{00000000-0005-0000-0000-0000952B0000}"/>
    <cellStyle name="Normal 2 6 2 4 2 4" xfId="15773" xr:uid="{00000000-0005-0000-0000-0000962B0000}"/>
    <cellStyle name="Normal 2 6 2 4 2 5" xfId="22542" xr:uid="{00000000-0005-0000-0000-0000972B0000}"/>
    <cellStyle name="Normal 2 6 2 4 3" xfId="3914" xr:uid="{00000000-0005-0000-0000-0000982B0000}"/>
    <cellStyle name="Normal 2 6 2 4 3 2" xfId="10695" xr:uid="{00000000-0005-0000-0000-0000992B0000}"/>
    <cellStyle name="Normal 2 6 2 4 3 3" xfId="17464" xr:uid="{00000000-0005-0000-0000-00009A2B0000}"/>
    <cellStyle name="Normal 2 6 2 4 3 4" xfId="24233" xr:uid="{00000000-0005-0000-0000-00009B2B0000}"/>
    <cellStyle name="Normal 2 6 2 4 4" xfId="7311" xr:uid="{00000000-0005-0000-0000-00009C2B0000}"/>
    <cellStyle name="Normal 2 6 2 4 5" xfId="14080" xr:uid="{00000000-0005-0000-0000-00009D2B0000}"/>
    <cellStyle name="Normal 2 6 2 4 6" xfId="20849" xr:uid="{00000000-0005-0000-0000-00009E2B0000}"/>
    <cellStyle name="Normal 2 6 2 5" xfId="935" xr:uid="{00000000-0005-0000-0000-00009F2B0000}"/>
    <cellStyle name="Normal 2 6 2 5 2" xfId="2640" xr:uid="{00000000-0005-0000-0000-0000A02B0000}"/>
    <cellStyle name="Normal 2 6 2 5 2 2" xfId="6036" xr:uid="{00000000-0005-0000-0000-0000A12B0000}"/>
    <cellStyle name="Normal 2 6 2 5 2 2 2" xfId="12811" xr:uid="{00000000-0005-0000-0000-0000A22B0000}"/>
    <cellStyle name="Normal 2 6 2 5 2 2 3" xfId="19580" xr:uid="{00000000-0005-0000-0000-0000A32B0000}"/>
    <cellStyle name="Normal 2 6 2 5 2 2 4" xfId="26349" xr:uid="{00000000-0005-0000-0000-0000A42B0000}"/>
    <cellStyle name="Normal 2 6 2 5 2 3" xfId="9427" xr:uid="{00000000-0005-0000-0000-0000A52B0000}"/>
    <cellStyle name="Normal 2 6 2 5 2 4" xfId="16196" xr:uid="{00000000-0005-0000-0000-0000A62B0000}"/>
    <cellStyle name="Normal 2 6 2 5 2 5" xfId="22965" xr:uid="{00000000-0005-0000-0000-0000A72B0000}"/>
    <cellStyle name="Normal 2 6 2 5 3" xfId="4337" xr:uid="{00000000-0005-0000-0000-0000A82B0000}"/>
    <cellStyle name="Normal 2 6 2 5 3 2" xfId="11118" xr:uid="{00000000-0005-0000-0000-0000A92B0000}"/>
    <cellStyle name="Normal 2 6 2 5 3 3" xfId="17887" xr:uid="{00000000-0005-0000-0000-0000AA2B0000}"/>
    <cellStyle name="Normal 2 6 2 5 3 4" xfId="24656" xr:uid="{00000000-0005-0000-0000-0000AB2B0000}"/>
    <cellStyle name="Normal 2 6 2 5 4" xfId="7734" xr:uid="{00000000-0005-0000-0000-0000AC2B0000}"/>
    <cellStyle name="Normal 2 6 2 5 5" xfId="14503" xr:uid="{00000000-0005-0000-0000-0000AD2B0000}"/>
    <cellStyle name="Normal 2 6 2 5 6" xfId="21272" xr:uid="{00000000-0005-0000-0000-0000AE2B0000}"/>
    <cellStyle name="Normal 2 6 2 6" xfId="1364" xr:uid="{00000000-0005-0000-0000-0000AF2B0000}"/>
    <cellStyle name="Normal 2 6 2 6 2" xfId="3066" xr:uid="{00000000-0005-0000-0000-0000B02B0000}"/>
    <cellStyle name="Normal 2 6 2 6 2 2" xfId="6462" xr:uid="{00000000-0005-0000-0000-0000B12B0000}"/>
    <cellStyle name="Normal 2 6 2 6 2 2 2" xfId="13234" xr:uid="{00000000-0005-0000-0000-0000B22B0000}"/>
    <cellStyle name="Normal 2 6 2 6 2 2 3" xfId="20003" xr:uid="{00000000-0005-0000-0000-0000B32B0000}"/>
    <cellStyle name="Normal 2 6 2 6 2 2 4" xfId="26772" xr:uid="{00000000-0005-0000-0000-0000B42B0000}"/>
    <cellStyle name="Normal 2 6 2 6 2 3" xfId="9850" xr:uid="{00000000-0005-0000-0000-0000B52B0000}"/>
    <cellStyle name="Normal 2 6 2 6 2 4" xfId="16619" xr:uid="{00000000-0005-0000-0000-0000B62B0000}"/>
    <cellStyle name="Normal 2 6 2 6 2 5" xfId="23388" xr:uid="{00000000-0005-0000-0000-0000B72B0000}"/>
    <cellStyle name="Normal 2 6 2 6 3" xfId="4760" xr:uid="{00000000-0005-0000-0000-0000B82B0000}"/>
    <cellStyle name="Normal 2 6 2 6 3 2" xfId="11541" xr:uid="{00000000-0005-0000-0000-0000B92B0000}"/>
    <cellStyle name="Normal 2 6 2 6 3 3" xfId="18310" xr:uid="{00000000-0005-0000-0000-0000BA2B0000}"/>
    <cellStyle name="Normal 2 6 2 6 3 4" xfId="25079" xr:uid="{00000000-0005-0000-0000-0000BB2B0000}"/>
    <cellStyle name="Normal 2 6 2 6 4" xfId="8157" xr:uid="{00000000-0005-0000-0000-0000BC2B0000}"/>
    <cellStyle name="Normal 2 6 2 6 5" xfId="14926" xr:uid="{00000000-0005-0000-0000-0000BD2B0000}"/>
    <cellStyle name="Normal 2 6 2 6 6" xfId="21695" xr:uid="{00000000-0005-0000-0000-0000BE2B0000}"/>
    <cellStyle name="Normal 2 6 2 7" xfId="1789" xr:uid="{00000000-0005-0000-0000-0000BF2B0000}"/>
    <cellStyle name="Normal 2 6 2 7 2" xfId="5185" xr:uid="{00000000-0005-0000-0000-0000C02B0000}"/>
    <cellStyle name="Normal 2 6 2 7 2 2" xfId="11965" xr:uid="{00000000-0005-0000-0000-0000C12B0000}"/>
    <cellStyle name="Normal 2 6 2 7 2 3" xfId="18734" xr:uid="{00000000-0005-0000-0000-0000C22B0000}"/>
    <cellStyle name="Normal 2 6 2 7 2 4" xfId="25503" xr:uid="{00000000-0005-0000-0000-0000C32B0000}"/>
    <cellStyle name="Normal 2 6 2 7 3" xfId="8581" xr:uid="{00000000-0005-0000-0000-0000C42B0000}"/>
    <cellStyle name="Normal 2 6 2 7 4" xfId="15350" xr:uid="{00000000-0005-0000-0000-0000C52B0000}"/>
    <cellStyle name="Normal 2 6 2 7 5" xfId="22119" xr:uid="{00000000-0005-0000-0000-0000C62B0000}"/>
    <cellStyle name="Normal 2 6 2 8" xfId="3491" xr:uid="{00000000-0005-0000-0000-0000C72B0000}"/>
    <cellStyle name="Normal 2 6 2 8 2" xfId="10272" xr:uid="{00000000-0005-0000-0000-0000C82B0000}"/>
    <cellStyle name="Normal 2 6 2 8 3" xfId="17041" xr:uid="{00000000-0005-0000-0000-0000C92B0000}"/>
    <cellStyle name="Normal 2 6 2 8 4" xfId="23810" xr:uid="{00000000-0005-0000-0000-0000CA2B0000}"/>
    <cellStyle name="Normal 2 6 2 9" xfId="6887" xr:uid="{00000000-0005-0000-0000-0000CB2B0000}"/>
    <cellStyle name="Normal 2 6 3" xfId="64" xr:uid="{00000000-0005-0000-0000-0000CC2B0000}"/>
    <cellStyle name="Normal 2 6 3 10" xfId="13677" xr:uid="{00000000-0005-0000-0000-0000CD2B0000}"/>
    <cellStyle name="Normal 2 6 3 11" xfId="20446" xr:uid="{00000000-0005-0000-0000-0000CE2B0000}"/>
    <cellStyle name="Normal 2 6 3 2" xfId="177" xr:uid="{00000000-0005-0000-0000-0000CF2B0000}"/>
    <cellStyle name="Normal 2 6 3 2 10" xfId="20546" xr:uid="{00000000-0005-0000-0000-0000D02B0000}"/>
    <cellStyle name="Normal 2 6 3 2 2" xfId="425" xr:uid="{00000000-0005-0000-0000-0000D12B0000}"/>
    <cellStyle name="Normal 2 6 3 2 2 2" xfId="852" xr:uid="{00000000-0005-0000-0000-0000D22B0000}"/>
    <cellStyle name="Normal 2 6 3 2 2 2 2" xfId="2557" xr:uid="{00000000-0005-0000-0000-0000D32B0000}"/>
    <cellStyle name="Normal 2 6 3 2 2 2 2 2" xfId="5953" xr:uid="{00000000-0005-0000-0000-0000D42B0000}"/>
    <cellStyle name="Normal 2 6 3 2 2 2 2 2 2" xfId="12731" xr:uid="{00000000-0005-0000-0000-0000D52B0000}"/>
    <cellStyle name="Normal 2 6 3 2 2 2 2 2 3" xfId="19500" xr:uid="{00000000-0005-0000-0000-0000D62B0000}"/>
    <cellStyle name="Normal 2 6 3 2 2 2 2 2 4" xfId="26269" xr:uid="{00000000-0005-0000-0000-0000D72B0000}"/>
    <cellStyle name="Normal 2 6 3 2 2 2 2 3" xfId="9347" xr:uid="{00000000-0005-0000-0000-0000D82B0000}"/>
    <cellStyle name="Normal 2 6 3 2 2 2 2 4" xfId="16116" xr:uid="{00000000-0005-0000-0000-0000D92B0000}"/>
    <cellStyle name="Normal 2 6 3 2 2 2 2 5" xfId="22885" xr:uid="{00000000-0005-0000-0000-0000DA2B0000}"/>
    <cellStyle name="Normal 2 6 3 2 2 2 3" xfId="4257" xr:uid="{00000000-0005-0000-0000-0000DB2B0000}"/>
    <cellStyle name="Normal 2 6 3 2 2 2 3 2" xfId="11038" xr:uid="{00000000-0005-0000-0000-0000DC2B0000}"/>
    <cellStyle name="Normal 2 6 3 2 2 2 3 3" xfId="17807" xr:uid="{00000000-0005-0000-0000-0000DD2B0000}"/>
    <cellStyle name="Normal 2 6 3 2 2 2 3 4" xfId="24576" xr:uid="{00000000-0005-0000-0000-0000DE2B0000}"/>
    <cellStyle name="Normal 2 6 3 2 2 2 4" xfId="7654" xr:uid="{00000000-0005-0000-0000-0000DF2B0000}"/>
    <cellStyle name="Normal 2 6 3 2 2 2 5" xfId="14423" xr:uid="{00000000-0005-0000-0000-0000E02B0000}"/>
    <cellStyle name="Normal 2 6 3 2 2 2 6" xfId="21192" xr:uid="{00000000-0005-0000-0000-0000E12B0000}"/>
    <cellStyle name="Normal 2 6 3 2 2 3" xfId="1278" xr:uid="{00000000-0005-0000-0000-0000E22B0000}"/>
    <cellStyle name="Normal 2 6 3 2 2 3 2" xfId="2983" xr:uid="{00000000-0005-0000-0000-0000E32B0000}"/>
    <cellStyle name="Normal 2 6 3 2 2 3 2 2" xfId="6379" xr:uid="{00000000-0005-0000-0000-0000E42B0000}"/>
    <cellStyle name="Normal 2 6 3 2 2 3 2 2 2" xfId="13154" xr:uid="{00000000-0005-0000-0000-0000E52B0000}"/>
    <cellStyle name="Normal 2 6 3 2 2 3 2 2 3" xfId="19923" xr:uid="{00000000-0005-0000-0000-0000E62B0000}"/>
    <cellStyle name="Normal 2 6 3 2 2 3 2 2 4" xfId="26692" xr:uid="{00000000-0005-0000-0000-0000E72B0000}"/>
    <cellStyle name="Normal 2 6 3 2 2 3 2 3" xfId="9770" xr:uid="{00000000-0005-0000-0000-0000E82B0000}"/>
    <cellStyle name="Normal 2 6 3 2 2 3 2 4" xfId="16539" xr:uid="{00000000-0005-0000-0000-0000E92B0000}"/>
    <cellStyle name="Normal 2 6 3 2 2 3 2 5" xfId="23308" xr:uid="{00000000-0005-0000-0000-0000EA2B0000}"/>
    <cellStyle name="Normal 2 6 3 2 2 3 3" xfId="4680" xr:uid="{00000000-0005-0000-0000-0000EB2B0000}"/>
    <cellStyle name="Normal 2 6 3 2 2 3 3 2" xfId="11461" xr:uid="{00000000-0005-0000-0000-0000EC2B0000}"/>
    <cellStyle name="Normal 2 6 3 2 2 3 3 3" xfId="18230" xr:uid="{00000000-0005-0000-0000-0000ED2B0000}"/>
    <cellStyle name="Normal 2 6 3 2 2 3 3 4" xfId="24999" xr:uid="{00000000-0005-0000-0000-0000EE2B0000}"/>
    <cellStyle name="Normal 2 6 3 2 2 3 4" xfId="8077" xr:uid="{00000000-0005-0000-0000-0000EF2B0000}"/>
    <cellStyle name="Normal 2 6 3 2 2 3 5" xfId="14846" xr:uid="{00000000-0005-0000-0000-0000F02B0000}"/>
    <cellStyle name="Normal 2 6 3 2 2 3 6" xfId="21615" xr:uid="{00000000-0005-0000-0000-0000F12B0000}"/>
    <cellStyle name="Normal 2 6 3 2 2 4" xfId="1707" xr:uid="{00000000-0005-0000-0000-0000F22B0000}"/>
    <cellStyle name="Normal 2 6 3 2 2 4 2" xfId="3409" xr:uid="{00000000-0005-0000-0000-0000F32B0000}"/>
    <cellStyle name="Normal 2 6 3 2 2 4 2 2" xfId="6805" xr:uid="{00000000-0005-0000-0000-0000F42B0000}"/>
    <cellStyle name="Normal 2 6 3 2 2 4 2 2 2" xfId="13577" xr:uid="{00000000-0005-0000-0000-0000F52B0000}"/>
    <cellStyle name="Normal 2 6 3 2 2 4 2 2 3" xfId="20346" xr:uid="{00000000-0005-0000-0000-0000F62B0000}"/>
    <cellStyle name="Normal 2 6 3 2 2 4 2 2 4" xfId="27115" xr:uid="{00000000-0005-0000-0000-0000F72B0000}"/>
    <cellStyle name="Normal 2 6 3 2 2 4 2 3" xfId="10193" xr:uid="{00000000-0005-0000-0000-0000F82B0000}"/>
    <cellStyle name="Normal 2 6 3 2 2 4 2 4" xfId="16962" xr:uid="{00000000-0005-0000-0000-0000F92B0000}"/>
    <cellStyle name="Normal 2 6 3 2 2 4 2 5" xfId="23731" xr:uid="{00000000-0005-0000-0000-0000FA2B0000}"/>
    <cellStyle name="Normal 2 6 3 2 2 4 3" xfId="5103" xr:uid="{00000000-0005-0000-0000-0000FB2B0000}"/>
    <cellStyle name="Normal 2 6 3 2 2 4 3 2" xfId="11884" xr:uid="{00000000-0005-0000-0000-0000FC2B0000}"/>
    <cellStyle name="Normal 2 6 3 2 2 4 3 3" xfId="18653" xr:uid="{00000000-0005-0000-0000-0000FD2B0000}"/>
    <cellStyle name="Normal 2 6 3 2 2 4 3 4" xfId="25422" xr:uid="{00000000-0005-0000-0000-0000FE2B0000}"/>
    <cellStyle name="Normal 2 6 3 2 2 4 4" xfId="8500" xr:uid="{00000000-0005-0000-0000-0000FF2B0000}"/>
    <cellStyle name="Normal 2 6 3 2 2 4 5" xfId="15269" xr:uid="{00000000-0005-0000-0000-0000002C0000}"/>
    <cellStyle name="Normal 2 6 3 2 2 4 6" xfId="22038" xr:uid="{00000000-0005-0000-0000-0000012C0000}"/>
    <cellStyle name="Normal 2 6 3 2 2 5" xfId="2134" xr:uid="{00000000-0005-0000-0000-0000022C0000}"/>
    <cellStyle name="Normal 2 6 3 2 2 5 2" xfId="5530" xr:uid="{00000000-0005-0000-0000-0000032C0000}"/>
    <cellStyle name="Normal 2 6 3 2 2 5 2 2" xfId="12308" xr:uid="{00000000-0005-0000-0000-0000042C0000}"/>
    <cellStyle name="Normal 2 6 3 2 2 5 2 3" xfId="19077" xr:uid="{00000000-0005-0000-0000-0000052C0000}"/>
    <cellStyle name="Normal 2 6 3 2 2 5 2 4" xfId="25846" xr:uid="{00000000-0005-0000-0000-0000062C0000}"/>
    <cellStyle name="Normal 2 6 3 2 2 5 3" xfId="8924" xr:uid="{00000000-0005-0000-0000-0000072C0000}"/>
    <cellStyle name="Normal 2 6 3 2 2 5 4" xfId="15693" xr:uid="{00000000-0005-0000-0000-0000082C0000}"/>
    <cellStyle name="Normal 2 6 3 2 2 5 5" xfId="22462" xr:uid="{00000000-0005-0000-0000-0000092C0000}"/>
    <cellStyle name="Normal 2 6 3 2 2 6" xfId="3834" xr:uid="{00000000-0005-0000-0000-00000A2C0000}"/>
    <cellStyle name="Normal 2 6 3 2 2 6 2" xfId="10615" xr:uid="{00000000-0005-0000-0000-00000B2C0000}"/>
    <cellStyle name="Normal 2 6 3 2 2 6 3" xfId="17384" xr:uid="{00000000-0005-0000-0000-00000C2C0000}"/>
    <cellStyle name="Normal 2 6 3 2 2 6 4" xfId="24153" xr:uid="{00000000-0005-0000-0000-00000D2C0000}"/>
    <cellStyle name="Normal 2 6 3 2 2 7" xfId="7231" xr:uid="{00000000-0005-0000-0000-00000E2C0000}"/>
    <cellStyle name="Normal 2 6 3 2 2 8" xfId="14000" xr:uid="{00000000-0005-0000-0000-00000F2C0000}"/>
    <cellStyle name="Normal 2 6 3 2 2 9" xfId="20769" xr:uid="{00000000-0005-0000-0000-0000102C0000}"/>
    <cellStyle name="Normal 2 6 3 2 3" xfId="627" xr:uid="{00000000-0005-0000-0000-0000112C0000}"/>
    <cellStyle name="Normal 2 6 3 2 3 2" xfId="2334" xr:uid="{00000000-0005-0000-0000-0000122C0000}"/>
    <cellStyle name="Normal 2 6 3 2 3 2 2" xfId="5730" xr:uid="{00000000-0005-0000-0000-0000132C0000}"/>
    <cellStyle name="Normal 2 6 3 2 3 2 2 2" xfId="12508" xr:uid="{00000000-0005-0000-0000-0000142C0000}"/>
    <cellStyle name="Normal 2 6 3 2 3 2 2 3" xfId="19277" xr:uid="{00000000-0005-0000-0000-0000152C0000}"/>
    <cellStyle name="Normal 2 6 3 2 3 2 2 4" xfId="26046" xr:uid="{00000000-0005-0000-0000-0000162C0000}"/>
    <cellStyle name="Normal 2 6 3 2 3 2 3" xfId="9124" xr:uid="{00000000-0005-0000-0000-0000172C0000}"/>
    <cellStyle name="Normal 2 6 3 2 3 2 4" xfId="15893" xr:uid="{00000000-0005-0000-0000-0000182C0000}"/>
    <cellStyle name="Normal 2 6 3 2 3 2 5" xfId="22662" xr:uid="{00000000-0005-0000-0000-0000192C0000}"/>
    <cellStyle name="Normal 2 6 3 2 3 3" xfId="4034" xr:uid="{00000000-0005-0000-0000-00001A2C0000}"/>
    <cellStyle name="Normal 2 6 3 2 3 3 2" xfId="10815" xr:uid="{00000000-0005-0000-0000-00001B2C0000}"/>
    <cellStyle name="Normal 2 6 3 2 3 3 3" xfId="17584" xr:uid="{00000000-0005-0000-0000-00001C2C0000}"/>
    <cellStyle name="Normal 2 6 3 2 3 3 4" xfId="24353" xr:uid="{00000000-0005-0000-0000-00001D2C0000}"/>
    <cellStyle name="Normal 2 6 3 2 3 4" xfId="7431" xr:uid="{00000000-0005-0000-0000-00001E2C0000}"/>
    <cellStyle name="Normal 2 6 3 2 3 5" xfId="14200" xr:uid="{00000000-0005-0000-0000-00001F2C0000}"/>
    <cellStyle name="Normal 2 6 3 2 3 6" xfId="20969" xr:uid="{00000000-0005-0000-0000-0000202C0000}"/>
    <cellStyle name="Normal 2 6 3 2 4" xfId="1055" xr:uid="{00000000-0005-0000-0000-0000212C0000}"/>
    <cellStyle name="Normal 2 6 3 2 4 2" xfId="2760" xr:uid="{00000000-0005-0000-0000-0000222C0000}"/>
    <cellStyle name="Normal 2 6 3 2 4 2 2" xfId="6156" xr:uid="{00000000-0005-0000-0000-0000232C0000}"/>
    <cellStyle name="Normal 2 6 3 2 4 2 2 2" xfId="12931" xr:uid="{00000000-0005-0000-0000-0000242C0000}"/>
    <cellStyle name="Normal 2 6 3 2 4 2 2 3" xfId="19700" xr:uid="{00000000-0005-0000-0000-0000252C0000}"/>
    <cellStyle name="Normal 2 6 3 2 4 2 2 4" xfId="26469" xr:uid="{00000000-0005-0000-0000-0000262C0000}"/>
    <cellStyle name="Normal 2 6 3 2 4 2 3" xfId="9547" xr:uid="{00000000-0005-0000-0000-0000272C0000}"/>
    <cellStyle name="Normal 2 6 3 2 4 2 4" xfId="16316" xr:uid="{00000000-0005-0000-0000-0000282C0000}"/>
    <cellStyle name="Normal 2 6 3 2 4 2 5" xfId="23085" xr:uid="{00000000-0005-0000-0000-0000292C0000}"/>
    <cellStyle name="Normal 2 6 3 2 4 3" xfId="4457" xr:uid="{00000000-0005-0000-0000-00002A2C0000}"/>
    <cellStyle name="Normal 2 6 3 2 4 3 2" xfId="11238" xr:uid="{00000000-0005-0000-0000-00002B2C0000}"/>
    <cellStyle name="Normal 2 6 3 2 4 3 3" xfId="18007" xr:uid="{00000000-0005-0000-0000-00002C2C0000}"/>
    <cellStyle name="Normal 2 6 3 2 4 3 4" xfId="24776" xr:uid="{00000000-0005-0000-0000-00002D2C0000}"/>
    <cellStyle name="Normal 2 6 3 2 4 4" xfId="7854" xr:uid="{00000000-0005-0000-0000-00002E2C0000}"/>
    <cellStyle name="Normal 2 6 3 2 4 5" xfId="14623" xr:uid="{00000000-0005-0000-0000-00002F2C0000}"/>
    <cellStyle name="Normal 2 6 3 2 4 6" xfId="21392" xr:uid="{00000000-0005-0000-0000-0000302C0000}"/>
    <cellStyle name="Normal 2 6 3 2 5" xfId="1484" xr:uid="{00000000-0005-0000-0000-0000312C0000}"/>
    <cellStyle name="Normal 2 6 3 2 5 2" xfId="3186" xr:uid="{00000000-0005-0000-0000-0000322C0000}"/>
    <cellStyle name="Normal 2 6 3 2 5 2 2" xfId="6582" xr:uid="{00000000-0005-0000-0000-0000332C0000}"/>
    <cellStyle name="Normal 2 6 3 2 5 2 2 2" xfId="13354" xr:uid="{00000000-0005-0000-0000-0000342C0000}"/>
    <cellStyle name="Normal 2 6 3 2 5 2 2 3" xfId="20123" xr:uid="{00000000-0005-0000-0000-0000352C0000}"/>
    <cellStyle name="Normal 2 6 3 2 5 2 2 4" xfId="26892" xr:uid="{00000000-0005-0000-0000-0000362C0000}"/>
    <cellStyle name="Normal 2 6 3 2 5 2 3" xfId="9970" xr:uid="{00000000-0005-0000-0000-0000372C0000}"/>
    <cellStyle name="Normal 2 6 3 2 5 2 4" xfId="16739" xr:uid="{00000000-0005-0000-0000-0000382C0000}"/>
    <cellStyle name="Normal 2 6 3 2 5 2 5" xfId="23508" xr:uid="{00000000-0005-0000-0000-0000392C0000}"/>
    <cellStyle name="Normal 2 6 3 2 5 3" xfId="4880" xr:uid="{00000000-0005-0000-0000-00003A2C0000}"/>
    <cellStyle name="Normal 2 6 3 2 5 3 2" xfId="11661" xr:uid="{00000000-0005-0000-0000-00003B2C0000}"/>
    <cellStyle name="Normal 2 6 3 2 5 3 3" xfId="18430" xr:uid="{00000000-0005-0000-0000-00003C2C0000}"/>
    <cellStyle name="Normal 2 6 3 2 5 3 4" xfId="25199" xr:uid="{00000000-0005-0000-0000-00003D2C0000}"/>
    <cellStyle name="Normal 2 6 3 2 5 4" xfId="8277" xr:uid="{00000000-0005-0000-0000-00003E2C0000}"/>
    <cellStyle name="Normal 2 6 3 2 5 5" xfId="15046" xr:uid="{00000000-0005-0000-0000-00003F2C0000}"/>
    <cellStyle name="Normal 2 6 3 2 5 6" xfId="21815" xr:uid="{00000000-0005-0000-0000-0000402C0000}"/>
    <cellStyle name="Normal 2 6 3 2 6" xfId="1909" xr:uid="{00000000-0005-0000-0000-0000412C0000}"/>
    <cellStyle name="Normal 2 6 3 2 6 2" xfId="5305" xr:uid="{00000000-0005-0000-0000-0000422C0000}"/>
    <cellStyle name="Normal 2 6 3 2 6 2 2" xfId="12085" xr:uid="{00000000-0005-0000-0000-0000432C0000}"/>
    <cellStyle name="Normal 2 6 3 2 6 2 3" xfId="18854" xr:uid="{00000000-0005-0000-0000-0000442C0000}"/>
    <cellStyle name="Normal 2 6 3 2 6 2 4" xfId="25623" xr:uid="{00000000-0005-0000-0000-0000452C0000}"/>
    <cellStyle name="Normal 2 6 3 2 6 3" xfId="8701" xr:uid="{00000000-0005-0000-0000-0000462C0000}"/>
    <cellStyle name="Normal 2 6 3 2 6 4" xfId="15470" xr:uid="{00000000-0005-0000-0000-0000472C0000}"/>
    <cellStyle name="Normal 2 6 3 2 6 5" xfId="22239" xr:uid="{00000000-0005-0000-0000-0000482C0000}"/>
    <cellStyle name="Normal 2 6 3 2 7" xfId="3611" xr:uid="{00000000-0005-0000-0000-0000492C0000}"/>
    <cellStyle name="Normal 2 6 3 2 7 2" xfId="10392" xr:uid="{00000000-0005-0000-0000-00004A2C0000}"/>
    <cellStyle name="Normal 2 6 3 2 7 3" xfId="17161" xr:uid="{00000000-0005-0000-0000-00004B2C0000}"/>
    <cellStyle name="Normal 2 6 3 2 7 4" xfId="23930" xr:uid="{00000000-0005-0000-0000-00004C2C0000}"/>
    <cellStyle name="Normal 2 6 3 2 8" xfId="7007" xr:uid="{00000000-0005-0000-0000-00004D2C0000}"/>
    <cellStyle name="Normal 2 6 3 2 9" xfId="13777" xr:uid="{00000000-0005-0000-0000-00004E2C0000}"/>
    <cellStyle name="Normal 2 6 3 3" xfId="323" xr:uid="{00000000-0005-0000-0000-00004F2C0000}"/>
    <cellStyle name="Normal 2 6 3 3 2" xfId="750" xr:uid="{00000000-0005-0000-0000-0000502C0000}"/>
    <cellStyle name="Normal 2 6 3 3 2 2" xfId="2457" xr:uid="{00000000-0005-0000-0000-0000512C0000}"/>
    <cellStyle name="Normal 2 6 3 3 2 2 2" xfId="5853" xr:uid="{00000000-0005-0000-0000-0000522C0000}"/>
    <cellStyle name="Normal 2 6 3 3 2 2 2 2" xfId="12631" xr:uid="{00000000-0005-0000-0000-0000532C0000}"/>
    <cellStyle name="Normal 2 6 3 3 2 2 2 3" xfId="19400" xr:uid="{00000000-0005-0000-0000-0000542C0000}"/>
    <cellStyle name="Normal 2 6 3 3 2 2 2 4" xfId="26169" xr:uid="{00000000-0005-0000-0000-0000552C0000}"/>
    <cellStyle name="Normal 2 6 3 3 2 2 3" xfId="9247" xr:uid="{00000000-0005-0000-0000-0000562C0000}"/>
    <cellStyle name="Normal 2 6 3 3 2 2 4" xfId="16016" xr:uid="{00000000-0005-0000-0000-0000572C0000}"/>
    <cellStyle name="Normal 2 6 3 3 2 2 5" xfId="22785" xr:uid="{00000000-0005-0000-0000-0000582C0000}"/>
    <cellStyle name="Normal 2 6 3 3 2 3" xfId="4157" xr:uid="{00000000-0005-0000-0000-0000592C0000}"/>
    <cellStyle name="Normal 2 6 3 3 2 3 2" xfId="10938" xr:uid="{00000000-0005-0000-0000-00005A2C0000}"/>
    <cellStyle name="Normal 2 6 3 3 2 3 3" xfId="17707" xr:uid="{00000000-0005-0000-0000-00005B2C0000}"/>
    <cellStyle name="Normal 2 6 3 3 2 3 4" xfId="24476" xr:uid="{00000000-0005-0000-0000-00005C2C0000}"/>
    <cellStyle name="Normal 2 6 3 3 2 4" xfId="7554" xr:uid="{00000000-0005-0000-0000-00005D2C0000}"/>
    <cellStyle name="Normal 2 6 3 3 2 5" xfId="14323" xr:uid="{00000000-0005-0000-0000-00005E2C0000}"/>
    <cellStyle name="Normal 2 6 3 3 2 6" xfId="21092" xr:uid="{00000000-0005-0000-0000-00005F2C0000}"/>
    <cellStyle name="Normal 2 6 3 3 3" xfId="1178" xr:uid="{00000000-0005-0000-0000-0000602C0000}"/>
    <cellStyle name="Normal 2 6 3 3 3 2" xfId="2883" xr:uid="{00000000-0005-0000-0000-0000612C0000}"/>
    <cellStyle name="Normal 2 6 3 3 3 2 2" xfId="6279" xr:uid="{00000000-0005-0000-0000-0000622C0000}"/>
    <cellStyle name="Normal 2 6 3 3 3 2 2 2" xfId="13054" xr:uid="{00000000-0005-0000-0000-0000632C0000}"/>
    <cellStyle name="Normal 2 6 3 3 3 2 2 3" xfId="19823" xr:uid="{00000000-0005-0000-0000-0000642C0000}"/>
    <cellStyle name="Normal 2 6 3 3 3 2 2 4" xfId="26592" xr:uid="{00000000-0005-0000-0000-0000652C0000}"/>
    <cellStyle name="Normal 2 6 3 3 3 2 3" xfId="9670" xr:uid="{00000000-0005-0000-0000-0000662C0000}"/>
    <cellStyle name="Normal 2 6 3 3 3 2 4" xfId="16439" xr:uid="{00000000-0005-0000-0000-0000672C0000}"/>
    <cellStyle name="Normal 2 6 3 3 3 2 5" xfId="23208" xr:uid="{00000000-0005-0000-0000-0000682C0000}"/>
    <cellStyle name="Normal 2 6 3 3 3 3" xfId="4580" xr:uid="{00000000-0005-0000-0000-0000692C0000}"/>
    <cellStyle name="Normal 2 6 3 3 3 3 2" xfId="11361" xr:uid="{00000000-0005-0000-0000-00006A2C0000}"/>
    <cellStyle name="Normal 2 6 3 3 3 3 3" xfId="18130" xr:uid="{00000000-0005-0000-0000-00006B2C0000}"/>
    <cellStyle name="Normal 2 6 3 3 3 3 4" xfId="24899" xr:uid="{00000000-0005-0000-0000-00006C2C0000}"/>
    <cellStyle name="Normal 2 6 3 3 3 4" xfId="7977" xr:uid="{00000000-0005-0000-0000-00006D2C0000}"/>
    <cellStyle name="Normal 2 6 3 3 3 5" xfId="14746" xr:uid="{00000000-0005-0000-0000-00006E2C0000}"/>
    <cellStyle name="Normal 2 6 3 3 3 6" xfId="21515" xr:uid="{00000000-0005-0000-0000-00006F2C0000}"/>
    <cellStyle name="Normal 2 6 3 3 4" xfId="1607" xr:uid="{00000000-0005-0000-0000-0000702C0000}"/>
    <cellStyle name="Normal 2 6 3 3 4 2" xfId="3309" xr:uid="{00000000-0005-0000-0000-0000712C0000}"/>
    <cellStyle name="Normal 2 6 3 3 4 2 2" xfId="6705" xr:uid="{00000000-0005-0000-0000-0000722C0000}"/>
    <cellStyle name="Normal 2 6 3 3 4 2 2 2" xfId="13477" xr:uid="{00000000-0005-0000-0000-0000732C0000}"/>
    <cellStyle name="Normal 2 6 3 3 4 2 2 3" xfId="20246" xr:uid="{00000000-0005-0000-0000-0000742C0000}"/>
    <cellStyle name="Normal 2 6 3 3 4 2 2 4" xfId="27015" xr:uid="{00000000-0005-0000-0000-0000752C0000}"/>
    <cellStyle name="Normal 2 6 3 3 4 2 3" xfId="10093" xr:uid="{00000000-0005-0000-0000-0000762C0000}"/>
    <cellStyle name="Normal 2 6 3 3 4 2 4" xfId="16862" xr:uid="{00000000-0005-0000-0000-0000772C0000}"/>
    <cellStyle name="Normal 2 6 3 3 4 2 5" xfId="23631" xr:uid="{00000000-0005-0000-0000-0000782C0000}"/>
    <cellStyle name="Normal 2 6 3 3 4 3" xfId="5003" xr:uid="{00000000-0005-0000-0000-0000792C0000}"/>
    <cellStyle name="Normal 2 6 3 3 4 3 2" xfId="11784" xr:uid="{00000000-0005-0000-0000-00007A2C0000}"/>
    <cellStyle name="Normal 2 6 3 3 4 3 3" xfId="18553" xr:uid="{00000000-0005-0000-0000-00007B2C0000}"/>
    <cellStyle name="Normal 2 6 3 3 4 3 4" xfId="25322" xr:uid="{00000000-0005-0000-0000-00007C2C0000}"/>
    <cellStyle name="Normal 2 6 3 3 4 4" xfId="8400" xr:uid="{00000000-0005-0000-0000-00007D2C0000}"/>
    <cellStyle name="Normal 2 6 3 3 4 5" xfId="15169" xr:uid="{00000000-0005-0000-0000-00007E2C0000}"/>
    <cellStyle name="Normal 2 6 3 3 4 6" xfId="21938" xr:uid="{00000000-0005-0000-0000-00007F2C0000}"/>
    <cellStyle name="Normal 2 6 3 3 5" xfId="2032" xr:uid="{00000000-0005-0000-0000-0000802C0000}"/>
    <cellStyle name="Normal 2 6 3 3 5 2" xfId="5428" xr:uid="{00000000-0005-0000-0000-0000812C0000}"/>
    <cellStyle name="Normal 2 6 3 3 5 2 2" xfId="12208" xr:uid="{00000000-0005-0000-0000-0000822C0000}"/>
    <cellStyle name="Normal 2 6 3 3 5 2 3" xfId="18977" xr:uid="{00000000-0005-0000-0000-0000832C0000}"/>
    <cellStyle name="Normal 2 6 3 3 5 2 4" xfId="25746" xr:uid="{00000000-0005-0000-0000-0000842C0000}"/>
    <cellStyle name="Normal 2 6 3 3 5 3" xfId="8824" xr:uid="{00000000-0005-0000-0000-0000852C0000}"/>
    <cellStyle name="Normal 2 6 3 3 5 4" xfId="15593" xr:uid="{00000000-0005-0000-0000-0000862C0000}"/>
    <cellStyle name="Normal 2 6 3 3 5 5" xfId="22362" xr:uid="{00000000-0005-0000-0000-0000872C0000}"/>
    <cellStyle name="Normal 2 6 3 3 6" xfId="3734" xr:uid="{00000000-0005-0000-0000-0000882C0000}"/>
    <cellStyle name="Normal 2 6 3 3 6 2" xfId="10515" xr:uid="{00000000-0005-0000-0000-0000892C0000}"/>
    <cellStyle name="Normal 2 6 3 3 6 3" xfId="17284" xr:uid="{00000000-0005-0000-0000-00008A2C0000}"/>
    <cellStyle name="Normal 2 6 3 3 6 4" xfId="24053" xr:uid="{00000000-0005-0000-0000-00008B2C0000}"/>
    <cellStyle name="Normal 2 6 3 3 7" xfId="7131" xr:uid="{00000000-0005-0000-0000-00008C2C0000}"/>
    <cellStyle name="Normal 2 6 3 3 8" xfId="13900" xr:uid="{00000000-0005-0000-0000-00008D2C0000}"/>
    <cellStyle name="Normal 2 6 3 3 9" xfId="20669" xr:uid="{00000000-0005-0000-0000-00008E2C0000}"/>
    <cellStyle name="Normal 2 6 3 4" xfId="525" xr:uid="{00000000-0005-0000-0000-00008F2C0000}"/>
    <cellStyle name="Normal 2 6 3 4 2" xfId="2234" xr:uid="{00000000-0005-0000-0000-0000902C0000}"/>
    <cellStyle name="Normal 2 6 3 4 2 2" xfId="5630" xr:uid="{00000000-0005-0000-0000-0000912C0000}"/>
    <cellStyle name="Normal 2 6 3 4 2 2 2" xfId="12408" xr:uid="{00000000-0005-0000-0000-0000922C0000}"/>
    <cellStyle name="Normal 2 6 3 4 2 2 3" xfId="19177" xr:uid="{00000000-0005-0000-0000-0000932C0000}"/>
    <cellStyle name="Normal 2 6 3 4 2 2 4" xfId="25946" xr:uid="{00000000-0005-0000-0000-0000942C0000}"/>
    <cellStyle name="Normal 2 6 3 4 2 3" xfId="9024" xr:uid="{00000000-0005-0000-0000-0000952C0000}"/>
    <cellStyle name="Normal 2 6 3 4 2 4" xfId="15793" xr:uid="{00000000-0005-0000-0000-0000962C0000}"/>
    <cellStyle name="Normal 2 6 3 4 2 5" xfId="22562" xr:uid="{00000000-0005-0000-0000-0000972C0000}"/>
    <cellStyle name="Normal 2 6 3 4 3" xfId="3934" xr:uid="{00000000-0005-0000-0000-0000982C0000}"/>
    <cellStyle name="Normal 2 6 3 4 3 2" xfId="10715" xr:uid="{00000000-0005-0000-0000-0000992C0000}"/>
    <cellStyle name="Normal 2 6 3 4 3 3" xfId="17484" xr:uid="{00000000-0005-0000-0000-00009A2C0000}"/>
    <cellStyle name="Normal 2 6 3 4 3 4" xfId="24253" xr:uid="{00000000-0005-0000-0000-00009B2C0000}"/>
    <cellStyle name="Normal 2 6 3 4 4" xfId="7331" xr:uid="{00000000-0005-0000-0000-00009C2C0000}"/>
    <cellStyle name="Normal 2 6 3 4 5" xfId="14100" xr:uid="{00000000-0005-0000-0000-00009D2C0000}"/>
    <cellStyle name="Normal 2 6 3 4 6" xfId="20869" xr:uid="{00000000-0005-0000-0000-00009E2C0000}"/>
    <cellStyle name="Normal 2 6 3 5" xfId="955" xr:uid="{00000000-0005-0000-0000-00009F2C0000}"/>
    <cellStyle name="Normal 2 6 3 5 2" xfId="2660" xr:uid="{00000000-0005-0000-0000-0000A02C0000}"/>
    <cellStyle name="Normal 2 6 3 5 2 2" xfId="6056" xr:uid="{00000000-0005-0000-0000-0000A12C0000}"/>
    <cellStyle name="Normal 2 6 3 5 2 2 2" xfId="12831" xr:uid="{00000000-0005-0000-0000-0000A22C0000}"/>
    <cellStyle name="Normal 2 6 3 5 2 2 3" xfId="19600" xr:uid="{00000000-0005-0000-0000-0000A32C0000}"/>
    <cellStyle name="Normal 2 6 3 5 2 2 4" xfId="26369" xr:uid="{00000000-0005-0000-0000-0000A42C0000}"/>
    <cellStyle name="Normal 2 6 3 5 2 3" xfId="9447" xr:uid="{00000000-0005-0000-0000-0000A52C0000}"/>
    <cellStyle name="Normal 2 6 3 5 2 4" xfId="16216" xr:uid="{00000000-0005-0000-0000-0000A62C0000}"/>
    <cellStyle name="Normal 2 6 3 5 2 5" xfId="22985" xr:uid="{00000000-0005-0000-0000-0000A72C0000}"/>
    <cellStyle name="Normal 2 6 3 5 3" xfId="4357" xr:uid="{00000000-0005-0000-0000-0000A82C0000}"/>
    <cellStyle name="Normal 2 6 3 5 3 2" xfId="11138" xr:uid="{00000000-0005-0000-0000-0000A92C0000}"/>
    <cellStyle name="Normal 2 6 3 5 3 3" xfId="17907" xr:uid="{00000000-0005-0000-0000-0000AA2C0000}"/>
    <cellStyle name="Normal 2 6 3 5 3 4" xfId="24676" xr:uid="{00000000-0005-0000-0000-0000AB2C0000}"/>
    <cellStyle name="Normal 2 6 3 5 4" xfId="7754" xr:uid="{00000000-0005-0000-0000-0000AC2C0000}"/>
    <cellStyle name="Normal 2 6 3 5 5" xfId="14523" xr:uid="{00000000-0005-0000-0000-0000AD2C0000}"/>
    <cellStyle name="Normal 2 6 3 5 6" xfId="21292" xr:uid="{00000000-0005-0000-0000-0000AE2C0000}"/>
    <cellStyle name="Normal 2 6 3 6" xfId="1384" xr:uid="{00000000-0005-0000-0000-0000AF2C0000}"/>
    <cellStyle name="Normal 2 6 3 6 2" xfId="3086" xr:uid="{00000000-0005-0000-0000-0000B02C0000}"/>
    <cellStyle name="Normal 2 6 3 6 2 2" xfId="6482" xr:uid="{00000000-0005-0000-0000-0000B12C0000}"/>
    <cellStyle name="Normal 2 6 3 6 2 2 2" xfId="13254" xr:uid="{00000000-0005-0000-0000-0000B22C0000}"/>
    <cellStyle name="Normal 2 6 3 6 2 2 3" xfId="20023" xr:uid="{00000000-0005-0000-0000-0000B32C0000}"/>
    <cellStyle name="Normal 2 6 3 6 2 2 4" xfId="26792" xr:uid="{00000000-0005-0000-0000-0000B42C0000}"/>
    <cellStyle name="Normal 2 6 3 6 2 3" xfId="9870" xr:uid="{00000000-0005-0000-0000-0000B52C0000}"/>
    <cellStyle name="Normal 2 6 3 6 2 4" xfId="16639" xr:uid="{00000000-0005-0000-0000-0000B62C0000}"/>
    <cellStyle name="Normal 2 6 3 6 2 5" xfId="23408" xr:uid="{00000000-0005-0000-0000-0000B72C0000}"/>
    <cellStyle name="Normal 2 6 3 6 3" xfId="4780" xr:uid="{00000000-0005-0000-0000-0000B82C0000}"/>
    <cellStyle name="Normal 2 6 3 6 3 2" xfId="11561" xr:uid="{00000000-0005-0000-0000-0000B92C0000}"/>
    <cellStyle name="Normal 2 6 3 6 3 3" xfId="18330" xr:uid="{00000000-0005-0000-0000-0000BA2C0000}"/>
    <cellStyle name="Normal 2 6 3 6 3 4" xfId="25099" xr:uid="{00000000-0005-0000-0000-0000BB2C0000}"/>
    <cellStyle name="Normal 2 6 3 6 4" xfId="8177" xr:uid="{00000000-0005-0000-0000-0000BC2C0000}"/>
    <cellStyle name="Normal 2 6 3 6 5" xfId="14946" xr:uid="{00000000-0005-0000-0000-0000BD2C0000}"/>
    <cellStyle name="Normal 2 6 3 6 6" xfId="21715" xr:uid="{00000000-0005-0000-0000-0000BE2C0000}"/>
    <cellStyle name="Normal 2 6 3 7" xfId="1809" xr:uid="{00000000-0005-0000-0000-0000BF2C0000}"/>
    <cellStyle name="Normal 2 6 3 7 2" xfId="5205" xr:uid="{00000000-0005-0000-0000-0000C02C0000}"/>
    <cellStyle name="Normal 2 6 3 7 2 2" xfId="11985" xr:uid="{00000000-0005-0000-0000-0000C12C0000}"/>
    <cellStyle name="Normal 2 6 3 7 2 3" xfId="18754" xr:uid="{00000000-0005-0000-0000-0000C22C0000}"/>
    <cellStyle name="Normal 2 6 3 7 2 4" xfId="25523" xr:uid="{00000000-0005-0000-0000-0000C32C0000}"/>
    <cellStyle name="Normal 2 6 3 7 3" xfId="8601" xr:uid="{00000000-0005-0000-0000-0000C42C0000}"/>
    <cellStyle name="Normal 2 6 3 7 4" xfId="15370" xr:uid="{00000000-0005-0000-0000-0000C52C0000}"/>
    <cellStyle name="Normal 2 6 3 7 5" xfId="22139" xr:uid="{00000000-0005-0000-0000-0000C62C0000}"/>
    <cellStyle name="Normal 2 6 3 8" xfId="3511" xr:uid="{00000000-0005-0000-0000-0000C72C0000}"/>
    <cellStyle name="Normal 2 6 3 8 2" xfId="10292" xr:uid="{00000000-0005-0000-0000-0000C82C0000}"/>
    <cellStyle name="Normal 2 6 3 8 3" xfId="17061" xr:uid="{00000000-0005-0000-0000-0000C92C0000}"/>
    <cellStyle name="Normal 2 6 3 8 4" xfId="23830" xr:uid="{00000000-0005-0000-0000-0000CA2C0000}"/>
    <cellStyle name="Normal 2 6 3 9" xfId="6907" xr:uid="{00000000-0005-0000-0000-0000CB2C0000}"/>
    <cellStyle name="Normal 2 6 4" xfId="94" xr:uid="{00000000-0005-0000-0000-0000CC2C0000}"/>
    <cellStyle name="Normal 2 6 4 10" xfId="13697" xr:uid="{00000000-0005-0000-0000-0000CD2C0000}"/>
    <cellStyle name="Normal 2 6 4 11" xfId="20466" xr:uid="{00000000-0005-0000-0000-0000CE2C0000}"/>
    <cellStyle name="Normal 2 6 4 2" xfId="197" xr:uid="{00000000-0005-0000-0000-0000CF2C0000}"/>
    <cellStyle name="Normal 2 6 4 2 10" xfId="20566" xr:uid="{00000000-0005-0000-0000-0000D02C0000}"/>
    <cellStyle name="Normal 2 6 4 2 2" xfId="445" xr:uid="{00000000-0005-0000-0000-0000D12C0000}"/>
    <cellStyle name="Normal 2 6 4 2 2 2" xfId="872" xr:uid="{00000000-0005-0000-0000-0000D22C0000}"/>
    <cellStyle name="Normal 2 6 4 2 2 2 2" xfId="2577" xr:uid="{00000000-0005-0000-0000-0000D32C0000}"/>
    <cellStyle name="Normal 2 6 4 2 2 2 2 2" xfId="5973" xr:uid="{00000000-0005-0000-0000-0000D42C0000}"/>
    <cellStyle name="Normal 2 6 4 2 2 2 2 2 2" xfId="12751" xr:uid="{00000000-0005-0000-0000-0000D52C0000}"/>
    <cellStyle name="Normal 2 6 4 2 2 2 2 2 3" xfId="19520" xr:uid="{00000000-0005-0000-0000-0000D62C0000}"/>
    <cellStyle name="Normal 2 6 4 2 2 2 2 2 4" xfId="26289" xr:uid="{00000000-0005-0000-0000-0000D72C0000}"/>
    <cellStyle name="Normal 2 6 4 2 2 2 2 3" xfId="9367" xr:uid="{00000000-0005-0000-0000-0000D82C0000}"/>
    <cellStyle name="Normal 2 6 4 2 2 2 2 4" xfId="16136" xr:uid="{00000000-0005-0000-0000-0000D92C0000}"/>
    <cellStyle name="Normal 2 6 4 2 2 2 2 5" xfId="22905" xr:uid="{00000000-0005-0000-0000-0000DA2C0000}"/>
    <cellStyle name="Normal 2 6 4 2 2 2 3" xfId="4277" xr:uid="{00000000-0005-0000-0000-0000DB2C0000}"/>
    <cellStyle name="Normal 2 6 4 2 2 2 3 2" xfId="11058" xr:uid="{00000000-0005-0000-0000-0000DC2C0000}"/>
    <cellStyle name="Normal 2 6 4 2 2 2 3 3" xfId="17827" xr:uid="{00000000-0005-0000-0000-0000DD2C0000}"/>
    <cellStyle name="Normal 2 6 4 2 2 2 3 4" xfId="24596" xr:uid="{00000000-0005-0000-0000-0000DE2C0000}"/>
    <cellStyle name="Normal 2 6 4 2 2 2 4" xfId="7674" xr:uid="{00000000-0005-0000-0000-0000DF2C0000}"/>
    <cellStyle name="Normal 2 6 4 2 2 2 5" xfId="14443" xr:uid="{00000000-0005-0000-0000-0000E02C0000}"/>
    <cellStyle name="Normal 2 6 4 2 2 2 6" xfId="21212" xr:uid="{00000000-0005-0000-0000-0000E12C0000}"/>
    <cellStyle name="Normal 2 6 4 2 2 3" xfId="1298" xr:uid="{00000000-0005-0000-0000-0000E22C0000}"/>
    <cellStyle name="Normal 2 6 4 2 2 3 2" xfId="3003" xr:uid="{00000000-0005-0000-0000-0000E32C0000}"/>
    <cellStyle name="Normal 2 6 4 2 2 3 2 2" xfId="6399" xr:uid="{00000000-0005-0000-0000-0000E42C0000}"/>
    <cellStyle name="Normal 2 6 4 2 2 3 2 2 2" xfId="13174" xr:uid="{00000000-0005-0000-0000-0000E52C0000}"/>
    <cellStyle name="Normal 2 6 4 2 2 3 2 2 3" xfId="19943" xr:uid="{00000000-0005-0000-0000-0000E62C0000}"/>
    <cellStyle name="Normal 2 6 4 2 2 3 2 2 4" xfId="26712" xr:uid="{00000000-0005-0000-0000-0000E72C0000}"/>
    <cellStyle name="Normal 2 6 4 2 2 3 2 3" xfId="9790" xr:uid="{00000000-0005-0000-0000-0000E82C0000}"/>
    <cellStyle name="Normal 2 6 4 2 2 3 2 4" xfId="16559" xr:uid="{00000000-0005-0000-0000-0000E92C0000}"/>
    <cellStyle name="Normal 2 6 4 2 2 3 2 5" xfId="23328" xr:uid="{00000000-0005-0000-0000-0000EA2C0000}"/>
    <cellStyle name="Normal 2 6 4 2 2 3 3" xfId="4700" xr:uid="{00000000-0005-0000-0000-0000EB2C0000}"/>
    <cellStyle name="Normal 2 6 4 2 2 3 3 2" xfId="11481" xr:uid="{00000000-0005-0000-0000-0000EC2C0000}"/>
    <cellStyle name="Normal 2 6 4 2 2 3 3 3" xfId="18250" xr:uid="{00000000-0005-0000-0000-0000ED2C0000}"/>
    <cellStyle name="Normal 2 6 4 2 2 3 3 4" xfId="25019" xr:uid="{00000000-0005-0000-0000-0000EE2C0000}"/>
    <cellStyle name="Normal 2 6 4 2 2 3 4" xfId="8097" xr:uid="{00000000-0005-0000-0000-0000EF2C0000}"/>
    <cellStyle name="Normal 2 6 4 2 2 3 5" xfId="14866" xr:uid="{00000000-0005-0000-0000-0000F02C0000}"/>
    <cellStyle name="Normal 2 6 4 2 2 3 6" xfId="21635" xr:uid="{00000000-0005-0000-0000-0000F12C0000}"/>
    <cellStyle name="Normal 2 6 4 2 2 4" xfId="1727" xr:uid="{00000000-0005-0000-0000-0000F22C0000}"/>
    <cellStyle name="Normal 2 6 4 2 2 4 2" xfId="3429" xr:uid="{00000000-0005-0000-0000-0000F32C0000}"/>
    <cellStyle name="Normal 2 6 4 2 2 4 2 2" xfId="6825" xr:uid="{00000000-0005-0000-0000-0000F42C0000}"/>
    <cellStyle name="Normal 2 6 4 2 2 4 2 2 2" xfId="13597" xr:uid="{00000000-0005-0000-0000-0000F52C0000}"/>
    <cellStyle name="Normal 2 6 4 2 2 4 2 2 3" xfId="20366" xr:uid="{00000000-0005-0000-0000-0000F62C0000}"/>
    <cellStyle name="Normal 2 6 4 2 2 4 2 2 4" xfId="27135" xr:uid="{00000000-0005-0000-0000-0000F72C0000}"/>
    <cellStyle name="Normal 2 6 4 2 2 4 2 3" xfId="10213" xr:uid="{00000000-0005-0000-0000-0000F82C0000}"/>
    <cellStyle name="Normal 2 6 4 2 2 4 2 4" xfId="16982" xr:uid="{00000000-0005-0000-0000-0000F92C0000}"/>
    <cellStyle name="Normal 2 6 4 2 2 4 2 5" xfId="23751" xr:uid="{00000000-0005-0000-0000-0000FA2C0000}"/>
    <cellStyle name="Normal 2 6 4 2 2 4 3" xfId="5123" xr:uid="{00000000-0005-0000-0000-0000FB2C0000}"/>
    <cellStyle name="Normal 2 6 4 2 2 4 3 2" xfId="11904" xr:uid="{00000000-0005-0000-0000-0000FC2C0000}"/>
    <cellStyle name="Normal 2 6 4 2 2 4 3 3" xfId="18673" xr:uid="{00000000-0005-0000-0000-0000FD2C0000}"/>
    <cellStyle name="Normal 2 6 4 2 2 4 3 4" xfId="25442" xr:uid="{00000000-0005-0000-0000-0000FE2C0000}"/>
    <cellStyle name="Normal 2 6 4 2 2 4 4" xfId="8520" xr:uid="{00000000-0005-0000-0000-0000FF2C0000}"/>
    <cellStyle name="Normal 2 6 4 2 2 4 5" xfId="15289" xr:uid="{00000000-0005-0000-0000-0000002D0000}"/>
    <cellStyle name="Normal 2 6 4 2 2 4 6" xfId="22058" xr:uid="{00000000-0005-0000-0000-0000012D0000}"/>
    <cellStyle name="Normal 2 6 4 2 2 5" xfId="2154" xr:uid="{00000000-0005-0000-0000-0000022D0000}"/>
    <cellStyle name="Normal 2 6 4 2 2 5 2" xfId="5550" xr:uid="{00000000-0005-0000-0000-0000032D0000}"/>
    <cellStyle name="Normal 2 6 4 2 2 5 2 2" xfId="12328" xr:uid="{00000000-0005-0000-0000-0000042D0000}"/>
    <cellStyle name="Normal 2 6 4 2 2 5 2 3" xfId="19097" xr:uid="{00000000-0005-0000-0000-0000052D0000}"/>
    <cellStyle name="Normal 2 6 4 2 2 5 2 4" xfId="25866" xr:uid="{00000000-0005-0000-0000-0000062D0000}"/>
    <cellStyle name="Normal 2 6 4 2 2 5 3" xfId="8944" xr:uid="{00000000-0005-0000-0000-0000072D0000}"/>
    <cellStyle name="Normal 2 6 4 2 2 5 4" xfId="15713" xr:uid="{00000000-0005-0000-0000-0000082D0000}"/>
    <cellStyle name="Normal 2 6 4 2 2 5 5" xfId="22482" xr:uid="{00000000-0005-0000-0000-0000092D0000}"/>
    <cellStyle name="Normal 2 6 4 2 2 6" xfId="3854" xr:uid="{00000000-0005-0000-0000-00000A2D0000}"/>
    <cellStyle name="Normal 2 6 4 2 2 6 2" xfId="10635" xr:uid="{00000000-0005-0000-0000-00000B2D0000}"/>
    <cellStyle name="Normal 2 6 4 2 2 6 3" xfId="17404" xr:uid="{00000000-0005-0000-0000-00000C2D0000}"/>
    <cellStyle name="Normal 2 6 4 2 2 6 4" xfId="24173" xr:uid="{00000000-0005-0000-0000-00000D2D0000}"/>
    <cellStyle name="Normal 2 6 4 2 2 7" xfId="7251" xr:uid="{00000000-0005-0000-0000-00000E2D0000}"/>
    <cellStyle name="Normal 2 6 4 2 2 8" xfId="14020" xr:uid="{00000000-0005-0000-0000-00000F2D0000}"/>
    <cellStyle name="Normal 2 6 4 2 2 9" xfId="20789" xr:uid="{00000000-0005-0000-0000-0000102D0000}"/>
    <cellStyle name="Normal 2 6 4 2 3" xfId="647" xr:uid="{00000000-0005-0000-0000-0000112D0000}"/>
    <cellStyle name="Normal 2 6 4 2 3 2" xfId="2354" xr:uid="{00000000-0005-0000-0000-0000122D0000}"/>
    <cellStyle name="Normal 2 6 4 2 3 2 2" xfId="5750" xr:uid="{00000000-0005-0000-0000-0000132D0000}"/>
    <cellStyle name="Normal 2 6 4 2 3 2 2 2" xfId="12528" xr:uid="{00000000-0005-0000-0000-0000142D0000}"/>
    <cellStyle name="Normal 2 6 4 2 3 2 2 3" xfId="19297" xr:uid="{00000000-0005-0000-0000-0000152D0000}"/>
    <cellStyle name="Normal 2 6 4 2 3 2 2 4" xfId="26066" xr:uid="{00000000-0005-0000-0000-0000162D0000}"/>
    <cellStyle name="Normal 2 6 4 2 3 2 3" xfId="9144" xr:uid="{00000000-0005-0000-0000-0000172D0000}"/>
    <cellStyle name="Normal 2 6 4 2 3 2 4" xfId="15913" xr:uid="{00000000-0005-0000-0000-0000182D0000}"/>
    <cellStyle name="Normal 2 6 4 2 3 2 5" xfId="22682" xr:uid="{00000000-0005-0000-0000-0000192D0000}"/>
    <cellStyle name="Normal 2 6 4 2 3 3" xfId="4054" xr:uid="{00000000-0005-0000-0000-00001A2D0000}"/>
    <cellStyle name="Normal 2 6 4 2 3 3 2" xfId="10835" xr:uid="{00000000-0005-0000-0000-00001B2D0000}"/>
    <cellStyle name="Normal 2 6 4 2 3 3 3" xfId="17604" xr:uid="{00000000-0005-0000-0000-00001C2D0000}"/>
    <cellStyle name="Normal 2 6 4 2 3 3 4" xfId="24373" xr:uid="{00000000-0005-0000-0000-00001D2D0000}"/>
    <cellStyle name="Normal 2 6 4 2 3 4" xfId="7451" xr:uid="{00000000-0005-0000-0000-00001E2D0000}"/>
    <cellStyle name="Normal 2 6 4 2 3 5" xfId="14220" xr:uid="{00000000-0005-0000-0000-00001F2D0000}"/>
    <cellStyle name="Normal 2 6 4 2 3 6" xfId="20989" xr:uid="{00000000-0005-0000-0000-0000202D0000}"/>
    <cellStyle name="Normal 2 6 4 2 4" xfId="1075" xr:uid="{00000000-0005-0000-0000-0000212D0000}"/>
    <cellStyle name="Normal 2 6 4 2 4 2" xfId="2780" xr:uid="{00000000-0005-0000-0000-0000222D0000}"/>
    <cellStyle name="Normal 2 6 4 2 4 2 2" xfId="6176" xr:uid="{00000000-0005-0000-0000-0000232D0000}"/>
    <cellStyle name="Normal 2 6 4 2 4 2 2 2" xfId="12951" xr:uid="{00000000-0005-0000-0000-0000242D0000}"/>
    <cellStyle name="Normal 2 6 4 2 4 2 2 3" xfId="19720" xr:uid="{00000000-0005-0000-0000-0000252D0000}"/>
    <cellStyle name="Normal 2 6 4 2 4 2 2 4" xfId="26489" xr:uid="{00000000-0005-0000-0000-0000262D0000}"/>
    <cellStyle name="Normal 2 6 4 2 4 2 3" xfId="9567" xr:uid="{00000000-0005-0000-0000-0000272D0000}"/>
    <cellStyle name="Normal 2 6 4 2 4 2 4" xfId="16336" xr:uid="{00000000-0005-0000-0000-0000282D0000}"/>
    <cellStyle name="Normal 2 6 4 2 4 2 5" xfId="23105" xr:uid="{00000000-0005-0000-0000-0000292D0000}"/>
    <cellStyle name="Normal 2 6 4 2 4 3" xfId="4477" xr:uid="{00000000-0005-0000-0000-00002A2D0000}"/>
    <cellStyle name="Normal 2 6 4 2 4 3 2" xfId="11258" xr:uid="{00000000-0005-0000-0000-00002B2D0000}"/>
    <cellStyle name="Normal 2 6 4 2 4 3 3" xfId="18027" xr:uid="{00000000-0005-0000-0000-00002C2D0000}"/>
    <cellStyle name="Normal 2 6 4 2 4 3 4" xfId="24796" xr:uid="{00000000-0005-0000-0000-00002D2D0000}"/>
    <cellStyle name="Normal 2 6 4 2 4 4" xfId="7874" xr:uid="{00000000-0005-0000-0000-00002E2D0000}"/>
    <cellStyle name="Normal 2 6 4 2 4 5" xfId="14643" xr:uid="{00000000-0005-0000-0000-00002F2D0000}"/>
    <cellStyle name="Normal 2 6 4 2 4 6" xfId="21412" xr:uid="{00000000-0005-0000-0000-0000302D0000}"/>
    <cellStyle name="Normal 2 6 4 2 5" xfId="1504" xr:uid="{00000000-0005-0000-0000-0000312D0000}"/>
    <cellStyle name="Normal 2 6 4 2 5 2" xfId="3206" xr:uid="{00000000-0005-0000-0000-0000322D0000}"/>
    <cellStyle name="Normal 2 6 4 2 5 2 2" xfId="6602" xr:uid="{00000000-0005-0000-0000-0000332D0000}"/>
    <cellStyle name="Normal 2 6 4 2 5 2 2 2" xfId="13374" xr:uid="{00000000-0005-0000-0000-0000342D0000}"/>
    <cellStyle name="Normal 2 6 4 2 5 2 2 3" xfId="20143" xr:uid="{00000000-0005-0000-0000-0000352D0000}"/>
    <cellStyle name="Normal 2 6 4 2 5 2 2 4" xfId="26912" xr:uid="{00000000-0005-0000-0000-0000362D0000}"/>
    <cellStyle name="Normal 2 6 4 2 5 2 3" xfId="9990" xr:uid="{00000000-0005-0000-0000-0000372D0000}"/>
    <cellStyle name="Normal 2 6 4 2 5 2 4" xfId="16759" xr:uid="{00000000-0005-0000-0000-0000382D0000}"/>
    <cellStyle name="Normal 2 6 4 2 5 2 5" xfId="23528" xr:uid="{00000000-0005-0000-0000-0000392D0000}"/>
    <cellStyle name="Normal 2 6 4 2 5 3" xfId="4900" xr:uid="{00000000-0005-0000-0000-00003A2D0000}"/>
    <cellStyle name="Normal 2 6 4 2 5 3 2" xfId="11681" xr:uid="{00000000-0005-0000-0000-00003B2D0000}"/>
    <cellStyle name="Normal 2 6 4 2 5 3 3" xfId="18450" xr:uid="{00000000-0005-0000-0000-00003C2D0000}"/>
    <cellStyle name="Normal 2 6 4 2 5 3 4" xfId="25219" xr:uid="{00000000-0005-0000-0000-00003D2D0000}"/>
    <cellStyle name="Normal 2 6 4 2 5 4" xfId="8297" xr:uid="{00000000-0005-0000-0000-00003E2D0000}"/>
    <cellStyle name="Normal 2 6 4 2 5 5" xfId="15066" xr:uid="{00000000-0005-0000-0000-00003F2D0000}"/>
    <cellStyle name="Normal 2 6 4 2 5 6" xfId="21835" xr:uid="{00000000-0005-0000-0000-0000402D0000}"/>
    <cellStyle name="Normal 2 6 4 2 6" xfId="1929" xr:uid="{00000000-0005-0000-0000-0000412D0000}"/>
    <cellStyle name="Normal 2 6 4 2 6 2" xfId="5325" xr:uid="{00000000-0005-0000-0000-0000422D0000}"/>
    <cellStyle name="Normal 2 6 4 2 6 2 2" xfId="12105" xr:uid="{00000000-0005-0000-0000-0000432D0000}"/>
    <cellStyle name="Normal 2 6 4 2 6 2 3" xfId="18874" xr:uid="{00000000-0005-0000-0000-0000442D0000}"/>
    <cellStyle name="Normal 2 6 4 2 6 2 4" xfId="25643" xr:uid="{00000000-0005-0000-0000-0000452D0000}"/>
    <cellStyle name="Normal 2 6 4 2 6 3" xfId="8721" xr:uid="{00000000-0005-0000-0000-0000462D0000}"/>
    <cellStyle name="Normal 2 6 4 2 6 4" xfId="15490" xr:uid="{00000000-0005-0000-0000-0000472D0000}"/>
    <cellStyle name="Normal 2 6 4 2 6 5" xfId="22259" xr:uid="{00000000-0005-0000-0000-0000482D0000}"/>
    <cellStyle name="Normal 2 6 4 2 7" xfId="3631" xr:uid="{00000000-0005-0000-0000-0000492D0000}"/>
    <cellStyle name="Normal 2 6 4 2 7 2" xfId="10412" xr:uid="{00000000-0005-0000-0000-00004A2D0000}"/>
    <cellStyle name="Normal 2 6 4 2 7 3" xfId="17181" xr:uid="{00000000-0005-0000-0000-00004B2D0000}"/>
    <cellStyle name="Normal 2 6 4 2 7 4" xfId="23950" xr:uid="{00000000-0005-0000-0000-00004C2D0000}"/>
    <cellStyle name="Normal 2 6 4 2 8" xfId="7027" xr:uid="{00000000-0005-0000-0000-00004D2D0000}"/>
    <cellStyle name="Normal 2 6 4 2 9" xfId="13797" xr:uid="{00000000-0005-0000-0000-00004E2D0000}"/>
    <cellStyle name="Normal 2 6 4 3" xfId="343" xr:uid="{00000000-0005-0000-0000-00004F2D0000}"/>
    <cellStyle name="Normal 2 6 4 3 2" xfId="770" xr:uid="{00000000-0005-0000-0000-0000502D0000}"/>
    <cellStyle name="Normal 2 6 4 3 2 2" xfId="2477" xr:uid="{00000000-0005-0000-0000-0000512D0000}"/>
    <cellStyle name="Normal 2 6 4 3 2 2 2" xfId="5873" xr:uid="{00000000-0005-0000-0000-0000522D0000}"/>
    <cellStyle name="Normal 2 6 4 3 2 2 2 2" xfId="12651" xr:uid="{00000000-0005-0000-0000-0000532D0000}"/>
    <cellStyle name="Normal 2 6 4 3 2 2 2 3" xfId="19420" xr:uid="{00000000-0005-0000-0000-0000542D0000}"/>
    <cellStyle name="Normal 2 6 4 3 2 2 2 4" xfId="26189" xr:uid="{00000000-0005-0000-0000-0000552D0000}"/>
    <cellStyle name="Normal 2 6 4 3 2 2 3" xfId="9267" xr:uid="{00000000-0005-0000-0000-0000562D0000}"/>
    <cellStyle name="Normal 2 6 4 3 2 2 4" xfId="16036" xr:uid="{00000000-0005-0000-0000-0000572D0000}"/>
    <cellStyle name="Normal 2 6 4 3 2 2 5" xfId="22805" xr:uid="{00000000-0005-0000-0000-0000582D0000}"/>
    <cellStyle name="Normal 2 6 4 3 2 3" xfId="4177" xr:uid="{00000000-0005-0000-0000-0000592D0000}"/>
    <cellStyle name="Normal 2 6 4 3 2 3 2" xfId="10958" xr:uid="{00000000-0005-0000-0000-00005A2D0000}"/>
    <cellStyle name="Normal 2 6 4 3 2 3 3" xfId="17727" xr:uid="{00000000-0005-0000-0000-00005B2D0000}"/>
    <cellStyle name="Normal 2 6 4 3 2 3 4" xfId="24496" xr:uid="{00000000-0005-0000-0000-00005C2D0000}"/>
    <cellStyle name="Normal 2 6 4 3 2 4" xfId="7574" xr:uid="{00000000-0005-0000-0000-00005D2D0000}"/>
    <cellStyle name="Normal 2 6 4 3 2 5" xfId="14343" xr:uid="{00000000-0005-0000-0000-00005E2D0000}"/>
    <cellStyle name="Normal 2 6 4 3 2 6" xfId="21112" xr:uid="{00000000-0005-0000-0000-00005F2D0000}"/>
    <cellStyle name="Normal 2 6 4 3 3" xfId="1198" xr:uid="{00000000-0005-0000-0000-0000602D0000}"/>
    <cellStyle name="Normal 2 6 4 3 3 2" xfId="2903" xr:uid="{00000000-0005-0000-0000-0000612D0000}"/>
    <cellStyle name="Normal 2 6 4 3 3 2 2" xfId="6299" xr:uid="{00000000-0005-0000-0000-0000622D0000}"/>
    <cellStyle name="Normal 2 6 4 3 3 2 2 2" xfId="13074" xr:uid="{00000000-0005-0000-0000-0000632D0000}"/>
    <cellStyle name="Normal 2 6 4 3 3 2 2 3" xfId="19843" xr:uid="{00000000-0005-0000-0000-0000642D0000}"/>
    <cellStyle name="Normal 2 6 4 3 3 2 2 4" xfId="26612" xr:uid="{00000000-0005-0000-0000-0000652D0000}"/>
    <cellStyle name="Normal 2 6 4 3 3 2 3" xfId="9690" xr:uid="{00000000-0005-0000-0000-0000662D0000}"/>
    <cellStyle name="Normal 2 6 4 3 3 2 4" xfId="16459" xr:uid="{00000000-0005-0000-0000-0000672D0000}"/>
    <cellStyle name="Normal 2 6 4 3 3 2 5" xfId="23228" xr:uid="{00000000-0005-0000-0000-0000682D0000}"/>
    <cellStyle name="Normal 2 6 4 3 3 3" xfId="4600" xr:uid="{00000000-0005-0000-0000-0000692D0000}"/>
    <cellStyle name="Normal 2 6 4 3 3 3 2" xfId="11381" xr:uid="{00000000-0005-0000-0000-00006A2D0000}"/>
    <cellStyle name="Normal 2 6 4 3 3 3 3" xfId="18150" xr:uid="{00000000-0005-0000-0000-00006B2D0000}"/>
    <cellStyle name="Normal 2 6 4 3 3 3 4" xfId="24919" xr:uid="{00000000-0005-0000-0000-00006C2D0000}"/>
    <cellStyle name="Normal 2 6 4 3 3 4" xfId="7997" xr:uid="{00000000-0005-0000-0000-00006D2D0000}"/>
    <cellStyle name="Normal 2 6 4 3 3 5" xfId="14766" xr:uid="{00000000-0005-0000-0000-00006E2D0000}"/>
    <cellStyle name="Normal 2 6 4 3 3 6" xfId="21535" xr:uid="{00000000-0005-0000-0000-00006F2D0000}"/>
    <cellStyle name="Normal 2 6 4 3 4" xfId="1627" xr:uid="{00000000-0005-0000-0000-0000702D0000}"/>
    <cellStyle name="Normal 2 6 4 3 4 2" xfId="3329" xr:uid="{00000000-0005-0000-0000-0000712D0000}"/>
    <cellStyle name="Normal 2 6 4 3 4 2 2" xfId="6725" xr:uid="{00000000-0005-0000-0000-0000722D0000}"/>
    <cellStyle name="Normal 2 6 4 3 4 2 2 2" xfId="13497" xr:uid="{00000000-0005-0000-0000-0000732D0000}"/>
    <cellStyle name="Normal 2 6 4 3 4 2 2 3" xfId="20266" xr:uid="{00000000-0005-0000-0000-0000742D0000}"/>
    <cellStyle name="Normal 2 6 4 3 4 2 2 4" xfId="27035" xr:uid="{00000000-0005-0000-0000-0000752D0000}"/>
    <cellStyle name="Normal 2 6 4 3 4 2 3" xfId="10113" xr:uid="{00000000-0005-0000-0000-0000762D0000}"/>
    <cellStyle name="Normal 2 6 4 3 4 2 4" xfId="16882" xr:uid="{00000000-0005-0000-0000-0000772D0000}"/>
    <cellStyle name="Normal 2 6 4 3 4 2 5" xfId="23651" xr:uid="{00000000-0005-0000-0000-0000782D0000}"/>
    <cellStyle name="Normal 2 6 4 3 4 3" xfId="5023" xr:uid="{00000000-0005-0000-0000-0000792D0000}"/>
    <cellStyle name="Normal 2 6 4 3 4 3 2" xfId="11804" xr:uid="{00000000-0005-0000-0000-00007A2D0000}"/>
    <cellStyle name="Normal 2 6 4 3 4 3 3" xfId="18573" xr:uid="{00000000-0005-0000-0000-00007B2D0000}"/>
    <cellStyle name="Normal 2 6 4 3 4 3 4" xfId="25342" xr:uid="{00000000-0005-0000-0000-00007C2D0000}"/>
    <cellStyle name="Normal 2 6 4 3 4 4" xfId="8420" xr:uid="{00000000-0005-0000-0000-00007D2D0000}"/>
    <cellStyle name="Normal 2 6 4 3 4 5" xfId="15189" xr:uid="{00000000-0005-0000-0000-00007E2D0000}"/>
    <cellStyle name="Normal 2 6 4 3 4 6" xfId="21958" xr:uid="{00000000-0005-0000-0000-00007F2D0000}"/>
    <cellStyle name="Normal 2 6 4 3 5" xfId="2052" xr:uid="{00000000-0005-0000-0000-0000802D0000}"/>
    <cellStyle name="Normal 2 6 4 3 5 2" xfId="5448" xr:uid="{00000000-0005-0000-0000-0000812D0000}"/>
    <cellStyle name="Normal 2 6 4 3 5 2 2" xfId="12228" xr:uid="{00000000-0005-0000-0000-0000822D0000}"/>
    <cellStyle name="Normal 2 6 4 3 5 2 3" xfId="18997" xr:uid="{00000000-0005-0000-0000-0000832D0000}"/>
    <cellStyle name="Normal 2 6 4 3 5 2 4" xfId="25766" xr:uid="{00000000-0005-0000-0000-0000842D0000}"/>
    <cellStyle name="Normal 2 6 4 3 5 3" xfId="8844" xr:uid="{00000000-0005-0000-0000-0000852D0000}"/>
    <cellStyle name="Normal 2 6 4 3 5 4" xfId="15613" xr:uid="{00000000-0005-0000-0000-0000862D0000}"/>
    <cellStyle name="Normal 2 6 4 3 5 5" xfId="22382" xr:uid="{00000000-0005-0000-0000-0000872D0000}"/>
    <cellStyle name="Normal 2 6 4 3 6" xfId="3754" xr:uid="{00000000-0005-0000-0000-0000882D0000}"/>
    <cellStyle name="Normal 2 6 4 3 6 2" xfId="10535" xr:uid="{00000000-0005-0000-0000-0000892D0000}"/>
    <cellStyle name="Normal 2 6 4 3 6 3" xfId="17304" xr:uid="{00000000-0005-0000-0000-00008A2D0000}"/>
    <cellStyle name="Normal 2 6 4 3 6 4" xfId="24073" xr:uid="{00000000-0005-0000-0000-00008B2D0000}"/>
    <cellStyle name="Normal 2 6 4 3 7" xfId="7151" xr:uid="{00000000-0005-0000-0000-00008C2D0000}"/>
    <cellStyle name="Normal 2 6 4 3 8" xfId="13920" xr:uid="{00000000-0005-0000-0000-00008D2D0000}"/>
    <cellStyle name="Normal 2 6 4 3 9" xfId="20689" xr:uid="{00000000-0005-0000-0000-00008E2D0000}"/>
    <cellStyle name="Normal 2 6 4 4" xfId="545" xr:uid="{00000000-0005-0000-0000-00008F2D0000}"/>
    <cellStyle name="Normal 2 6 4 4 2" xfId="2254" xr:uid="{00000000-0005-0000-0000-0000902D0000}"/>
    <cellStyle name="Normal 2 6 4 4 2 2" xfId="5650" xr:uid="{00000000-0005-0000-0000-0000912D0000}"/>
    <cellStyle name="Normal 2 6 4 4 2 2 2" xfId="12428" xr:uid="{00000000-0005-0000-0000-0000922D0000}"/>
    <cellStyle name="Normal 2 6 4 4 2 2 3" xfId="19197" xr:uid="{00000000-0005-0000-0000-0000932D0000}"/>
    <cellStyle name="Normal 2 6 4 4 2 2 4" xfId="25966" xr:uid="{00000000-0005-0000-0000-0000942D0000}"/>
    <cellStyle name="Normal 2 6 4 4 2 3" xfId="9044" xr:uid="{00000000-0005-0000-0000-0000952D0000}"/>
    <cellStyle name="Normal 2 6 4 4 2 4" xfId="15813" xr:uid="{00000000-0005-0000-0000-0000962D0000}"/>
    <cellStyle name="Normal 2 6 4 4 2 5" xfId="22582" xr:uid="{00000000-0005-0000-0000-0000972D0000}"/>
    <cellStyle name="Normal 2 6 4 4 3" xfId="3954" xr:uid="{00000000-0005-0000-0000-0000982D0000}"/>
    <cellStyle name="Normal 2 6 4 4 3 2" xfId="10735" xr:uid="{00000000-0005-0000-0000-0000992D0000}"/>
    <cellStyle name="Normal 2 6 4 4 3 3" xfId="17504" xr:uid="{00000000-0005-0000-0000-00009A2D0000}"/>
    <cellStyle name="Normal 2 6 4 4 3 4" xfId="24273" xr:uid="{00000000-0005-0000-0000-00009B2D0000}"/>
    <cellStyle name="Normal 2 6 4 4 4" xfId="7351" xr:uid="{00000000-0005-0000-0000-00009C2D0000}"/>
    <cellStyle name="Normal 2 6 4 4 5" xfId="14120" xr:uid="{00000000-0005-0000-0000-00009D2D0000}"/>
    <cellStyle name="Normal 2 6 4 4 6" xfId="20889" xr:uid="{00000000-0005-0000-0000-00009E2D0000}"/>
    <cellStyle name="Normal 2 6 4 5" xfId="975" xr:uid="{00000000-0005-0000-0000-00009F2D0000}"/>
    <cellStyle name="Normal 2 6 4 5 2" xfId="2680" xr:uid="{00000000-0005-0000-0000-0000A02D0000}"/>
    <cellStyle name="Normal 2 6 4 5 2 2" xfId="6076" xr:uid="{00000000-0005-0000-0000-0000A12D0000}"/>
    <cellStyle name="Normal 2 6 4 5 2 2 2" xfId="12851" xr:uid="{00000000-0005-0000-0000-0000A22D0000}"/>
    <cellStyle name="Normal 2 6 4 5 2 2 3" xfId="19620" xr:uid="{00000000-0005-0000-0000-0000A32D0000}"/>
    <cellStyle name="Normal 2 6 4 5 2 2 4" xfId="26389" xr:uid="{00000000-0005-0000-0000-0000A42D0000}"/>
    <cellStyle name="Normal 2 6 4 5 2 3" xfId="9467" xr:uid="{00000000-0005-0000-0000-0000A52D0000}"/>
    <cellStyle name="Normal 2 6 4 5 2 4" xfId="16236" xr:uid="{00000000-0005-0000-0000-0000A62D0000}"/>
    <cellStyle name="Normal 2 6 4 5 2 5" xfId="23005" xr:uid="{00000000-0005-0000-0000-0000A72D0000}"/>
    <cellStyle name="Normal 2 6 4 5 3" xfId="4377" xr:uid="{00000000-0005-0000-0000-0000A82D0000}"/>
    <cellStyle name="Normal 2 6 4 5 3 2" xfId="11158" xr:uid="{00000000-0005-0000-0000-0000A92D0000}"/>
    <cellStyle name="Normal 2 6 4 5 3 3" xfId="17927" xr:uid="{00000000-0005-0000-0000-0000AA2D0000}"/>
    <cellStyle name="Normal 2 6 4 5 3 4" xfId="24696" xr:uid="{00000000-0005-0000-0000-0000AB2D0000}"/>
    <cellStyle name="Normal 2 6 4 5 4" xfId="7774" xr:uid="{00000000-0005-0000-0000-0000AC2D0000}"/>
    <cellStyle name="Normal 2 6 4 5 5" xfId="14543" xr:uid="{00000000-0005-0000-0000-0000AD2D0000}"/>
    <cellStyle name="Normal 2 6 4 5 6" xfId="21312" xr:uid="{00000000-0005-0000-0000-0000AE2D0000}"/>
    <cellStyle name="Normal 2 6 4 6" xfId="1404" xr:uid="{00000000-0005-0000-0000-0000AF2D0000}"/>
    <cellStyle name="Normal 2 6 4 6 2" xfId="3106" xr:uid="{00000000-0005-0000-0000-0000B02D0000}"/>
    <cellStyle name="Normal 2 6 4 6 2 2" xfId="6502" xr:uid="{00000000-0005-0000-0000-0000B12D0000}"/>
    <cellStyle name="Normal 2 6 4 6 2 2 2" xfId="13274" xr:uid="{00000000-0005-0000-0000-0000B22D0000}"/>
    <cellStyle name="Normal 2 6 4 6 2 2 3" xfId="20043" xr:uid="{00000000-0005-0000-0000-0000B32D0000}"/>
    <cellStyle name="Normal 2 6 4 6 2 2 4" xfId="26812" xr:uid="{00000000-0005-0000-0000-0000B42D0000}"/>
    <cellStyle name="Normal 2 6 4 6 2 3" xfId="9890" xr:uid="{00000000-0005-0000-0000-0000B52D0000}"/>
    <cellStyle name="Normal 2 6 4 6 2 4" xfId="16659" xr:uid="{00000000-0005-0000-0000-0000B62D0000}"/>
    <cellStyle name="Normal 2 6 4 6 2 5" xfId="23428" xr:uid="{00000000-0005-0000-0000-0000B72D0000}"/>
    <cellStyle name="Normal 2 6 4 6 3" xfId="4800" xr:uid="{00000000-0005-0000-0000-0000B82D0000}"/>
    <cellStyle name="Normal 2 6 4 6 3 2" xfId="11581" xr:uid="{00000000-0005-0000-0000-0000B92D0000}"/>
    <cellStyle name="Normal 2 6 4 6 3 3" xfId="18350" xr:uid="{00000000-0005-0000-0000-0000BA2D0000}"/>
    <cellStyle name="Normal 2 6 4 6 3 4" xfId="25119" xr:uid="{00000000-0005-0000-0000-0000BB2D0000}"/>
    <cellStyle name="Normal 2 6 4 6 4" xfId="8197" xr:uid="{00000000-0005-0000-0000-0000BC2D0000}"/>
    <cellStyle name="Normal 2 6 4 6 5" xfId="14966" xr:uid="{00000000-0005-0000-0000-0000BD2D0000}"/>
    <cellStyle name="Normal 2 6 4 6 6" xfId="21735" xr:uid="{00000000-0005-0000-0000-0000BE2D0000}"/>
    <cellStyle name="Normal 2 6 4 7" xfId="1829" xr:uid="{00000000-0005-0000-0000-0000BF2D0000}"/>
    <cellStyle name="Normal 2 6 4 7 2" xfId="5225" xr:uid="{00000000-0005-0000-0000-0000C02D0000}"/>
    <cellStyle name="Normal 2 6 4 7 2 2" xfId="12005" xr:uid="{00000000-0005-0000-0000-0000C12D0000}"/>
    <cellStyle name="Normal 2 6 4 7 2 3" xfId="18774" xr:uid="{00000000-0005-0000-0000-0000C22D0000}"/>
    <cellStyle name="Normal 2 6 4 7 2 4" xfId="25543" xr:uid="{00000000-0005-0000-0000-0000C32D0000}"/>
    <cellStyle name="Normal 2 6 4 7 3" xfId="8621" xr:uid="{00000000-0005-0000-0000-0000C42D0000}"/>
    <cellStyle name="Normal 2 6 4 7 4" xfId="15390" xr:uid="{00000000-0005-0000-0000-0000C52D0000}"/>
    <cellStyle name="Normal 2 6 4 7 5" xfId="22159" xr:uid="{00000000-0005-0000-0000-0000C62D0000}"/>
    <cellStyle name="Normal 2 6 4 8" xfId="3531" xr:uid="{00000000-0005-0000-0000-0000C72D0000}"/>
    <cellStyle name="Normal 2 6 4 8 2" xfId="10312" xr:uid="{00000000-0005-0000-0000-0000C82D0000}"/>
    <cellStyle name="Normal 2 6 4 8 3" xfId="17081" xr:uid="{00000000-0005-0000-0000-0000C92D0000}"/>
    <cellStyle name="Normal 2 6 4 8 4" xfId="23850" xr:uid="{00000000-0005-0000-0000-0000CA2D0000}"/>
    <cellStyle name="Normal 2 6 4 9" xfId="6927" xr:uid="{00000000-0005-0000-0000-0000CB2D0000}"/>
    <cellStyle name="Normal 2 6 5" xfId="114" xr:uid="{00000000-0005-0000-0000-0000CC2D0000}"/>
    <cellStyle name="Normal 2 6 5 10" xfId="13717" xr:uid="{00000000-0005-0000-0000-0000CD2D0000}"/>
    <cellStyle name="Normal 2 6 5 11" xfId="20486" xr:uid="{00000000-0005-0000-0000-0000CE2D0000}"/>
    <cellStyle name="Normal 2 6 5 2" xfId="217" xr:uid="{00000000-0005-0000-0000-0000CF2D0000}"/>
    <cellStyle name="Normal 2 6 5 2 10" xfId="20586" xr:uid="{00000000-0005-0000-0000-0000D02D0000}"/>
    <cellStyle name="Normal 2 6 5 2 2" xfId="465" xr:uid="{00000000-0005-0000-0000-0000D12D0000}"/>
    <cellStyle name="Normal 2 6 5 2 2 2" xfId="892" xr:uid="{00000000-0005-0000-0000-0000D22D0000}"/>
    <cellStyle name="Normal 2 6 5 2 2 2 2" xfId="2597" xr:uid="{00000000-0005-0000-0000-0000D32D0000}"/>
    <cellStyle name="Normal 2 6 5 2 2 2 2 2" xfId="5993" xr:uid="{00000000-0005-0000-0000-0000D42D0000}"/>
    <cellStyle name="Normal 2 6 5 2 2 2 2 2 2" xfId="12771" xr:uid="{00000000-0005-0000-0000-0000D52D0000}"/>
    <cellStyle name="Normal 2 6 5 2 2 2 2 2 3" xfId="19540" xr:uid="{00000000-0005-0000-0000-0000D62D0000}"/>
    <cellStyle name="Normal 2 6 5 2 2 2 2 2 4" xfId="26309" xr:uid="{00000000-0005-0000-0000-0000D72D0000}"/>
    <cellStyle name="Normal 2 6 5 2 2 2 2 3" xfId="9387" xr:uid="{00000000-0005-0000-0000-0000D82D0000}"/>
    <cellStyle name="Normal 2 6 5 2 2 2 2 4" xfId="16156" xr:uid="{00000000-0005-0000-0000-0000D92D0000}"/>
    <cellStyle name="Normal 2 6 5 2 2 2 2 5" xfId="22925" xr:uid="{00000000-0005-0000-0000-0000DA2D0000}"/>
    <cellStyle name="Normal 2 6 5 2 2 2 3" xfId="4297" xr:uid="{00000000-0005-0000-0000-0000DB2D0000}"/>
    <cellStyle name="Normal 2 6 5 2 2 2 3 2" xfId="11078" xr:uid="{00000000-0005-0000-0000-0000DC2D0000}"/>
    <cellStyle name="Normal 2 6 5 2 2 2 3 3" xfId="17847" xr:uid="{00000000-0005-0000-0000-0000DD2D0000}"/>
    <cellStyle name="Normal 2 6 5 2 2 2 3 4" xfId="24616" xr:uid="{00000000-0005-0000-0000-0000DE2D0000}"/>
    <cellStyle name="Normal 2 6 5 2 2 2 4" xfId="7694" xr:uid="{00000000-0005-0000-0000-0000DF2D0000}"/>
    <cellStyle name="Normal 2 6 5 2 2 2 5" xfId="14463" xr:uid="{00000000-0005-0000-0000-0000E02D0000}"/>
    <cellStyle name="Normal 2 6 5 2 2 2 6" xfId="21232" xr:uid="{00000000-0005-0000-0000-0000E12D0000}"/>
    <cellStyle name="Normal 2 6 5 2 2 3" xfId="1318" xr:uid="{00000000-0005-0000-0000-0000E22D0000}"/>
    <cellStyle name="Normal 2 6 5 2 2 3 2" xfId="3023" xr:uid="{00000000-0005-0000-0000-0000E32D0000}"/>
    <cellStyle name="Normal 2 6 5 2 2 3 2 2" xfId="6419" xr:uid="{00000000-0005-0000-0000-0000E42D0000}"/>
    <cellStyle name="Normal 2 6 5 2 2 3 2 2 2" xfId="13194" xr:uid="{00000000-0005-0000-0000-0000E52D0000}"/>
    <cellStyle name="Normal 2 6 5 2 2 3 2 2 3" xfId="19963" xr:uid="{00000000-0005-0000-0000-0000E62D0000}"/>
    <cellStyle name="Normal 2 6 5 2 2 3 2 2 4" xfId="26732" xr:uid="{00000000-0005-0000-0000-0000E72D0000}"/>
    <cellStyle name="Normal 2 6 5 2 2 3 2 3" xfId="9810" xr:uid="{00000000-0005-0000-0000-0000E82D0000}"/>
    <cellStyle name="Normal 2 6 5 2 2 3 2 4" xfId="16579" xr:uid="{00000000-0005-0000-0000-0000E92D0000}"/>
    <cellStyle name="Normal 2 6 5 2 2 3 2 5" xfId="23348" xr:uid="{00000000-0005-0000-0000-0000EA2D0000}"/>
    <cellStyle name="Normal 2 6 5 2 2 3 3" xfId="4720" xr:uid="{00000000-0005-0000-0000-0000EB2D0000}"/>
    <cellStyle name="Normal 2 6 5 2 2 3 3 2" xfId="11501" xr:uid="{00000000-0005-0000-0000-0000EC2D0000}"/>
    <cellStyle name="Normal 2 6 5 2 2 3 3 3" xfId="18270" xr:uid="{00000000-0005-0000-0000-0000ED2D0000}"/>
    <cellStyle name="Normal 2 6 5 2 2 3 3 4" xfId="25039" xr:uid="{00000000-0005-0000-0000-0000EE2D0000}"/>
    <cellStyle name="Normal 2 6 5 2 2 3 4" xfId="8117" xr:uid="{00000000-0005-0000-0000-0000EF2D0000}"/>
    <cellStyle name="Normal 2 6 5 2 2 3 5" xfId="14886" xr:uid="{00000000-0005-0000-0000-0000F02D0000}"/>
    <cellStyle name="Normal 2 6 5 2 2 3 6" xfId="21655" xr:uid="{00000000-0005-0000-0000-0000F12D0000}"/>
    <cellStyle name="Normal 2 6 5 2 2 4" xfId="1747" xr:uid="{00000000-0005-0000-0000-0000F22D0000}"/>
    <cellStyle name="Normal 2 6 5 2 2 4 2" xfId="3449" xr:uid="{00000000-0005-0000-0000-0000F32D0000}"/>
    <cellStyle name="Normal 2 6 5 2 2 4 2 2" xfId="6845" xr:uid="{00000000-0005-0000-0000-0000F42D0000}"/>
    <cellStyle name="Normal 2 6 5 2 2 4 2 2 2" xfId="13617" xr:uid="{00000000-0005-0000-0000-0000F52D0000}"/>
    <cellStyle name="Normal 2 6 5 2 2 4 2 2 3" xfId="20386" xr:uid="{00000000-0005-0000-0000-0000F62D0000}"/>
    <cellStyle name="Normal 2 6 5 2 2 4 2 2 4" xfId="27155" xr:uid="{00000000-0005-0000-0000-0000F72D0000}"/>
    <cellStyle name="Normal 2 6 5 2 2 4 2 3" xfId="10233" xr:uid="{00000000-0005-0000-0000-0000F82D0000}"/>
    <cellStyle name="Normal 2 6 5 2 2 4 2 4" xfId="17002" xr:uid="{00000000-0005-0000-0000-0000F92D0000}"/>
    <cellStyle name="Normal 2 6 5 2 2 4 2 5" xfId="23771" xr:uid="{00000000-0005-0000-0000-0000FA2D0000}"/>
    <cellStyle name="Normal 2 6 5 2 2 4 3" xfId="5143" xr:uid="{00000000-0005-0000-0000-0000FB2D0000}"/>
    <cellStyle name="Normal 2 6 5 2 2 4 3 2" xfId="11924" xr:uid="{00000000-0005-0000-0000-0000FC2D0000}"/>
    <cellStyle name="Normal 2 6 5 2 2 4 3 3" xfId="18693" xr:uid="{00000000-0005-0000-0000-0000FD2D0000}"/>
    <cellStyle name="Normal 2 6 5 2 2 4 3 4" xfId="25462" xr:uid="{00000000-0005-0000-0000-0000FE2D0000}"/>
    <cellStyle name="Normal 2 6 5 2 2 4 4" xfId="8540" xr:uid="{00000000-0005-0000-0000-0000FF2D0000}"/>
    <cellStyle name="Normal 2 6 5 2 2 4 5" xfId="15309" xr:uid="{00000000-0005-0000-0000-0000002E0000}"/>
    <cellStyle name="Normal 2 6 5 2 2 4 6" xfId="22078" xr:uid="{00000000-0005-0000-0000-0000012E0000}"/>
    <cellStyle name="Normal 2 6 5 2 2 5" xfId="2174" xr:uid="{00000000-0005-0000-0000-0000022E0000}"/>
    <cellStyle name="Normal 2 6 5 2 2 5 2" xfId="5570" xr:uid="{00000000-0005-0000-0000-0000032E0000}"/>
    <cellStyle name="Normal 2 6 5 2 2 5 2 2" xfId="12348" xr:uid="{00000000-0005-0000-0000-0000042E0000}"/>
    <cellStyle name="Normal 2 6 5 2 2 5 2 3" xfId="19117" xr:uid="{00000000-0005-0000-0000-0000052E0000}"/>
    <cellStyle name="Normal 2 6 5 2 2 5 2 4" xfId="25886" xr:uid="{00000000-0005-0000-0000-0000062E0000}"/>
    <cellStyle name="Normal 2 6 5 2 2 5 3" xfId="8964" xr:uid="{00000000-0005-0000-0000-0000072E0000}"/>
    <cellStyle name="Normal 2 6 5 2 2 5 4" xfId="15733" xr:uid="{00000000-0005-0000-0000-0000082E0000}"/>
    <cellStyle name="Normal 2 6 5 2 2 5 5" xfId="22502" xr:uid="{00000000-0005-0000-0000-0000092E0000}"/>
    <cellStyle name="Normal 2 6 5 2 2 6" xfId="3874" xr:uid="{00000000-0005-0000-0000-00000A2E0000}"/>
    <cellStyle name="Normal 2 6 5 2 2 6 2" xfId="10655" xr:uid="{00000000-0005-0000-0000-00000B2E0000}"/>
    <cellStyle name="Normal 2 6 5 2 2 6 3" xfId="17424" xr:uid="{00000000-0005-0000-0000-00000C2E0000}"/>
    <cellStyle name="Normal 2 6 5 2 2 6 4" xfId="24193" xr:uid="{00000000-0005-0000-0000-00000D2E0000}"/>
    <cellStyle name="Normal 2 6 5 2 2 7" xfId="7271" xr:uid="{00000000-0005-0000-0000-00000E2E0000}"/>
    <cellStyle name="Normal 2 6 5 2 2 8" xfId="14040" xr:uid="{00000000-0005-0000-0000-00000F2E0000}"/>
    <cellStyle name="Normal 2 6 5 2 2 9" xfId="20809" xr:uid="{00000000-0005-0000-0000-0000102E0000}"/>
    <cellStyle name="Normal 2 6 5 2 3" xfId="667" xr:uid="{00000000-0005-0000-0000-0000112E0000}"/>
    <cellStyle name="Normal 2 6 5 2 3 2" xfId="2374" xr:uid="{00000000-0005-0000-0000-0000122E0000}"/>
    <cellStyle name="Normal 2 6 5 2 3 2 2" xfId="5770" xr:uid="{00000000-0005-0000-0000-0000132E0000}"/>
    <cellStyle name="Normal 2 6 5 2 3 2 2 2" xfId="12548" xr:uid="{00000000-0005-0000-0000-0000142E0000}"/>
    <cellStyle name="Normal 2 6 5 2 3 2 2 3" xfId="19317" xr:uid="{00000000-0005-0000-0000-0000152E0000}"/>
    <cellStyle name="Normal 2 6 5 2 3 2 2 4" xfId="26086" xr:uid="{00000000-0005-0000-0000-0000162E0000}"/>
    <cellStyle name="Normal 2 6 5 2 3 2 3" xfId="9164" xr:uid="{00000000-0005-0000-0000-0000172E0000}"/>
    <cellStyle name="Normal 2 6 5 2 3 2 4" xfId="15933" xr:uid="{00000000-0005-0000-0000-0000182E0000}"/>
    <cellStyle name="Normal 2 6 5 2 3 2 5" xfId="22702" xr:uid="{00000000-0005-0000-0000-0000192E0000}"/>
    <cellStyle name="Normal 2 6 5 2 3 3" xfId="4074" xr:uid="{00000000-0005-0000-0000-00001A2E0000}"/>
    <cellStyle name="Normal 2 6 5 2 3 3 2" xfId="10855" xr:uid="{00000000-0005-0000-0000-00001B2E0000}"/>
    <cellStyle name="Normal 2 6 5 2 3 3 3" xfId="17624" xr:uid="{00000000-0005-0000-0000-00001C2E0000}"/>
    <cellStyle name="Normal 2 6 5 2 3 3 4" xfId="24393" xr:uid="{00000000-0005-0000-0000-00001D2E0000}"/>
    <cellStyle name="Normal 2 6 5 2 3 4" xfId="7471" xr:uid="{00000000-0005-0000-0000-00001E2E0000}"/>
    <cellStyle name="Normal 2 6 5 2 3 5" xfId="14240" xr:uid="{00000000-0005-0000-0000-00001F2E0000}"/>
    <cellStyle name="Normal 2 6 5 2 3 6" xfId="21009" xr:uid="{00000000-0005-0000-0000-0000202E0000}"/>
    <cellStyle name="Normal 2 6 5 2 4" xfId="1095" xr:uid="{00000000-0005-0000-0000-0000212E0000}"/>
    <cellStyle name="Normal 2 6 5 2 4 2" xfId="2800" xr:uid="{00000000-0005-0000-0000-0000222E0000}"/>
    <cellStyle name="Normal 2 6 5 2 4 2 2" xfId="6196" xr:uid="{00000000-0005-0000-0000-0000232E0000}"/>
    <cellStyle name="Normal 2 6 5 2 4 2 2 2" xfId="12971" xr:uid="{00000000-0005-0000-0000-0000242E0000}"/>
    <cellStyle name="Normal 2 6 5 2 4 2 2 3" xfId="19740" xr:uid="{00000000-0005-0000-0000-0000252E0000}"/>
    <cellStyle name="Normal 2 6 5 2 4 2 2 4" xfId="26509" xr:uid="{00000000-0005-0000-0000-0000262E0000}"/>
    <cellStyle name="Normal 2 6 5 2 4 2 3" xfId="9587" xr:uid="{00000000-0005-0000-0000-0000272E0000}"/>
    <cellStyle name="Normal 2 6 5 2 4 2 4" xfId="16356" xr:uid="{00000000-0005-0000-0000-0000282E0000}"/>
    <cellStyle name="Normal 2 6 5 2 4 2 5" xfId="23125" xr:uid="{00000000-0005-0000-0000-0000292E0000}"/>
    <cellStyle name="Normal 2 6 5 2 4 3" xfId="4497" xr:uid="{00000000-0005-0000-0000-00002A2E0000}"/>
    <cellStyle name="Normal 2 6 5 2 4 3 2" xfId="11278" xr:uid="{00000000-0005-0000-0000-00002B2E0000}"/>
    <cellStyle name="Normal 2 6 5 2 4 3 3" xfId="18047" xr:uid="{00000000-0005-0000-0000-00002C2E0000}"/>
    <cellStyle name="Normal 2 6 5 2 4 3 4" xfId="24816" xr:uid="{00000000-0005-0000-0000-00002D2E0000}"/>
    <cellStyle name="Normal 2 6 5 2 4 4" xfId="7894" xr:uid="{00000000-0005-0000-0000-00002E2E0000}"/>
    <cellStyle name="Normal 2 6 5 2 4 5" xfId="14663" xr:uid="{00000000-0005-0000-0000-00002F2E0000}"/>
    <cellStyle name="Normal 2 6 5 2 4 6" xfId="21432" xr:uid="{00000000-0005-0000-0000-0000302E0000}"/>
    <cellStyle name="Normal 2 6 5 2 5" xfId="1524" xr:uid="{00000000-0005-0000-0000-0000312E0000}"/>
    <cellStyle name="Normal 2 6 5 2 5 2" xfId="3226" xr:uid="{00000000-0005-0000-0000-0000322E0000}"/>
    <cellStyle name="Normal 2 6 5 2 5 2 2" xfId="6622" xr:uid="{00000000-0005-0000-0000-0000332E0000}"/>
    <cellStyle name="Normal 2 6 5 2 5 2 2 2" xfId="13394" xr:uid="{00000000-0005-0000-0000-0000342E0000}"/>
    <cellStyle name="Normal 2 6 5 2 5 2 2 3" xfId="20163" xr:uid="{00000000-0005-0000-0000-0000352E0000}"/>
    <cellStyle name="Normal 2 6 5 2 5 2 2 4" xfId="26932" xr:uid="{00000000-0005-0000-0000-0000362E0000}"/>
    <cellStyle name="Normal 2 6 5 2 5 2 3" xfId="10010" xr:uid="{00000000-0005-0000-0000-0000372E0000}"/>
    <cellStyle name="Normal 2 6 5 2 5 2 4" xfId="16779" xr:uid="{00000000-0005-0000-0000-0000382E0000}"/>
    <cellStyle name="Normal 2 6 5 2 5 2 5" xfId="23548" xr:uid="{00000000-0005-0000-0000-0000392E0000}"/>
    <cellStyle name="Normal 2 6 5 2 5 3" xfId="4920" xr:uid="{00000000-0005-0000-0000-00003A2E0000}"/>
    <cellStyle name="Normal 2 6 5 2 5 3 2" xfId="11701" xr:uid="{00000000-0005-0000-0000-00003B2E0000}"/>
    <cellStyle name="Normal 2 6 5 2 5 3 3" xfId="18470" xr:uid="{00000000-0005-0000-0000-00003C2E0000}"/>
    <cellStyle name="Normal 2 6 5 2 5 3 4" xfId="25239" xr:uid="{00000000-0005-0000-0000-00003D2E0000}"/>
    <cellStyle name="Normal 2 6 5 2 5 4" xfId="8317" xr:uid="{00000000-0005-0000-0000-00003E2E0000}"/>
    <cellStyle name="Normal 2 6 5 2 5 5" xfId="15086" xr:uid="{00000000-0005-0000-0000-00003F2E0000}"/>
    <cellStyle name="Normal 2 6 5 2 5 6" xfId="21855" xr:uid="{00000000-0005-0000-0000-0000402E0000}"/>
    <cellStyle name="Normal 2 6 5 2 6" xfId="1949" xr:uid="{00000000-0005-0000-0000-0000412E0000}"/>
    <cellStyle name="Normal 2 6 5 2 6 2" xfId="5345" xr:uid="{00000000-0005-0000-0000-0000422E0000}"/>
    <cellStyle name="Normal 2 6 5 2 6 2 2" xfId="12125" xr:uid="{00000000-0005-0000-0000-0000432E0000}"/>
    <cellStyle name="Normal 2 6 5 2 6 2 3" xfId="18894" xr:uid="{00000000-0005-0000-0000-0000442E0000}"/>
    <cellStyle name="Normal 2 6 5 2 6 2 4" xfId="25663" xr:uid="{00000000-0005-0000-0000-0000452E0000}"/>
    <cellStyle name="Normal 2 6 5 2 6 3" xfId="8741" xr:uid="{00000000-0005-0000-0000-0000462E0000}"/>
    <cellStyle name="Normal 2 6 5 2 6 4" xfId="15510" xr:uid="{00000000-0005-0000-0000-0000472E0000}"/>
    <cellStyle name="Normal 2 6 5 2 6 5" xfId="22279" xr:uid="{00000000-0005-0000-0000-0000482E0000}"/>
    <cellStyle name="Normal 2 6 5 2 7" xfId="3651" xr:uid="{00000000-0005-0000-0000-0000492E0000}"/>
    <cellStyle name="Normal 2 6 5 2 7 2" xfId="10432" xr:uid="{00000000-0005-0000-0000-00004A2E0000}"/>
    <cellStyle name="Normal 2 6 5 2 7 3" xfId="17201" xr:uid="{00000000-0005-0000-0000-00004B2E0000}"/>
    <cellStyle name="Normal 2 6 5 2 7 4" xfId="23970" xr:uid="{00000000-0005-0000-0000-00004C2E0000}"/>
    <cellStyle name="Normal 2 6 5 2 8" xfId="7047" xr:uid="{00000000-0005-0000-0000-00004D2E0000}"/>
    <cellStyle name="Normal 2 6 5 2 9" xfId="13817" xr:uid="{00000000-0005-0000-0000-00004E2E0000}"/>
    <cellStyle name="Normal 2 6 5 3" xfId="363" xr:uid="{00000000-0005-0000-0000-00004F2E0000}"/>
    <cellStyle name="Normal 2 6 5 3 2" xfId="790" xr:uid="{00000000-0005-0000-0000-0000502E0000}"/>
    <cellStyle name="Normal 2 6 5 3 2 2" xfId="2497" xr:uid="{00000000-0005-0000-0000-0000512E0000}"/>
    <cellStyle name="Normal 2 6 5 3 2 2 2" xfId="5893" xr:uid="{00000000-0005-0000-0000-0000522E0000}"/>
    <cellStyle name="Normal 2 6 5 3 2 2 2 2" xfId="12671" xr:uid="{00000000-0005-0000-0000-0000532E0000}"/>
    <cellStyle name="Normal 2 6 5 3 2 2 2 3" xfId="19440" xr:uid="{00000000-0005-0000-0000-0000542E0000}"/>
    <cellStyle name="Normal 2 6 5 3 2 2 2 4" xfId="26209" xr:uid="{00000000-0005-0000-0000-0000552E0000}"/>
    <cellStyle name="Normal 2 6 5 3 2 2 3" xfId="9287" xr:uid="{00000000-0005-0000-0000-0000562E0000}"/>
    <cellStyle name="Normal 2 6 5 3 2 2 4" xfId="16056" xr:uid="{00000000-0005-0000-0000-0000572E0000}"/>
    <cellStyle name="Normal 2 6 5 3 2 2 5" xfId="22825" xr:uid="{00000000-0005-0000-0000-0000582E0000}"/>
    <cellStyle name="Normal 2 6 5 3 2 3" xfId="4197" xr:uid="{00000000-0005-0000-0000-0000592E0000}"/>
    <cellStyle name="Normal 2 6 5 3 2 3 2" xfId="10978" xr:uid="{00000000-0005-0000-0000-00005A2E0000}"/>
    <cellStyle name="Normal 2 6 5 3 2 3 3" xfId="17747" xr:uid="{00000000-0005-0000-0000-00005B2E0000}"/>
    <cellStyle name="Normal 2 6 5 3 2 3 4" xfId="24516" xr:uid="{00000000-0005-0000-0000-00005C2E0000}"/>
    <cellStyle name="Normal 2 6 5 3 2 4" xfId="7594" xr:uid="{00000000-0005-0000-0000-00005D2E0000}"/>
    <cellStyle name="Normal 2 6 5 3 2 5" xfId="14363" xr:uid="{00000000-0005-0000-0000-00005E2E0000}"/>
    <cellStyle name="Normal 2 6 5 3 2 6" xfId="21132" xr:uid="{00000000-0005-0000-0000-00005F2E0000}"/>
    <cellStyle name="Normal 2 6 5 3 3" xfId="1218" xr:uid="{00000000-0005-0000-0000-0000602E0000}"/>
    <cellStyle name="Normal 2 6 5 3 3 2" xfId="2923" xr:uid="{00000000-0005-0000-0000-0000612E0000}"/>
    <cellStyle name="Normal 2 6 5 3 3 2 2" xfId="6319" xr:uid="{00000000-0005-0000-0000-0000622E0000}"/>
    <cellStyle name="Normal 2 6 5 3 3 2 2 2" xfId="13094" xr:uid="{00000000-0005-0000-0000-0000632E0000}"/>
    <cellStyle name="Normal 2 6 5 3 3 2 2 3" xfId="19863" xr:uid="{00000000-0005-0000-0000-0000642E0000}"/>
    <cellStyle name="Normal 2 6 5 3 3 2 2 4" xfId="26632" xr:uid="{00000000-0005-0000-0000-0000652E0000}"/>
    <cellStyle name="Normal 2 6 5 3 3 2 3" xfId="9710" xr:uid="{00000000-0005-0000-0000-0000662E0000}"/>
    <cellStyle name="Normal 2 6 5 3 3 2 4" xfId="16479" xr:uid="{00000000-0005-0000-0000-0000672E0000}"/>
    <cellStyle name="Normal 2 6 5 3 3 2 5" xfId="23248" xr:uid="{00000000-0005-0000-0000-0000682E0000}"/>
    <cellStyle name="Normal 2 6 5 3 3 3" xfId="4620" xr:uid="{00000000-0005-0000-0000-0000692E0000}"/>
    <cellStyle name="Normal 2 6 5 3 3 3 2" xfId="11401" xr:uid="{00000000-0005-0000-0000-00006A2E0000}"/>
    <cellStyle name="Normal 2 6 5 3 3 3 3" xfId="18170" xr:uid="{00000000-0005-0000-0000-00006B2E0000}"/>
    <cellStyle name="Normal 2 6 5 3 3 3 4" xfId="24939" xr:uid="{00000000-0005-0000-0000-00006C2E0000}"/>
    <cellStyle name="Normal 2 6 5 3 3 4" xfId="8017" xr:uid="{00000000-0005-0000-0000-00006D2E0000}"/>
    <cellStyle name="Normal 2 6 5 3 3 5" xfId="14786" xr:uid="{00000000-0005-0000-0000-00006E2E0000}"/>
    <cellStyle name="Normal 2 6 5 3 3 6" xfId="21555" xr:uid="{00000000-0005-0000-0000-00006F2E0000}"/>
    <cellStyle name="Normal 2 6 5 3 4" xfId="1647" xr:uid="{00000000-0005-0000-0000-0000702E0000}"/>
    <cellStyle name="Normal 2 6 5 3 4 2" xfId="3349" xr:uid="{00000000-0005-0000-0000-0000712E0000}"/>
    <cellStyle name="Normal 2 6 5 3 4 2 2" xfId="6745" xr:uid="{00000000-0005-0000-0000-0000722E0000}"/>
    <cellStyle name="Normal 2 6 5 3 4 2 2 2" xfId="13517" xr:uid="{00000000-0005-0000-0000-0000732E0000}"/>
    <cellStyle name="Normal 2 6 5 3 4 2 2 3" xfId="20286" xr:uid="{00000000-0005-0000-0000-0000742E0000}"/>
    <cellStyle name="Normal 2 6 5 3 4 2 2 4" xfId="27055" xr:uid="{00000000-0005-0000-0000-0000752E0000}"/>
    <cellStyle name="Normal 2 6 5 3 4 2 3" xfId="10133" xr:uid="{00000000-0005-0000-0000-0000762E0000}"/>
    <cellStyle name="Normal 2 6 5 3 4 2 4" xfId="16902" xr:uid="{00000000-0005-0000-0000-0000772E0000}"/>
    <cellStyle name="Normal 2 6 5 3 4 2 5" xfId="23671" xr:uid="{00000000-0005-0000-0000-0000782E0000}"/>
    <cellStyle name="Normal 2 6 5 3 4 3" xfId="5043" xr:uid="{00000000-0005-0000-0000-0000792E0000}"/>
    <cellStyle name="Normal 2 6 5 3 4 3 2" xfId="11824" xr:uid="{00000000-0005-0000-0000-00007A2E0000}"/>
    <cellStyle name="Normal 2 6 5 3 4 3 3" xfId="18593" xr:uid="{00000000-0005-0000-0000-00007B2E0000}"/>
    <cellStyle name="Normal 2 6 5 3 4 3 4" xfId="25362" xr:uid="{00000000-0005-0000-0000-00007C2E0000}"/>
    <cellStyle name="Normal 2 6 5 3 4 4" xfId="8440" xr:uid="{00000000-0005-0000-0000-00007D2E0000}"/>
    <cellStyle name="Normal 2 6 5 3 4 5" xfId="15209" xr:uid="{00000000-0005-0000-0000-00007E2E0000}"/>
    <cellStyle name="Normal 2 6 5 3 4 6" xfId="21978" xr:uid="{00000000-0005-0000-0000-00007F2E0000}"/>
    <cellStyle name="Normal 2 6 5 3 5" xfId="2072" xr:uid="{00000000-0005-0000-0000-0000802E0000}"/>
    <cellStyle name="Normal 2 6 5 3 5 2" xfId="5468" xr:uid="{00000000-0005-0000-0000-0000812E0000}"/>
    <cellStyle name="Normal 2 6 5 3 5 2 2" xfId="12248" xr:uid="{00000000-0005-0000-0000-0000822E0000}"/>
    <cellStyle name="Normal 2 6 5 3 5 2 3" xfId="19017" xr:uid="{00000000-0005-0000-0000-0000832E0000}"/>
    <cellStyle name="Normal 2 6 5 3 5 2 4" xfId="25786" xr:uid="{00000000-0005-0000-0000-0000842E0000}"/>
    <cellStyle name="Normal 2 6 5 3 5 3" xfId="8864" xr:uid="{00000000-0005-0000-0000-0000852E0000}"/>
    <cellStyle name="Normal 2 6 5 3 5 4" xfId="15633" xr:uid="{00000000-0005-0000-0000-0000862E0000}"/>
    <cellStyle name="Normal 2 6 5 3 5 5" xfId="22402" xr:uid="{00000000-0005-0000-0000-0000872E0000}"/>
    <cellStyle name="Normal 2 6 5 3 6" xfId="3774" xr:uid="{00000000-0005-0000-0000-0000882E0000}"/>
    <cellStyle name="Normal 2 6 5 3 6 2" xfId="10555" xr:uid="{00000000-0005-0000-0000-0000892E0000}"/>
    <cellStyle name="Normal 2 6 5 3 6 3" xfId="17324" xr:uid="{00000000-0005-0000-0000-00008A2E0000}"/>
    <cellStyle name="Normal 2 6 5 3 6 4" xfId="24093" xr:uid="{00000000-0005-0000-0000-00008B2E0000}"/>
    <cellStyle name="Normal 2 6 5 3 7" xfId="7171" xr:uid="{00000000-0005-0000-0000-00008C2E0000}"/>
    <cellStyle name="Normal 2 6 5 3 8" xfId="13940" xr:uid="{00000000-0005-0000-0000-00008D2E0000}"/>
    <cellStyle name="Normal 2 6 5 3 9" xfId="20709" xr:uid="{00000000-0005-0000-0000-00008E2E0000}"/>
    <cellStyle name="Normal 2 6 5 4" xfId="565" xr:uid="{00000000-0005-0000-0000-00008F2E0000}"/>
    <cellStyle name="Normal 2 6 5 4 2" xfId="2274" xr:uid="{00000000-0005-0000-0000-0000902E0000}"/>
    <cellStyle name="Normal 2 6 5 4 2 2" xfId="5670" xr:uid="{00000000-0005-0000-0000-0000912E0000}"/>
    <cellStyle name="Normal 2 6 5 4 2 2 2" xfId="12448" xr:uid="{00000000-0005-0000-0000-0000922E0000}"/>
    <cellStyle name="Normal 2 6 5 4 2 2 3" xfId="19217" xr:uid="{00000000-0005-0000-0000-0000932E0000}"/>
    <cellStyle name="Normal 2 6 5 4 2 2 4" xfId="25986" xr:uid="{00000000-0005-0000-0000-0000942E0000}"/>
    <cellStyle name="Normal 2 6 5 4 2 3" xfId="9064" xr:uid="{00000000-0005-0000-0000-0000952E0000}"/>
    <cellStyle name="Normal 2 6 5 4 2 4" xfId="15833" xr:uid="{00000000-0005-0000-0000-0000962E0000}"/>
    <cellStyle name="Normal 2 6 5 4 2 5" xfId="22602" xr:uid="{00000000-0005-0000-0000-0000972E0000}"/>
    <cellStyle name="Normal 2 6 5 4 3" xfId="3974" xr:uid="{00000000-0005-0000-0000-0000982E0000}"/>
    <cellStyle name="Normal 2 6 5 4 3 2" xfId="10755" xr:uid="{00000000-0005-0000-0000-0000992E0000}"/>
    <cellStyle name="Normal 2 6 5 4 3 3" xfId="17524" xr:uid="{00000000-0005-0000-0000-00009A2E0000}"/>
    <cellStyle name="Normal 2 6 5 4 3 4" xfId="24293" xr:uid="{00000000-0005-0000-0000-00009B2E0000}"/>
    <cellStyle name="Normal 2 6 5 4 4" xfId="7371" xr:uid="{00000000-0005-0000-0000-00009C2E0000}"/>
    <cellStyle name="Normal 2 6 5 4 5" xfId="14140" xr:uid="{00000000-0005-0000-0000-00009D2E0000}"/>
    <cellStyle name="Normal 2 6 5 4 6" xfId="20909" xr:uid="{00000000-0005-0000-0000-00009E2E0000}"/>
    <cellStyle name="Normal 2 6 5 5" xfId="995" xr:uid="{00000000-0005-0000-0000-00009F2E0000}"/>
    <cellStyle name="Normal 2 6 5 5 2" xfId="2700" xr:uid="{00000000-0005-0000-0000-0000A02E0000}"/>
    <cellStyle name="Normal 2 6 5 5 2 2" xfId="6096" xr:uid="{00000000-0005-0000-0000-0000A12E0000}"/>
    <cellStyle name="Normal 2 6 5 5 2 2 2" xfId="12871" xr:uid="{00000000-0005-0000-0000-0000A22E0000}"/>
    <cellStyle name="Normal 2 6 5 5 2 2 3" xfId="19640" xr:uid="{00000000-0005-0000-0000-0000A32E0000}"/>
    <cellStyle name="Normal 2 6 5 5 2 2 4" xfId="26409" xr:uid="{00000000-0005-0000-0000-0000A42E0000}"/>
    <cellStyle name="Normal 2 6 5 5 2 3" xfId="9487" xr:uid="{00000000-0005-0000-0000-0000A52E0000}"/>
    <cellStyle name="Normal 2 6 5 5 2 4" xfId="16256" xr:uid="{00000000-0005-0000-0000-0000A62E0000}"/>
    <cellStyle name="Normal 2 6 5 5 2 5" xfId="23025" xr:uid="{00000000-0005-0000-0000-0000A72E0000}"/>
    <cellStyle name="Normal 2 6 5 5 3" xfId="4397" xr:uid="{00000000-0005-0000-0000-0000A82E0000}"/>
    <cellStyle name="Normal 2 6 5 5 3 2" xfId="11178" xr:uid="{00000000-0005-0000-0000-0000A92E0000}"/>
    <cellStyle name="Normal 2 6 5 5 3 3" xfId="17947" xr:uid="{00000000-0005-0000-0000-0000AA2E0000}"/>
    <cellStyle name="Normal 2 6 5 5 3 4" xfId="24716" xr:uid="{00000000-0005-0000-0000-0000AB2E0000}"/>
    <cellStyle name="Normal 2 6 5 5 4" xfId="7794" xr:uid="{00000000-0005-0000-0000-0000AC2E0000}"/>
    <cellStyle name="Normal 2 6 5 5 5" xfId="14563" xr:uid="{00000000-0005-0000-0000-0000AD2E0000}"/>
    <cellStyle name="Normal 2 6 5 5 6" xfId="21332" xr:uid="{00000000-0005-0000-0000-0000AE2E0000}"/>
    <cellStyle name="Normal 2 6 5 6" xfId="1424" xr:uid="{00000000-0005-0000-0000-0000AF2E0000}"/>
    <cellStyle name="Normal 2 6 5 6 2" xfId="3126" xr:uid="{00000000-0005-0000-0000-0000B02E0000}"/>
    <cellStyle name="Normal 2 6 5 6 2 2" xfId="6522" xr:uid="{00000000-0005-0000-0000-0000B12E0000}"/>
    <cellStyle name="Normal 2 6 5 6 2 2 2" xfId="13294" xr:uid="{00000000-0005-0000-0000-0000B22E0000}"/>
    <cellStyle name="Normal 2 6 5 6 2 2 3" xfId="20063" xr:uid="{00000000-0005-0000-0000-0000B32E0000}"/>
    <cellStyle name="Normal 2 6 5 6 2 2 4" xfId="26832" xr:uid="{00000000-0005-0000-0000-0000B42E0000}"/>
    <cellStyle name="Normal 2 6 5 6 2 3" xfId="9910" xr:uid="{00000000-0005-0000-0000-0000B52E0000}"/>
    <cellStyle name="Normal 2 6 5 6 2 4" xfId="16679" xr:uid="{00000000-0005-0000-0000-0000B62E0000}"/>
    <cellStyle name="Normal 2 6 5 6 2 5" xfId="23448" xr:uid="{00000000-0005-0000-0000-0000B72E0000}"/>
    <cellStyle name="Normal 2 6 5 6 3" xfId="4820" xr:uid="{00000000-0005-0000-0000-0000B82E0000}"/>
    <cellStyle name="Normal 2 6 5 6 3 2" xfId="11601" xr:uid="{00000000-0005-0000-0000-0000B92E0000}"/>
    <cellStyle name="Normal 2 6 5 6 3 3" xfId="18370" xr:uid="{00000000-0005-0000-0000-0000BA2E0000}"/>
    <cellStyle name="Normal 2 6 5 6 3 4" xfId="25139" xr:uid="{00000000-0005-0000-0000-0000BB2E0000}"/>
    <cellStyle name="Normal 2 6 5 6 4" xfId="8217" xr:uid="{00000000-0005-0000-0000-0000BC2E0000}"/>
    <cellStyle name="Normal 2 6 5 6 5" xfId="14986" xr:uid="{00000000-0005-0000-0000-0000BD2E0000}"/>
    <cellStyle name="Normal 2 6 5 6 6" xfId="21755" xr:uid="{00000000-0005-0000-0000-0000BE2E0000}"/>
    <cellStyle name="Normal 2 6 5 7" xfId="1849" xr:uid="{00000000-0005-0000-0000-0000BF2E0000}"/>
    <cellStyle name="Normal 2 6 5 7 2" xfId="5245" xr:uid="{00000000-0005-0000-0000-0000C02E0000}"/>
    <cellStyle name="Normal 2 6 5 7 2 2" xfId="12025" xr:uid="{00000000-0005-0000-0000-0000C12E0000}"/>
    <cellStyle name="Normal 2 6 5 7 2 3" xfId="18794" xr:uid="{00000000-0005-0000-0000-0000C22E0000}"/>
    <cellStyle name="Normal 2 6 5 7 2 4" xfId="25563" xr:uid="{00000000-0005-0000-0000-0000C32E0000}"/>
    <cellStyle name="Normal 2 6 5 7 3" xfId="8641" xr:uid="{00000000-0005-0000-0000-0000C42E0000}"/>
    <cellStyle name="Normal 2 6 5 7 4" xfId="15410" xr:uid="{00000000-0005-0000-0000-0000C52E0000}"/>
    <cellStyle name="Normal 2 6 5 7 5" xfId="22179" xr:uid="{00000000-0005-0000-0000-0000C62E0000}"/>
    <cellStyle name="Normal 2 6 5 8" xfId="3551" xr:uid="{00000000-0005-0000-0000-0000C72E0000}"/>
    <cellStyle name="Normal 2 6 5 8 2" xfId="10332" xr:uid="{00000000-0005-0000-0000-0000C82E0000}"/>
    <cellStyle name="Normal 2 6 5 8 3" xfId="17101" xr:uid="{00000000-0005-0000-0000-0000C92E0000}"/>
    <cellStyle name="Normal 2 6 5 8 4" xfId="23870" xr:uid="{00000000-0005-0000-0000-0000CA2E0000}"/>
    <cellStyle name="Normal 2 6 5 9" xfId="6947" xr:uid="{00000000-0005-0000-0000-0000CB2E0000}"/>
    <cellStyle name="Normal 2 6 6" xfId="137" xr:uid="{00000000-0005-0000-0000-0000CC2E0000}"/>
    <cellStyle name="Normal 2 6 6 10" xfId="20506" xr:uid="{00000000-0005-0000-0000-0000CD2E0000}"/>
    <cellStyle name="Normal 2 6 6 2" xfId="385" xr:uid="{00000000-0005-0000-0000-0000CE2E0000}"/>
    <cellStyle name="Normal 2 6 6 2 2" xfId="812" xr:uid="{00000000-0005-0000-0000-0000CF2E0000}"/>
    <cellStyle name="Normal 2 6 6 2 2 2" xfId="2517" xr:uid="{00000000-0005-0000-0000-0000D02E0000}"/>
    <cellStyle name="Normal 2 6 6 2 2 2 2" xfId="5913" xr:uid="{00000000-0005-0000-0000-0000D12E0000}"/>
    <cellStyle name="Normal 2 6 6 2 2 2 2 2" xfId="12691" xr:uid="{00000000-0005-0000-0000-0000D22E0000}"/>
    <cellStyle name="Normal 2 6 6 2 2 2 2 3" xfId="19460" xr:uid="{00000000-0005-0000-0000-0000D32E0000}"/>
    <cellStyle name="Normal 2 6 6 2 2 2 2 4" xfId="26229" xr:uid="{00000000-0005-0000-0000-0000D42E0000}"/>
    <cellStyle name="Normal 2 6 6 2 2 2 3" xfId="9307" xr:uid="{00000000-0005-0000-0000-0000D52E0000}"/>
    <cellStyle name="Normal 2 6 6 2 2 2 4" xfId="16076" xr:uid="{00000000-0005-0000-0000-0000D62E0000}"/>
    <cellStyle name="Normal 2 6 6 2 2 2 5" xfId="22845" xr:uid="{00000000-0005-0000-0000-0000D72E0000}"/>
    <cellStyle name="Normal 2 6 6 2 2 3" xfId="4217" xr:uid="{00000000-0005-0000-0000-0000D82E0000}"/>
    <cellStyle name="Normal 2 6 6 2 2 3 2" xfId="10998" xr:uid="{00000000-0005-0000-0000-0000D92E0000}"/>
    <cellStyle name="Normal 2 6 6 2 2 3 3" xfId="17767" xr:uid="{00000000-0005-0000-0000-0000DA2E0000}"/>
    <cellStyle name="Normal 2 6 6 2 2 3 4" xfId="24536" xr:uid="{00000000-0005-0000-0000-0000DB2E0000}"/>
    <cellStyle name="Normal 2 6 6 2 2 4" xfId="7614" xr:uid="{00000000-0005-0000-0000-0000DC2E0000}"/>
    <cellStyle name="Normal 2 6 6 2 2 5" xfId="14383" xr:uid="{00000000-0005-0000-0000-0000DD2E0000}"/>
    <cellStyle name="Normal 2 6 6 2 2 6" xfId="21152" xr:uid="{00000000-0005-0000-0000-0000DE2E0000}"/>
    <cellStyle name="Normal 2 6 6 2 3" xfId="1238" xr:uid="{00000000-0005-0000-0000-0000DF2E0000}"/>
    <cellStyle name="Normal 2 6 6 2 3 2" xfId="2943" xr:uid="{00000000-0005-0000-0000-0000E02E0000}"/>
    <cellStyle name="Normal 2 6 6 2 3 2 2" xfId="6339" xr:uid="{00000000-0005-0000-0000-0000E12E0000}"/>
    <cellStyle name="Normal 2 6 6 2 3 2 2 2" xfId="13114" xr:uid="{00000000-0005-0000-0000-0000E22E0000}"/>
    <cellStyle name="Normal 2 6 6 2 3 2 2 3" xfId="19883" xr:uid="{00000000-0005-0000-0000-0000E32E0000}"/>
    <cellStyle name="Normal 2 6 6 2 3 2 2 4" xfId="26652" xr:uid="{00000000-0005-0000-0000-0000E42E0000}"/>
    <cellStyle name="Normal 2 6 6 2 3 2 3" xfId="9730" xr:uid="{00000000-0005-0000-0000-0000E52E0000}"/>
    <cellStyle name="Normal 2 6 6 2 3 2 4" xfId="16499" xr:uid="{00000000-0005-0000-0000-0000E62E0000}"/>
    <cellStyle name="Normal 2 6 6 2 3 2 5" xfId="23268" xr:uid="{00000000-0005-0000-0000-0000E72E0000}"/>
    <cellStyle name="Normal 2 6 6 2 3 3" xfId="4640" xr:uid="{00000000-0005-0000-0000-0000E82E0000}"/>
    <cellStyle name="Normal 2 6 6 2 3 3 2" xfId="11421" xr:uid="{00000000-0005-0000-0000-0000E92E0000}"/>
    <cellStyle name="Normal 2 6 6 2 3 3 3" xfId="18190" xr:uid="{00000000-0005-0000-0000-0000EA2E0000}"/>
    <cellStyle name="Normal 2 6 6 2 3 3 4" xfId="24959" xr:uid="{00000000-0005-0000-0000-0000EB2E0000}"/>
    <cellStyle name="Normal 2 6 6 2 3 4" xfId="8037" xr:uid="{00000000-0005-0000-0000-0000EC2E0000}"/>
    <cellStyle name="Normal 2 6 6 2 3 5" xfId="14806" xr:uid="{00000000-0005-0000-0000-0000ED2E0000}"/>
    <cellStyle name="Normal 2 6 6 2 3 6" xfId="21575" xr:uid="{00000000-0005-0000-0000-0000EE2E0000}"/>
    <cellStyle name="Normal 2 6 6 2 4" xfId="1667" xr:uid="{00000000-0005-0000-0000-0000EF2E0000}"/>
    <cellStyle name="Normal 2 6 6 2 4 2" xfId="3369" xr:uid="{00000000-0005-0000-0000-0000F02E0000}"/>
    <cellStyle name="Normal 2 6 6 2 4 2 2" xfId="6765" xr:uid="{00000000-0005-0000-0000-0000F12E0000}"/>
    <cellStyle name="Normal 2 6 6 2 4 2 2 2" xfId="13537" xr:uid="{00000000-0005-0000-0000-0000F22E0000}"/>
    <cellStyle name="Normal 2 6 6 2 4 2 2 3" xfId="20306" xr:uid="{00000000-0005-0000-0000-0000F32E0000}"/>
    <cellStyle name="Normal 2 6 6 2 4 2 2 4" xfId="27075" xr:uid="{00000000-0005-0000-0000-0000F42E0000}"/>
    <cellStyle name="Normal 2 6 6 2 4 2 3" xfId="10153" xr:uid="{00000000-0005-0000-0000-0000F52E0000}"/>
    <cellStyle name="Normal 2 6 6 2 4 2 4" xfId="16922" xr:uid="{00000000-0005-0000-0000-0000F62E0000}"/>
    <cellStyle name="Normal 2 6 6 2 4 2 5" xfId="23691" xr:uid="{00000000-0005-0000-0000-0000F72E0000}"/>
    <cellStyle name="Normal 2 6 6 2 4 3" xfId="5063" xr:uid="{00000000-0005-0000-0000-0000F82E0000}"/>
    <cellStyle name="Normal 2 6 6 2 4 3 2" xfId="11844" xr:uid="{00000000-0005-0000-0000-0000F92E0000}"/>
    <cellStyle name="Normal 2 6 6 2 4 3 3" xfId="18613" xr:uid="{00000000-0005-0000-0000-0000FA2E0000}"/>
    <cellStyle name="Normal 2 6 6 2 4 3 4" xfId="25382" xr:uid="{00000000-0005-0000-0000-0000FB2E0000}"/>
    <cellStyle name="Normal 2 6 6 2 4 4" xfId="8460" xr:uid="{00000000-0005-0000-0000-0000FC2E0000}"/>
    <cellStyle name="Normal 2 6 6 2 4 5" xfId="15229" xr:uid="{00000000-0005-0000-0000-0000FD2E0000}"/>
    <cellStyle name="Normal 2 6 6 2 4 6" xfId="21998" xr:uid="{00000000-0005-0000-0000-0000FE2E0000}"/>
    <cellStyle name="Normal 2 6 6 2 5" xfId="2094" xr:uid="{00000000-0005-0000-0000-0000FF2E0000}"/>
    <cellStyle name="Normal 2 6 6 2 5 2" xfId="5490" xr:uid="{00000000-0005-0000-0000-0000002F0000}"/>
    <cellStyle name="Normal 2 6 6 2 5 2 2" xfId="12268" xr:uid="{00000000-0005-0000-0000-0000012F0000}"/>
    <cellStyle name="Normal 2 6 6 2 5 2 3" xfId="19037" xr:uid="{00000000-0005-0000-0000-0000022F0000}"/>
    <cellStyle name="Normal 2 6 6 2 5 2 4" xfId="25806" xr:uid="{00000000-0005-0000-0000-0000032F0000}"/>
    <cellStyle name="Normal 2 6 6 2 5 3" xfId="8884" xr:uid="{00000000-0005-0000-0000-0000042F0000}"/>
    <cellStyle name="Normal 2 6 6 2 5 4" xfId="15653" xr:uid="{00000000-0005-0000-0000-0000052F0000}"/>
    <cellStyle name="Normal 2 6 6 2 5 5" xfId="22422" xr:uid="{00000000-0005-0000-0000-0000062F0000}"/>
    <cellStyle name="Normal 2 6 6 2 6" xfId="3794" xr:uid="{00000000-0005-0000-0000-0000072F0000}"/>
    <cellStyle name="Normal 2 6 6 2 6 2" xfId="10575" xr:uid="{00000000-0005-0000-0000-0000082F0000}"/>
    <cellStyle name="Normal 2 6 6 2 6 3" xfId="17344" xr:uid="{00000000-0005-0000-0000-0000092F0000}"/>
    <cellStyle name="Normal 2 6 6 2 6 4" xfId="24113" xr:uid="{00000000-0005-0000-0000-00000A2F0000}"/>
    <cellStyle name="Normal 2 6 6 2 7" xfId="7191" xr:uid="{00000000-0005-0000-0000-00000B2F0000}"/>
    <cellStyle name="Normal 2 6 6 2 8" xfId="13960" xr:uid="{00000000-0005-0000-0000-00000C2F0000}"/>
    <cellStyle name="Normal 2 6 6 2 9" xfId="20729" xr:uid="{00000000-0005-0000-0000-00000D2F0000}"/>
    <cellStyle name="Normal 2 6 6 3" xfId="587" xr:uid="{00000000-0005-0000-0000-00000E2F0000}"/>
    <cellStyle name="Normal 2 6 6 3 2" xfId="2294" xr:uid="{00000000-0005-0000-0000-00000F2F0000}"/>
    <cellStyle name="Normal 2 6 6 3 2 2" xfId="5690" xr:uid="{00000000-0005-0000-0000-0000102F0000}"/>
    <cellStyle name="Normal 2 6 6 3 2 2 2" xfId="12468" xr:uid="{00000000-0005-0000-0000-0000112F0000}"/>
    <cellStyle name="Normal 2 6 6 3 2 2 3" xfId="19237" xr:uid="{00000000-0005-0000-0000-0000122F0000}"/>
    <cellStyle name="Normal 2 6 6 3 2 2 4" xfId="26006" xr:uid="{00000000-0005-0000-0000-0000132F0000}"/>
    <cellStyle name="Normal 2 6 6 3 2 3" xfId="9084" xr:uid="{00000000-0005-0000-0000-0000142F0000}"/>
    <cellStyle name="Normal 2 6 6 3 2 4" xfId="15853" xr:uid="{00000000-0005-0000-0000-0000152F0000}"/>
    <cellStyle name="Normal 2 6 6 3 2 5" xfId="22622" xr:uid="{00000000-0005-0000-0000-0000162F0000}"/>
    <cellStyle name="Normal 2 6 6 3 3" xfId="3994" xr:uid="{00000000-0005-0000-0000-0000172F0000}"/>
    <cellStyle name="Normal 2 6 6 3 3 2" xfId="10775" xr:uid="{00000000-0005-0000-0000-0000182F0000}"/>
    <cellStyle name="Normal 2 6 6 3 3 3" xfId="17544" xr:uid="{00000000-0005-0000-0000-0000192F0000}"/>
    <cellStyle name="Normal 2 6 6 3 3 4" xfId="24313" xr:uid="{00000000-0005-0000-0000-00001A2F0000}"/>
    <cellStyle name="Normal 2 6 6 3 4" xfId="7391" xr:uid="{00000000-0005-0000-0000-00001B2F0000}"/>
    <cellStyle name="Normal 2 6 6 3 5" xfId="14160" xr:uid="{00000000-0005-0000-0000-00001C2F0000}"/>
    <cellStyle name="Normal 2 6 6 3 6" xfId="20929" xr:uid="{00000000-0005-0000-0000-00001D2F0000}"/>
    <cellStyle name="Normal 2 6 6 4" xfId="1015" xr:uid="{00000000-0005-0000-0000-00001E2F0000}"/>
    <cellStyle name="Normal 2 6 6 4 2" xfId="2720" xr:uid="{00000000-0005-0000-0000-00001F2F0000}"/>
    <cellStyle name="Normal 2 6 6 4 2 2" xfId="6116" xr:uid="{00000000-0005-0000-0000-0000202F0000}"/>
    <cellStyle name="Normal 2 6 6 4 2 2 2" xfId="12891" xr:uid="{00000000-0005-0000-0000-0000212F0000}"/>
    <cellStyle name="Normal 2 6 6 4 2 2 3" xfId="19660" xr:uid="{00000000-0005-0000-0000-0000222F0000}"/>
    <cellStyle name="Normal 2 6 6 4 2 2 4" xfId="26429" xr:uid="{00000000-0005-0000-0000-0000232F0000}"/>
    <cellStyle name="Normal 2 6 6 4 2 3" xfId="9507" xr:uid="{00000000-0005-0000-0000-0000242F0000}"/>
    <cellStyle name="Normal 2 6 6 4 2 4" xfId="16276" xr:uid="{00000000-0005-0000-0000-0000252F0000}"/>
    <cellStyle name="Normal 2 6 6 4 2 5" xfId="23045" xr:uid="{00000000-0005-0000-0000-0000262F0000}"/>
    <cellStyle name="Normal 2 6 6 4 3" xfId="4417" xr:uid="{00000000-0005-0000-0000-0000272F0000}"/>
    <cellStyle name="Normal 2 6 6 4 3 2" xfId="11198" xr:uid="{00000000-0005-0000-0000-0000282F0000}"/>
    <cellStyle name="Normal 2 6 6 4 3 3" xfId="17967" xr:uid="{00000000-0005-0000-0000-0000292F0000}"/>
    <cellStyle name="Normal 2 6 6 4 3 4" xfId="24736" xr:uid="{00000000-0005-0000-0000-00002A2F0000}"/>
    <cellStyle name="Normal 2 6 6 4 4" xfId="7814" xr:uid="{00000000-0005-0000-0000-00002B2F0000}"/>
    <cellStyle name="Normal 2 6 6 4 5" xfId="14583" xr:uid="{00000000-0005-0000-0000-00002C2F0000}"/>
    <cellStyle name="Normal 2 6 6 4 6" xfId="21352" xr:uid="{00000000-0005-0000-0000-00002D2F0000}"/>
    <cellStyle name="Normal 2 6 6 5" xfId="1444" xr:uid="{00000000-0005-0000-0000-00002E2F0000}"/>
    <cellStyle name="Normal 2 6 6 5 2" xfId="3146" xr:uid="{00000000-0005-0000-0000-00002F2F0000}"/>
    <cellStyle name="Normal 2 6 6 5 2 2" xfId="6542" xr:uid="{00000000-0005-0000-0000-0000302F0000}"/>
    <cellStyle name="Normal 2 6 6 5 2 2 2" xfId="13314" xr:uid="{00000000-0005-0000-0000-0000312F0000}"/>
    <cellStyle name="Normal 2 6 6 5 2 2 3" xfId="20083" xr:uid="{00000000-0005-0000-0000-0000322F0000}"/>
    <cellStyle name="Normal 2 6 6 5 2 2 4" xfId="26852" xr:uid="{00000000-0005-0000-0000-0000332F0000}"/>
    <cellStyle name="Normal 2 6 6 5 2 3" xfId="9930" xr:uid="{00000000-0005-0000-0000-0000342F0000}"/>
    <cellStyle name="Normal 2 6 6 5 2 4" xfId="16699" xr:uid="{00000000-0005-0000-0000-0000352F0000}"/>
    <cellStyle name="Normal 2 6 6 5 2 5" xfId="23468" xr:uid="{00000000-0005-0000-0000-0000362F0000}"/>
    <cellStyle name="Normal 2 6 6 5 3" xfId="4840" xr:uid="{00000000-0005-0000-0000-0000372F0000}"/>
    <cellStyle name="Normal 2 6 6 5 3 2" xfId="11621" xr:uid="{00000000-0005-0000-0000-0000382F0000}"/>
    <cellStyle name="Normal 2 6 6 5 3 3" xfId="18390" xr:uid="{00000000-0005-0000-0000-0000392F0000}"/>
    <cellStyle name="Normal 2 6 6 5 3 4" xfId="25159" xr:uid="{00000000-0005-0000-0000-00003A2F0000}"/>
    <cellStyle name="Normal 2 6 6 5 4" xfId="8237" xr:uid="{00000000-0005-0000-0000-00003B2F0000}"/>
    <cellStyle name="Normal 2 6 6 5 5" xfId="15006" xr:uid="{00000000-0005-0000-0000-00003C2F0000}"/>
    <cellStyle name="Normal 2 6 6 5 6" xfId="21775" xr:uid="{00000000-0005-0000-0000-00003D2F0000}"/>
    <cellStyle name="Normal 2 6 6 6" xfId="1869" xr:uid="{00000000-0005-0000-0000-00003E2F0000}"/>
    <cellStyle name="Normal 2 6 6 6 2" xfId="5265" xr:uid="{00000000-0005-0000-0000-00003F2F0000}"/>
    <cellStyle name="Normal 2 6 6 6 2 2" xfId="12045" xr:uid="{00000000-0005-0000-0000-0000402F0000}"/>
    <cellStyle name="Normal 2 6 6 6 2 3" xfId="18814" xr:uid="{00000000-0005-0000-0000-0000412F0000}"/>
    <cellStyle name="Normal 2 6 6 6 2 4" xfId="25583" xr:uid="{00000000-0005-0000-0000-0000422F0000}"/>
    <cellStyle name="Normal 2 6 6 6 3" xfId="8661" xr:uid="{00000000-0005-0000-0000-0000432F0000}"/>
    <cellStyle name="Normal 2 6 6 6 4" xfId="15430" xr:uid="{00000000-0005-0000-0000-0000442F0000}"/>
    <cellStyle name="Normal 2 6 6 6 5" xfId="22199" xr:uid="{00000000-0005-0000-0000-0000452F0000}"/>
    <cellStyle name="Normal 2 6 6 7" xfId="3571" xr:uid="{00000000-0005-0000-0000-0000462F0000}"/>
    <cellStyle name="Normal 2 6 6 7 2" xfId="10352" xr:uid="{00000000-0005-0000-0000-0000472F0000}"/>
    <cellStyle name="Normal 2 6 6 7 3" xfId="17121" xr:uid="{00000000-0005-0000-0000-0000482F0000}"/>
    <cellStyle name="Normal 2 6 6 7 4" xfId="23890" xr:uid="{00000000-0005-0000-0000-0000492F0000}"/>
    <cellStyle name="Normal 2 6 6 8" xfId="6967" xr:uid="{00000000-0005-0000-0000-00004A2F0000}"/>
    <cellStyle name="Normal 2 6 6 9" xfId="13737" xr:uid="{00000000-0005-0000-0000-00004B2F0000}"/>
    <cellStyle name="Normal 2 6 7" xfId="283" xr:uid="{00000000-0005-0000-0000-00004C2F0000}"/>
    <cellStyle name="Normal 2 6 7 2" xfId="710" xr:uid="{00000000-0005-0000-0000-00004D2F0000}"/>
    <cellStyle name="Normal 2 6 7 2 2" xfId="2417" xr:uid="{00000000-0005-0000-0000-00004E2F0000}"/>
    <cellStyle name="Normal 2 6 7 2 2 2" xfId="5813" xr:uid="{00000000-0005-0000-0000-00004F2F0000}"/>
    <cellStyle name="Normal 2 6 7 2 2 2 2" xfId="12591" xr:uid="{00000000-0005-0000-0000-0000502F0000}"/>
    <cellStyle name="Normal 2 6 7 2 2 2 3" xfId="19360" xr:uid="{00000000-0005-0000-0000-0000512F0000}"/>
    <cellStyle name="Normal 2 6 7 2 2 2 4" xfId="26129" xr:uid="{00000000-0005-0000-0000-0000522F0000}"/>
    <cellStyle name="Normal 2 6 7 2 2 3" xfId="9207" xr:uid="{00000000-0005-0000-0000-0000532F0000}"/>
    <cellStyle name="Normal 2 6 7 2 2 4" xfId="15976" xr:uid="{00000000-0005-0000-0000-0000542F0000}"/>
    <cellStyle name="Normal 2 6 7 2 2 5" xfId="22745" xr:uid="{00000000-0005-0000-0000-0000552F0000}"/>
    <cellStyle name="Normal 2 6 7 2 3" xfId="4117" xr:uid="{00000000-0005-0000-0000-0000562F0000}"/>
    <cellStyle name="Normal 2 6 7 2 3 2" xfId="10898" xr:uid="{00000000-0005-0000-0000-0000572F0000}"/>
    <cellStyle name="Normal 2 6 7 2 3 3" xfId="17667" xr:uid="{00000000-0005-0000-0000-0000582F0000}"/>
    <cellStyle name="Normal 2 6 7 2 3 4" xfId="24436" xr:uid="{00000000-0005-0000-0000-0000592F0000}"/>
    <cellStyle name="Normal 2 6 7 2 4" xfId="7514" xr:uid="{00000000-0005-0000-0000-00005A2F0000}"/>
    <cellStyle name="Normal 2 6 7 2 5" xfId="14283" xr:uid="{00000000-0005-0000-0000-00005B2F0000}"/>
    <cellStyle name="Normal 2 6 7 2 6" xfId="21052" xr:uid="{00000000-0005-0000-0000-00005C2F0000}"/>
    <cellStyle name="Normal 2 6 7 3" xfId="1138" xr:uid="{00000000-0005-0000-0000-00005D2F0000}"/>
    <cellStyle name="Normal 2 6 7 3 2" xfId="2843" xr:uid="{00000000-0005-0000-0000-00005E2F0000}"/>
    <cellStyle name="Normal 2 6 7 3 2 2" xfId="6239" xr:uid="{00000000-0005-0000-0000-00005F2F0000}"/>
    <cellStyle name="Normal 2 6 7 3 2 2 2" xfId="13014" xr:uid="{00000000-0005-0000-0000-0000602F0000}"/>
    <cellStyle name="Normal 2 6 7 3 2 2 3" xfId="19783" xr:uid="{00000000-0005-0000-0000-0000612F0000}"/>
    <cellStyle name="Normal 2 6 7 3 2 2 4" xfId="26552" xr:uid="{00000000-0005-0000-0000-0000622F0000}"/>
    <cellStyle name="Normal 2 6 7 3 2 3" xfId="9630" xr:uid="{00000000-0005-0000-0000-0000632F0000}"/>
    <cellStyle name="Normal 2 6 7 3 2 4" xfId="16399" xr:uid="{00000000-0005-0000-0000-0000642F0000}"/>
    <cellStyle name="Normal 2 6 7 3 2 5" xfId="23168" xr:uid="{00000000-0005-0000-0000-0000652F0000}"/>
    <cellStyle name="Normal 2 6 7 3 3" xfId="4540" xr:uid="{00000000-0005-0000-0000-0000662F0000}"/>
    <cellStyle name="Normal 2 6 7 3 3 2" xfId="11321" xr:uid="{00000000-0005-0000-0000-0000672F0000}"/>
    <cellStyle name="Normal 2 6 7 3 3 3" xfId="18090" xr:uid="{00000000-0005-0000-0000-0000682F0000}"/>
    <cellStyle name="Normal 2 6 7 3 3 4" xfId="24859" xr:uid="{00000000-0005-0000-0000-0000692F0000}"/>
    <cellStyle name="Normal 2 6 7 3 4" xfId="7937" xr:uid="{00000000-0005-0000-0000-00006A2F0000}"/>
    <cellStyle name="Normal 2 6 7 3 5" xfId="14706" xr:uid="{00000000-0005-0000-0000-00006B2F0000}"/>
    <cellStyle name="Normal 2 6 7 3 6" xfId="21475" xr:uid="{00000000-0005-0000-0000-00006C2F0000}"/>
    <cellStyle name="Normal 2 6 7 4" xfId="1567" xr:uid="{00000000-0005-0000-0000-00006D2F0000}"/>
    <cellStyle name="Normal 2 6 7 4 2" xfId="3269" xr:uid="{00000000-0005-0000-0000-00006E2F0000}"/>
    <cellStyle name="Normal 2 6 7 4 2 2" xfId="6665" xr:uid="{00000000-0005-0000-0000-00006F2F0000}"/>
    <cellStyle name="Normal 2 6 7 4 2 2 2" xfId="13437" xr:uid="{00000000-0005-0000-0000-0000702F0000}"/>
    <cellStyle name="Normal 2 6 7 4 2 2 3" xfId="20206" xr:uid="{00000000-0005-0000-0000-0000712F0000}"/>
    <cellStyle name="Normal 2 6 7 4 2 2 4" xfId="26975" xr:uid="{00000000-0005-0000-0000-0000722F0000}"/>
    <cellStyle name="Normal 2 6 7 4 2 3" xfId="10053" xr:uid="{00000000-0005-0000-0000-0000732F0000}"/>
    <cellStyle name="Normal 2 6 7 4 2 4" xfId="16822" xr:uid="{00000000-0005-0000-0000-0000742F0000}"/>
    <cellStyle name="Normal 2 6 7 4 2 5" xfId="23591" xr:uid="{00000000-0005-0000-0000-0000752F0000}"/>
    <cellStyle name="Normal 2 6 7 4 3" xfId="4963" xr:uid="{00000000-0005-0000-0000-0000762F0000}"/>
    <cellStyle name="Normal 2 6 7 4 3 2" xfId="11744" xr:uid="{00000000-0005-0000-0000-0000772F0000}"/>
    <cellStyle name="Normal 2 6 7 4 3 3" xfId="18513" xr:uid="{00000000-0005-0000-0000-0000782F0000}"/>
    <cellStyle name="Normal 2 6 7 4 3 4" xfId="25282" xr:uid="{00000000-0005-0000-0000-0000792F0000}"/>
    <cellStyle name="Normal 2 6 7 4 4" xfId="8360" xr:uid="{00000000-0005-0000-0000-00007A2F0000}"/>
    <cellStyle name="Normal 2 6 7 4 5" xfId="15129" xr:uid="{00000000-0005-0000-0000-00007B2F0000}"/>
    <cellStyle name="Normal 2 6 7 4 6" xfId="21898" xr:uid="{00000000-0005-0000-0000-00007C2F0000}"/>
    <cellStyle name="Normal 2 6 7 5" xfId="1992" xr:uid="{00000000-0005-0000-0000-00007D2F0000}"/>
    <cellStyle name="Normal 2 6 7 5 2" xfId="5388" xr:uid="{00000000-0005-0000-0000-00007E2F0000}"/>
    <cellStyle name="Normal 2 6 7 5 2 2" xfId="12168" xr:uid="{00000000-0005-0000-0000-00007F2F0000}"/>
    <cellStyle name="Normal 2 6 7 5 2 3" xfId="18937" xr:uid="{00000000-0005-0000-0000-0000802F0000}"/>
    <cellStyle name="Normal 2 6 7 5 2 4" xfId="25706" xr:uid="{00000000-0005-0000-0000-0000812F0000}"/>
    <cellStyle name="Normal 2 6 7 5 3" xfId="8784" xr:uid="{00000000-0005-0000-0000-0000822F0000}"/>
    <cellStyle name="Normal 2 6 7 5 4" xfId="15553" xr:uid="{00000000-0005-0000-0000-0000832F0000}"/>
    <cellStyle name="Normal 2 6 7 5 5" xfId="22322" xr:uid="{00000000-0005-0000-0000-0000842F0000}"/>
    <cellStyle name="Normal 2 6 7 6" xfId="3694" xr:uid="{00000000-0005-0000-0000-0000852F0000}"/>
    <cellStyle name="Normal 2 6 7 6 2" xfId="10475" xr:uid="{00000000-0005-0000-0000-0000862F0000}"/>
    <cellStyle name="Normal 2 6 7 6 3" xfId="17244" xr:uid="{00000000-0005-0000-0000-0000872F0000}"/>
    <cellStyle name="Normal 2 6 7 6 4" xfId="24013" xr:uid="{00000000-0005-0000-0000-0000882F0000}"/>
    <cellStyle name="Normal 2 6 7 7" xfId="7091" xr:uid="{00000000-0005-0000-0000-0000892F0000}"/>
    <cellStyle name="Normal 2 6 7 8" xfId="13860" xr:uid="{00000000-0005-0000-0000-00008A2F0000}"/>
    <cellStyle name="Normal 2 6 7 9" xfId="20629" xr:uid="{00000000-0005-0000-0000-00008B2F0000}"/>
    <cellStyle name="Normal 2 6 8" xfId="485" xr:uid="{00000000-0005-0000-0000-00008C2F0000}"/>
    <cellStyle name="Normal 2 6 8 2" xfId="2194" xr:uid="{00000000-0005-0000-0000-00008D2F0000}"/>
    <cellStyle name="Normal 2 6 8 2 2" xfId="5590" xr:uid="{00000000-0005-0000-0000-00008E2F0000}"/>
    <cellStyle name="Normal 2 6 8 2 2 2" xfId="12368" xr:uid="{00000000-0005-0000-0000-00008F2F0000}"/>
    <cellStyle name="Normal 2 6 8 2 2 3" xfId="19137" xr:uid="{00000000-0005-0000-0000-0000902F0000}"/>
    <cellStyle name="Normal 2 6 8 2 2 4" xfId="25906" xr:uid="{00000000-0005-0000-0000-0000912F0000}"/>
    <cellStyle name="Normal 2 6 8 2 3" xfId="8984" xr:uid="{00000000-0005-0000-0000-0000922F0000}"/>
    <cellStyle name="Normal 2 6 8 2 4" xfId="15753" xr:uid="{00000000-0005-0000-0000-0000932F0000}"/>
    <cellStyle name="Normal 2 6 8 2 5" xfId="22522" xr:uid="{00000000-0005-0000-0000-0000942F0000}"/>
    <cellStyle name="Normal 2 6 8 3" xfId="3894" xr:uid="{00000000-0005-0000-0000-0000952F0000}"/>
    <cellStyle name="Normal 2 6 8 3 2" xfId="10675" xr:uid="{00000000-0005-0000-0000-0000962F0000}"/>
    <cellStyle name="Normal 2 6 8 3 3" xfId="17444" xr:uid="{00000000-0005-0000-0000-0000972F0000}"/>
    <cellStyle name="Normal 2 6 8 3 4" xfId="24213" xr:uid="{00000000-0005-0000-0000-0000982F0000}"/>
    <cellStyle name="Normal 2 6 8 4" xfId="7291" xr:uid="{00000000-0005-0000-0000-0000992F0000}"/>
    <cellStyle name="Normal 2 6 8 5" xfId="14060" xr:uid="{00000000-0005-0000-0000-00009A2F0000}"/>
    <cellStyle name="Normal 2 6 8 6" xfId="20829" xr:uid="{00000000-0005-0000-0000-00009B2F0000}"/>
    <cellStyle name="Normal 2 6 9" xfId="915" xr:uid="{00000000-0005-0000-0000-00009C2F0000}"/>
    <cellStyle name="Normal 2 6 9 2" xfId="2620" xr:uid="{00000000-0005-0000-0000-00009D2F0000}"/>
    <cellStyle name="Normal 2 6 9 2 2" xfId="6016" xr:uid="{00000000-0005-0000-0000-00009E2F0000}"/>
    <cellStyle name="Normal 2 6 9 2 2 2" xfId="12791" xr:uid="{00000000-0005-0000-0000-00009F2F0000}"/>
    <cellStyle name="Normal 2 6 9 2 2 3" xfId="19560" xr:uid="{00000000-0005-0000-0000-0000A02F0000}"/>
    <cellStyle name="Normal 2 6 9 2 2 4" xfId="26329" xr:uid="{00000000-0005-0000-0000-0000A12F0000}"/>
    <cellStyle name="Normal 2 6 9 2 3" xfId="9407" xr:uid="{00000000-0005-0000-0000-0000A22F0000}"/>
    <cellStyle name="Normal 2 6 9 2 4" xfId="16176" xr:uid="{00000000-0005-0000-0000-0000A32F0000}"/>
    <cellStyle name="Normal 2 6 9 2 5" xfId="22945" xr:uid="{00000000-0005-0000-0000-0000A42F0000}"/>
    <cellStyle name="Normal 2 6 9 3" xfId="4317" xr:uid="{00000000-0005-0000-0000-0000A52F0000}"/>
    <cellStyle name="Normal 2 6 9 3 2" xfId="11098" xr:uid="{00000000-0005-0000-0000-0000A62F0000}"/>
    <cellStyle name="Normal 2 6 9 3 3" xfId="17867" xr:uid="{00000000-0005-0000-0000-0000A72F0000}"/>
    <cellStyle name="Normal 2 6 9 3 4" xfId="24636" xr:uid="{00000000-0005-0000-0000-0000A82F0000}"/>
    <cellStyle name="Normal 2 6 9 4" xfId="7714" xr:uid="{00000000-0005-0000-0000-0000A92F0000}"/>
    <cellStyle name="Normal 2 6 9 5" xfId="14483" xr:uid="{00000000-0005-0000-0000-0000AA2F0000}"/>
    <cellStyle name="Normal 2 6 9 6" xfId="21252" xr:uid="{00000000-0005-0000-0000-0000AB2F0000}"/>
    <cellStyle name="Normal 2 7" xfId="31" xr:uid="{00000000-0005-0000-0000-0000AC2F0000}"/>
    <cellStyle name="Normal 2 7 10" xfId="13647" xr:uid="{00000000-0005-0000-0000-0000AD2F0000}"/>
    <cellStyle name="Normal 2 7 11" xfId="20416" xr:uid="{00000000-0005-0000-0000-0000AE2F0000}"/>
    <cellStyle name="Normal 2 7 2" xfId="147" xr:uid="{00000000-0005-0000-0000-0000AF2F0000}"/>
    <cellStyle name="Normal 2 7 2 10" xfId="20516" xr:uid="{00000000-0005-0000-0000-0000B02F0000}"/>
    <cellStyle name="Normal 2 7 2 2" xfId="395" xr:uid="{00000000-0005-0000-0000-0000B12F0000}"/>
    <cellStyle name="Normal 2 7 2 2 2" xfId="822" xr:uid="{00000000-0005-0000-0000-0000B22F0000}"/>
    <cellStyle name="Normal 2 7 2 2 2 2" xfId="2527" xr:uid="{00000000-0005-0000-0000-0000B32F0000}"/>
    <cellStyle name="Normal 2 7 2 2 2 2 2" xfId="5923" xr:uid="{00000000-0005-0000-0000-0000B42F0000}"/>
    <cellStyle name="Normal 2 7 2 2 2 2 2 2" xfId="12701" xr:uid="{00000000-0005-0000-0000-0000B52F0000}"/>
    <cellStyle name="Normal 2 7 2 2 2 2 2 3" xfId="19470" xr:uid="{00000000-0005-0000-0000-0000B62F0000}"/>
    <cellStyle name="Normal 2 7 2 2 2 2 2 4" xfId="26239" xr:uid="{00000000-0005-0000-0000-0000B72F0000}"/>
    <cellStyle name="Normal 2 7 2 2 2 2 3" xfId="9317" xr:uid="{00000000-0005-0000-0000-0000B82F0000}"/>
    <cellStyle name="Normal 2 7 2 2 2 2 4" xfId="16086" xr:uid="{00000000-0005-0000-0000-0000B92F0000}"/>
    <cellStyle name="Normal 2 7 2 2 2 2 5" xfId="22855" xr:uid="{00000000-0005-0000-0000-0000BA2F0000}"/>
    <cellStyle name="Normal 2 7 2 2 2 3" xfId="4227" xr:uid="{00000000-0005-0000-0000-0000BB2F0000}"/>
    <cellStyle name="Normal 2 7 2 2 2 3 2" xfId="11008" xr:uid="{00000000-0005-0000-0000-0000BC2F0000}"/>
    <cellStyle name="Normal 2 7 2 2 2 3 3" xfId="17777" xr:uid="{00000000-0005-0000-0000-0000BD2F0000}"/>
    <cellStyle name="Normal 2 7 2 2 2 3 4" xfId="24546" xr:uid="{00000000-0005-0000-0000-0000BE2F0000}"/>
    <cellStyle name="Normal 2 7 2 2 2 4" xfId="7624" xr:uid="{00000000-0005-0000-0000-0000BF2F0000}"/>
    <cellStyle name="Normal 2 7 2 2 2 5" xfId="14393" xr:uid="{00000000-0005-0000-0000-0000C02F0000}"/>
    <cellStyle name="Normal 2 7 2 2 2 6" xfId="21162" xr:uid="{00000000-0005-0000-0000-0000C12F0000}"/>
    <cellStyle name="Normal 2 7 2 2 3" xfId="1248" xr:uid="{00000000-0005-0000-0000-0000C22F0000}"/>
    <cellStyle name="Normal 2 7 2 2 3 2" xfId="2953" xr:uid="{00000000-0005-0000-0000-0000C32F0000}"/>
    <cellStyle name="Normal 2 7 2 2 3 2 2" xfId="6349" xr:uid="{00000000-0005-0000-0000-0000C42F0000}"/>
    <cellStyle name="Normal 2 7 2 2 3 2 2 2" xfId="13124" xr:uid="{00000000-0005-0000-0000-0000C52F0000}"/>
    <cellStyle name="Normal 2 7 2 2 3 2 2 3" xfId="19893" xr:uid="{00000000-0005-0000-0000-0000C62F0000}"/>
    <cellStyle name="Normal 2 7 2 2 3 2 2 4" xfId="26662" xr:uid="{00000000-0005-0000-0000-0000C72F0000}"/>
    <cellStyle name="Normal 2 7 2 2 3 2 3" xfId="9740" xr:uid="{00000000-0005-0000-0000-0000C82F0000}"/>
    <cellStyle name="Normal 2 7 2 2 3 2 4" xfId="16509" xr:uid="{00000000-0005-0000-0000-0000C92F0000}"/>
    <cellStyle name="Normal 2 7 2 2 3 2 5" xfId="23278" xr:uid="{00000000-0005-0000-0000-0000CA2F0000}"/>
    <cellStyle name="Normal 2 7 2 2 3 3" xfId="4650" xr:uid="{00000000-0005-0000-0000-0000CB2F0000}"/>
    <cellStyle name="Normal 2 7 2 2 3 3 2" xfId="11431" xr:uid="{00000000-0005-0000-0000-0000CC2F0000}"/>
    <cellStyle name="Normal 2 7 2 2 3 3 3" xfId="18200" xr:uid="{00000000-0005-0000-0000-0000CD2F0000}"/>
    <cellStyle name="Normal 2 7 2 2 3 3 4" xfId="24969" xr:uid="{00000000-0005-0000-0000-0000CE2F0000}"/>
    <cellStyle name="Normal 2 7 2 2 3 4" xfId="8047" xr:uid="{00000000-0005-0000-0000-0000CF2F0000}"/>
    <cellStyle name="Normal 2 7 2 2 3 5" xfId="14816" xr:uid="{00000000-0005-0000-0000-0000D02F0000}"/>
    <cellStyle name="Normal 2 7 2 2 3 6" xfId="21585" xr:uid="{00000000-0005-0000-0000-0000D12F0000}"/>
    <cellStyle name="Normal 2 7 2 2 4" xfId="1677" xr:uid="{00000000-0005-0000-0000-0000D22F0000}"/>
    <cellStyle name="Normal 2 7 2 2 4 2" xfId="3379" xr:uid="{00000000-0005-0000-0000-0000D32F0000}"/>
    <cellStyle name="Normal 2 7 2 2 4 2 2" xfId="6775" xr:uid="{00000000-0005-0000-0000-0000D42F0000}"/>
    <cellStyle name="Normal 2 7 2 2 4 2 2 2" xfId="13547" xr:uid="{00000000-0005-0000-0000-0000D52F0000}"/>
    <cellStyle name="Normal 2 7 2 2 4 2 2 3" xfId="20316" xr:uid="{00000000-0005-0000-0000-0000D62F0000}"/>
    <cellStyle name="Normal 2 7 2 2 4 2 2 4" xfId="27085" xr:uid="{00000000-0005-0000-0000-0000D72F0000}"/>
    <cellStyle name="Normal 2 7 2 2 4 2 3" xfId="10163" xr:uid="{00000000-0005-0000-0000-0000D82F0000}"/>
    <cellStyle name="Normal 2 7 2 2 4 2 4" xfId="16932" xr:uid="{00000000-0005-0000-0000-0000D92F0000}"/>
    <cellStyle name="Normal 2 7 2 2 4 2 5" xfId="23701" xr:uid="{00000000-0005-0000-0000-0000DA2F0000}"/>
    <cellStyle name="Normal 2 7 2 2 4 3" xfId="5073" xr:uid="{00000000-0005-0000-0000-0000DB2F0000}"/>
    <cellStyle name="Normal 2 7 2 2 4 3 2" xfId="11854" xr:uid="{00000000-0005-0000-0000-0000DC2F0000}"/>
    <cellStyle name="Normal 2 7 2 2 4 3 3" xfId="18623" xr:uid="{00000000-0005-0000-0000-0000DD2F0000}"/>
    <cellStyle name="Normal 2 7 2 2 4 3 4" xfId="25392" xr:uid="{00000000-0005-0000-0000-0000DE2F0000}"/>
    <cellStyle name="Normal 2 7 2 2 4 4" xfId="8470" xr:uid="{00000000-0005-0000-0000-0000DF2F0000}"/>
    <cellStyle name="Normal 2 7 2 2 4 5" xfId="15239" xr:uid="{00000000-0005-0000-0000-0000E02F0000}"/>
    <cellStyle name="Normal 2 7 2 2 4 6" xfId="22008" xr:uid="{00000000-0005-0000-0000-0000E12F0000}"/>
    <cellStyle name="Normal 2 7 2 2 5" xfId="2104" xr:uid="{00000000-0005-0000-0000-0000E22F0000}"/>
    <cellStyle name="Normal 2 7 2 2 5 2" xfId="5500" xr:uid="{00000000-0005-0000-0000-0000E32F0000}"/>
    <cellStyle name="Normal 2 7 2 2 5 2 2" xfId="12278" xr:uid="{00000000-0005-0000-0000-0000E42F0000}"/>
    <cellStyle name="Normal 2 7 2 2 5 2 3" xfId="19047" xr:uid="{00000000-0005-0000-0000-0000E52F0000}"/>
    <cellStyle name="Normal 2 7 2 2 5 2 4" xfId="25816" xr:uid="{00000000-0005-0000-0000-0000E62F0000}"/>
    <cellStyle name="Normal 2 7 2 2 5 3" xfId="8894" xr:uid="{00000000-0005-0000-0000-0000E72F0000}"/>
    <cellStyle name="Normal 2 7 2 2 5 4" xfId="15663" xr:uid="{00000000-0005-0000-0000-0000E82F0000}"/>
    <cellStyle name="Normal 2 7 2 2 5 5" xfId="22432" xr:uid="{00000000-0005-0000-0000-0000E92F0000}"/>
    <cellStyle name="Normal 2 7 2 2 6" xfId="3804" xr:uid="{00000000-0005-0000-0000-0000EA2F0000}"/>
    <cellStyle name="Normal 2 7 2 2 6 2" xfId="10585" xr:uid="{00000000-0005-0000-0000-0000EB2F0000}"/>
    <cellStyle name="Normal 2 7 2 2 6 3" xfId="17354" xr:uid="{00000000-0005-0000-0000-0000EC2F0000}"/>
    <cellStyle name="Normal 2 7 2 2 6 4" xfId="24123" xr:uid="{00000000-0005-0000-0000-0000ED2F0000}"/>
    <cellStyle name="Normal 2 7 2 2 7" xfId="7201" xr:uid="{00000000-0005-0000-0000-0000EE2F0000}"/>
    <cellStyle name="Normal 2 7 2 2 8" xfId="13970" xr:uid="{00000000-0005-0000-0000-0000EF2F0000}"/>
    <cellStyle name="Normal 2 7 2 2 9" xfId="20739" xr:uid="{00000000-0005-0000-0000-0000F02F0000}"/>
    <cellStyle name="Normal 2 7 2 3" xfId="597" xr:uid="{00000000-0005-0000-0000-0000F12F0000}"/>
    <cellStyle name="Normal 2 7 2 3 2" xfId="2304" xr:uid="{00000000-0005-0000-0000-0000F22F0000}"/>
    <cellStyle name="Normal 2 7 2 3 2 2" xfId="5700" xr:uid="{00000000-0005-0000-0000-0000F32F0000}"/>
    <cellStyle name="Normal 2 7 2 3 2 2 2" xfId="12478" xr:uid="{00000000-0005-0000-0000-0000F42F0000}"/>
    <cellStyle name="Normal 2 7 2 3 2 2 3" xfId="19247" xr:uid="{00000000-0005-0000-0000-0000F52F0000}"/>
    <cellStyle name="Normal 2 7 2 3 2 2 4" xfId="26016" xr:uid="{00000000-0005-0000-0000-0000F62F0000}"/>
    <cellStyle name="Normal 2 7 2 3 2 3" xfId="9094" xr:uid="{00000000-0005-0000-0000-0000F72F0000}"/>
    <cellStyle name="Normal 2 7 2 3 2 4" xfId="15863" xr:uid="{00000000-0005-0000-0000-0000F82F0000}"/>
    <cellStyle name="Normal 2 7 2 3 2 5" xfId="22632" xr:uid="{00000000-0005-0000-0000-0000F92F0000}"/>
    <cellStyle name="Normal 2 7 2 3 3" xfId="4004" xr:uid="{00000000-0005-0000-0000-0000FA2F0000}"/>
    <cellStyle name="Normal 2 7 2 3 3 2" xfId="10785" xr:uid="{00000000-0005-0000-0000-0000FB2F0000}"/>
    <cellStyle name="Normal 2 7 2 3 3 3" xfId="17554" xr:uid="{00000000-0005-0000-0000-0000FC2F0000}"/>
    <cellStyle name="Normal 2 7 2 3 3 4" xfId="24323" xr:uid="{00000000-0005-0000-0000-0000FD2F0000}"/>
    <cellStyle name="Normal 2 7 2 3 4" xfId="7401" xr:uid="{00000000-0005-0000-0000-0000FE2F0000}"/>
    <cellStyle name="Normal 2 7 2 3 5" xfId="14170" xr:uid="{00000000-0005-0000-0000-0000FF2F0000}"/>
    <cellStyle name="Normal 2 7 2 3 6" xfId="20939" xr:uid="{00000000-0005-0000-0000-000000300000}"/>
    <cellStyle name="Normal 2 7 2 4" xfId="1025" xr:uid="{00000000-0005-0000-0000-000001300000}"/>
    <cellStyle name="Normal 2 7 2 4 2" xfId="2730" xr:uid="{00000000-0005-0000-0000-000002300000}"/>
    <cellStyle name="Normal 2 7 2 4 2 2" xfId="6126" xr:uid="{00000000-0005-0000-0000-000003300000}"/>
    <cellStyle name="Normal 2 7 2 4 2 2 2" xfId="12901" xr:uid="{00000000-0005-0000-0000-000004300000}"/>
    <cellStyle name="Normal 2 7 2 4 2 2 3" xfId="19670" xr:uid="{00000000-0005-0000-0000-000005300000}"/>
    <cellStyle name="Normal 2 7 2 4 2 2 4" xfId="26439" xr:uid="{00000000-0005-0000-0000-000006300000}"/>
    <cellStyle name="Normal 2 7 2 4 2 3" xfId="9517" xr:uid="{00000000-0005-0000-0000-000007300000}"/>
    <cellStyle name="Normal 2 7 2 4 2 4" xfId="16286" xr:uid="{00000000-0005-0000-0000-000008300000}"/>
    <cellStyle name="Normal 2 7 2 4 2 5" xfId="23055" xr:uid="{00000000-0005-0000-0000-000009300000}"/>
    <cellStyle name="Normal 2 7 2 4 3" xfId="4427" xr:uid="{00000000-0005-0000-0000-00000A300000}"/>
    <cellStyle name="Normal 2 7 2 4 3 2" xfId="11208" xr:uid="{00000000-0005-0000-0000-00000B300000}"/>
    <cellStyle name="Normal 2 7 2 4 3 3" xfId="17977" xr:uid="{00000000-0005-0000-0000-00000C300000}"/>
    <cellStyle name="Normal 2 7 2 4 3 4" xfId="24746" xr:uid="{00000000-0005-0000-0000-00000D300000}"/>
    <cellStyle name="Normal 2 7 2 4 4" xfId="7824" xr:uid="{00000000-0005-0000-0000-00000E300000}"/>
    <cellStyle name="Normal 2 7 2 4 5" xfId="14593" xr:uid="{00000000-0005-0000-0000-00000F300000}"/>
    <cellStyle name="Normal 2 7 2 4 6" xfId="21362" xr:uid="{00000000-0005-0000-0000-000010300000}"/>
    <cellStyle name="Normal 2 7 2 5" xfId="1454" xr:uid="{00000000-0005-0000-0000-000011300000}"/>
    <cellStyle name="Normal 2 7 2 5 2" xfId="3156" xr:uid="{00000000-0005-0000-0000-000012300000}"/>
    <cellStyle name="Normal 2 7 2 5 2 2" xfId="6552" xr:uid="{00000000-0005-0000-0000-000013300000}"/>
    <cellStyle name="Normal 2 7 2 5 2 2 2" xfId="13324" xr:uid="{00000000-0005-0000-0000-000014300000}"/>
    <cellStyle name="Normal 2 7 2 5 2 2 3" xfId="20093" xr:uid="{00000000-0005-0000-0000-000015300000}"/>
    <cellStyle name="Normal 2 7 2 5 2 2 4" xfId="26862" xr:uid="{00000000-0005-0000-0000-000016300000}"/>
    <cellStyle name="Normal 2 7 2 5 2 3" xfId="9940" xr:uid="{00000000-0005-0000-0000-000017300000}"/>
    <cellStyle name="Normal 2 7 2 5 2 4" xfId="16709" xr:uid="{00000000-0005-0000-0000-000018300000}"/>
    <cellStyle name="Normal 2 7 2 5 2 5" xfId="23478" xr:uid="{00000000-0005-0000-0000-000019300000}"/>
    <cellStyle name="Normal 2 7 2 5 3" xfId="4850" xr:uid="{00000000-0005-0000-0000-00001A300000}"/>
    <cellStyle name="Normal 2 7 2 5 3 2" xfId="11631" xr:uid="{00000000-0005-0000-0000-00001B300000}"/>
    <cellStyle name="Normal 2 7 2 5 3 3" xfId="18400" xr:uid="{00000000-0005-0000-0000-00001C300000}"/>
    <cellStyle name="Normal 2 7 2 5 3 4" xfId="25169" xr:uid="{00000000-0005-0000-0000-00001D300000}"/>
    <cellStyle name="Normal 2 7 2 5 4" xfId="8247" xr:uid="{00000000-0005-0000-0000-00001E300000}"/>
    <cellStyle name="Normal 2 7 2 5 5" xfId="15016" xr:uid="{00000000-0005-0000-0000-00001F300000}"/>
    <cellStyle name="Normal 2 7 2 5 6" xfId="21785" xr:uid="{00000000-0005-0000-0000-000020300000}"/>
    <cellStyle name="Normal 2 7 2 6" xfId="1879" xr:uid="{00000000-0005-0000-0000-000021300000}"/>
    <cellStyle name="Normal 2 7 2 6 2" xfId="5275" xr:uid="{00000000-0005-0000-0000-000022300000}"/>
    <cellStyle name="Normal 2 7 2 6 2 2" xfId="12055" xr:uid="{00000000-0005-0000-0000-000023300000}"/>
    <cellStyle name="Normal 2 7 2 6 2 3" xfId="18824" xr:uid="{00000000-0005-0000-0000-000024300000}"/>
    <cellStyle name="Normal 2 7 2 6 2 4" xfId="25593" xr:uid="{00000000-0005-0000-0000-000025300000}"/>
    <cellStyle name="Normal 2 7 2 6 3" xfId="8671" xr:uid="{00000000-0005-0000-0000-000026300000}"/>
    <cellStyle name="Normal 2 7 2 6 4" xfId="15440" xr:uid="{00000000-0005-0000-0000-000027300000}"/>
    <cellStyle name="Normal 2 7 2 6 5" xfId="22209" xr:uid="{00000000-0005-0000-0000-000028300000}"/>
    <cellStyle name="Normal 2 7 2 7" xfId="3581" xr:uid="{00000000-0005-0000-0000-000029300000}"/>
    <cellStyle name="Normal 2 7 2 7 2" xfId="10362" xr:uid="{00000000-0005-0000-0000-00002A300000}"/>
    <cellStyle name="Normal 2 7 2 7 3" xfId="17131" xr:uid="{00000000-0005-0000-0000-00002B300000}"/>
    <cellStyle name="Normal 2 7 2 7 4" xfId="23900" xr:uid="{00000000-0005-0000-0000-00002C300000}"/>
    <cellStyle name="Normal 2 7 2 8" xfId="6977" xr:uid="{00000000-0005-0000-0000-00002D300000}"/>
    <cellStyle name="Normal 2 7 2 9" xfId="13747" xr:uid="{00000000-0005-0000-0000-00002E300000}"/>
    <cellStyle name="Normal 2 7 3" xfId="293" xr:uid="{00000000-0005-0000-0000-00002F300000}"/>
    <cellStyle name="Normal 2 7 3 2" xfId="720" xr:uid="{00000000-0005-0000-0000-000030300000}"/>
    <cellStyle name="Normal 2 7 3 2 2" xfId="2427" xr:uid="{00000000-0005-0000-0000-000031300000}"/>
    <cellStyle name="Normal 2 7 3 2 2 2" xfId="5823" xr:uid="{00000000-0005-0000-0000-000032300000}"/>
    <cellStyle name="Normal 2 7 3 2 2 2 2" xfId="12601" xr:uid="{00000000-0005-0000-0000-000033300000}"/>
    <cellStyle name="Normal 2 7 3 2 2 2 3" xfId="19370" xr:uid="{00000000-0005-0000-0000-000034300000}"/>
    <cellStyle name="Normal 2 7 3 2 2 2 4" xfId="26139" xr:uid="{00000000-0005-0000-0000-000035300000}"/>
    <cellStyle name="Normal 2 7 3 2 2 3" xfId="9217" xr:uid="{00000000-0005-0000-0000-000036300000}"/>
    <cellStyle name="Normal 2 7 3 2 2 4" xfId="15986" xr:uid="{00000000-0005-0000-0000-000037300000}"/>
    <cellStyle name="Normal 2 7 3 2 2 5" xfId="22755" xr:uid="{00000000-0005-0000-0000-000038300000}"/>
    <cellStyle name="Normal 2 7 3 2 3" xfId="4127" xr:uid="{00000000-0005-0000-0000-000039300000}"/>
    <cellStyle name="Normal 2 7 3 2 3 2" xfId="10908" xr:uid="{00000000-0005-0000-0000-00003A300000}"/>
    <cellStyle name="Normal 2 7 3 2 3 3" xfId="17677" xr:uid="{00000000-0005-0000-0000-00003B300000}"/>
    <cellStyle name="Normal 2 7 3 2 3 4" xfId="24446" xr:uid="{00000000-0005-0000-0000-00003C300000}"/>
    <cellStyle name="Normal 2 7 3 2 4" xfId="7524" xr:uid="{00000000-0005-0000-0000-00003D300000}"/>
    <cellStyle name="Normal 2 7 3 2 5" xfId="14293" xr:uid="{00000000-0005-0000-0000-00003E300000}"/>
    <cellStyle name="Normal 2 7 3 2 6" xfId="21062" xr:uid="{00000000-0005-0000-0000-00003F300000}"/>
    <cellStyle name="Normal 2 7 3 3" xfId="1148" xr:uid="{00000000-0005-0000-0000-000040300000}"/>
    <cellStyle name="Normal 2 7 3 3 2" xfId="2853" xr:uid="{00000000-0005-0000-0000-000041300000}"/>
    <cellStyle name="Normal 2 7 3 3 2 2" xfId="6249" xr:uid="{00000000-0005-0000-0000-000042300000}"/>
    <cellStyle name="Normal 2 7 3 3 2 2 2" xfId="13024" xr:uid="{00000000-0005-0000-0000-000043300000}"/>
    <cellStyle name="Normal 2 7 3 3 2 2 3" xfId="19793" xr:uid="{00000000-0005-0000-0000-000044300000}"/>
    <cellStyle name="Normal 2 7 3 3 2 2 4" xfId="26562" xr:uid="{00000000-0005-0000-0000-000045300000}"/>
    <cellStyle name="Normal 2 7 3 3 2 3" xfId="9640" xr:uid="{00000000-0005-0000-0000-000046300000}"/>
    <cellStyle name="Normal 2 7 3 3 2 4" xfId="16409" xr:uid="{00000000-0005-0000-0000-000047300000}"/>
    <cellStyle name="Normal 2 7 3 3 2 5" xfId="23178" xr:uid="{00000000-0005-0000-0000-000048300000}"/>
    <cellStyle name="Normal 2 7 3 3 3" xfId="4550" xr:uid="{00000000-0005-0000-0000-000049300000}"/>
    <cellStyle name="Normal 2 7 3 3 3 2" xfId="11331" xr:uid="{00000000-0005-0000-0000-00004A300000}"/>
    <cellStyle name="Normal 2 7 3 3 3 3" xfId="18100" xr:uid="{00000000-0005-0000-0000-00004B300000}"/>
    <cellStyle name="Normal 2 7 3 3 3 4" xfId="24869" xr:uid="{00000000-0005-0000-0000-00004C300000}"/>
    <cellStyle name="Normal 2 7 3 3 4" xfId="7947" xr:uid="{00000000-0005-0000-0000-00004D300000}"/>
    <cellStyle name="Normal 2 7 3 3 5" xfId="14716" xr:uid="{00000000-0005-0000-0000-00004E300000}"/>
    <cellStyle name="Normal 2 7 3 3 6" xfId="21485" xr:uid="{00000000-0005-0000-0000-00004F300000}"/>
    <cellStyle name="Normal 2 7 3 4" xfId="1577" xr:uid="{00000000-0005-0000-0000-000050300000}"/>
    <cellStyle name="Normal 2 7 3 4 2" xfId="3279" xr:uid="{00000000-0005-0000-0000-000051300000}"/>
    <cellStyle name="Normal 2 7 3 4 2 2" xfId="6675" xr:uid="{00000000-0005-0000-0000-000052300000}"/>
    <cellStyle name="Normal 2 7 3 4 2 2 2" xfId="13447" xr:uid="{00000000-0005-0000-0000-000053300000}"/>
    <cellStyle name="Normal 2 7 3 4 2 2 3" xfId="20216" xr:uid="{00000000-0005-0000-0000-000054300000}"/>
    <cellStyle name="Normal 2 7 3 4 2 2 4" xfId="26985" xr:uid="{00000000-0005-0000-0000-000055300000}"/>
    <cellStyle name="Normal 2 7 3 4 2 3" xfId="10063" xr:uid="{00000000-0005-0000-0000-000056300000}"/>
    <cellStyle name="Normal 2 7 3 4 2 4" xfId="16832" xr:uid="{00000000-0005-0000-0000-000057300000}"/>
    <cellStyle name="Normal 2 7 3 4 2 5" xfId="23601" xr:uid="{00000000-0005-0000-0000-000058300000}"/>
    <cellStyle name="Normal 2 7 3 4 3" xfId="4973" xr:uid="{00000000-0005-0000-0000-000059300000}"/>
    <cellStyle name="Normal 2 7 3 4 3 2" xfId="11754" xr:uid="{00000000-0005-0000-0000-00005A300000}"/>
    <cellStyle name="Normal 2 7 3 4 3 3" xfId="18523" xr:uid="{00000000-0005-0000-0000-00005B300000}"/>
    <cellStyle name="Normal 2 7 3 4 3 4" xfId="25292" xr:uid="{00000000-0005-0000-0000-00005C300000}"/>
    <cellStyle name="Normal 2 7 3 4 4" xfId="8370" xr:uid="{00000000-0005-0000-0000-00005D300000}"/>
    <cellStyle name="Normal 2 7 3 4 5" xfId="15139" xr:uid="{00000000-0005-0000-0000-00005E300000}"/>
    <cellStyle name="Normal 2 7 3 4 6" xfId="21908" xr:uid="{00000000-0005-0000-0000-00005F300000}"/>
    <cellStyle name="Normal 2 7 3 5" xfId="2002" xr:uid="{00000000-0005-0000-0000-000060300000}"/>
    <cellStyle name="Normal 2 7 3 5 2" xfId="5398" xr:uid="{00000000-0005-0000-0000-000061300000}"/>
    <cellStyle name="Normal 2 7 3 5 2 2" xfId="12178" xr:uid="{00000000-0005-0000-0000-000062300000}"/>
    <cellStyle name="Normal 2 7 3 5 2 3" xfId="18947" xr:uid="{00000000-0005-0000-0000-000063300000}"/>
    <cellStyle name="Normal 2 7 3 5 2 4" xfId="25716" xr:uid="{00000000-0005-0000-0000-000064300000}"/>
    <cellStyle name="Normal 2 7 3 5 3" xfId="8794" xr:uid="{00000000-0005-0000-0000-000065300000}"/>
    <cellStyle name="Normal 2 7 3 5 4" xfId="15563" xr:uid="{00000000-0005-0000-0000-000066300000}"/>
    <cellStyle name="Normal 2 7 3 5 5" xfId="22332" xr:uid="{00000000-0005-0000-0000-000067300000}"/>
    <cellStyle name="Normal 2 7 3 6" xfId="3704" xr:uid="{00000000-0005-0000-0000-000068300000}"/>
    <cellStyle name="Normal 2 7 3 6 2" xfId="10485" xr:uid="{00000000-0005-0000-0000-000069300000}"/>
    <cellStyle name="Normal 2 7 3 6 3" xfId="17254" xr:uid="{00000000-0005-0000-0000-00006A300000}"/>
    <cellStyle name="Normal 2 7 3 6 4" xfId="24023" xr:uid="{00000000-0005-0000-0000-00006B300000}"/>
    <cellStyle name="Normal 2 7 3 7" xfId="7101" xr:uid="{00000000-0005-0000-0000-00006C300000}"/>
    <cellStyle name="Normal 2 7 3 8" xfId="13870" xr:uid="{00000000-0005-0000-0000-00006D300000}"/>
    <cellStyle name="Normal 2 7 3 9" xfId="20639" xr:uid="{00000000-0005-0000-0000-00006E300000}"/>
    <cellStyle name="Normal 2 7 4" xfId="495" xr:uid="{00000000-0005-0000-0000-00006F300000}"/>
    <cellStyle name="Normal 2 7 4 2" xfId="2204" xr:uid="{00000000-0005-0000-0000-000070300000}"/>
    <cellStyle name="Normal 2 7 4 2 2" xfId="5600" xr:uid="{00000000-0005-0000-0000-000071300000}"/>
    <cellStyle name="Normal 2 7 4 2 2 2" xfId="12378" xr:uid="{00000000-0005-0000-0000-000072300000}"/>
    <cellStyle name="Normal 2 7 4 2 2 3" xfId="19147" xr:uid="{00000000-0005-0000-0000-000073300000}"/>
    <cellStyle name="Normal 2 7 4 2 2 4" xfId="25916" xr:uid="{00000000-0005-0000-0000-000074300000}"/>
    <cellStyle name="Normal 2 7 4 2 3" xfId="8994" xr:uid="{00000000-0005-0000-0000-000075300000}"/>
    <cellStyle name="Normal 2 7 4 2 4" xfId="15763" xr:uid="{00000000-0005-0000-0000-000076300000}"/>
    <cellStyle name="Normal 2 7 4 2 5" xfId="22532" xr:uid="{00000000-0005-0000-0000-000077300000}"/>
    <cellStyle name="Normal 2 7 4 3" xfId="3904" xr:uid="{00000000-0005-0000-0000-000078300000}"/>
    <cellStyle name="Normal 2 7 4 3 2" xfId="10685" xr:uid="{00000000-0005-0000-0000-000079300000}"/>
    <cellStyle name="Normal 2 7 4 3 3" xfId="17454" xr:uid="{00000000-0005-0000-0000-00007A300000}"/>
    <cellStyle name="Normal 2 7 4 3 4" xfId="24223" xr:uid="{00000000-0005-0000-0000-00007B300000}"/>
    <cellStyle name="Normal 2 7 4 4" xfId="7301" xr:uid="{00000000-0005-0000-0000-00007C300000}"/>
    <cellStyle name="Normal 2 7 4 5" xfId="14070" xr:uid="{00000000-0005-0000-0000-00007D300000}"/>
    <cellStyle name="Normal 2 7 4 6" xfId="20839" xr:uid="{00000000-0005-0000-0000-00007E300000}"/>
    <cellStyle name="Normal 2 7 5" xfId="925" xr:uid="{00000000-0005-0000-0000-00007F300000}"/>
    <cellStyle name="Normal 2 7 5 2" xfId="2630" xr:uid="{00000000-0005-0000-0000-000080300000}"/>
    <cellStyle name="Normal 2 7 5 2 2" xfId="6026" xr:uid="{00000000-0005-0000-0000-000081300000}"/>
    <cellStyle name="Normal 2 7 5 2 2 2" xfId="12801" xr:uid="{00000000-0005-0000-0000-000082300000}"/>
    <cellStyle name="Normal 2 7 5 2 2 3" xfId="19570" xr:uid="{00000000-0005-0000-0000-000083300000}"/>
    <cellStyle name="Normal 2 7 5 2 2 4" xfId="26339" xr:uid="{00000000-0005-0000-0000-000084300000}"/>
    <cellStyle name="Normal 2 7 5 2 3" xfId="9417" xr:uid="{00000000-0005-0000-0000-000085300000}"/>
    <cellStyle name="Normal 2 7 5 2 4" xfId="16186" xr:uid="{00000000-0005-0000-0000-000086300000}"/>
    <cellStyle name="Normal 2 7 5 2 5" xfId="22955" xr:uid="{00000000-0005-0000-0000-000087300000}"/>
    <cellStyle name="Normal 2 7 5 3" xfId="4327" xr:uid="{00000000-0005-0000-0000-000088300000}"/>
    <cellStyle name="Normal 2 7 5 3 2" xfId="11108" xr:uid="{00000000-0005-0000-0000-000089300000}"/>
    <cellStyle name="Normal 2 7 5 3 3" xfId="17877" xr:uid="{00000000-0005-0000-0000-00008A300000}"/>
    <cellStyle name="Normal 2 7 5 3 4" xfId="24646" xr:uid="{00000000-0005-0000-0000-00008B300000}"/>
    <cellStyle name="Normal 2 7 5 4" xfId="7724" xr:uid="{00000000-0005-0000-0000-00008C300000}"/>
    <cellStyle name="Normal 2 7 5 5" xfId="14493" xr:uid="{00000000-0005-0000-0000-00008D300000}"/>
    <cellStyle name="Normal 2 7 5 6" xfId="21262" xr:uid="{00000000-0005-0000-0000-00008E300000}"/>
    <cellStyle name="Normal 2 7 6" xfId="1354" xr:uid="{00000000-0005-0000-0000-00008F300000}"/>
    <cellStyle name="Normal 2 7 6 2" xfId="3056" xr:uid="{00000000-0005-0000-0000-000090300000}"/>
    <cellStyle name="Normal 2 7 6 2 2" xfId="6452" xr:uid="{00000000-0005-0000-0000-000091300000}"/>
    <cellStyle name="Normal 2 7 6 2 2 2" xfId="13224" xr:uid="{00000000-0005-0000-0000-000092300000}"/>
    <cellStyle name="Normal 2 7 6 2 2 3" xfId="19993" xr:uid="{00000000-0005-0000-0000-000093300000}"/>
    <cellStyle name="Normal 2 7 6 2 2 4" xfId="26762" xr:uid="{00000000-0005-0000-0000-000094300000}"/>
    <cellStyle name="Normal 2 7 6 2 3" xfId="9840" xr:uid="{00000000-0005-0000-0000-000095300000}"/>
    <cellStyle name="Normal 2 7 6 2 4" xfId="16609" xr:uid="{00000000-0005-0000-0000-000096300000}"/>
    <cellStyle name="Normal 2 7 6 2 5" xfId="23378" xr:uid="{00000000-0005-0000-0000-000097300000}"/>
    <cellStyle name="Normal 2 7 6 3" xfId="4750" xr:uid="{00000000-0005-0000-0000-000098300000}"/>
    <cellStyle name="Normal 2 7 6 3 2" xfId="11531" xr:uid="{00000000-0005-0000-0000-000099300000}"/>
    <cellStyle name="Normal 2 7 6 3 3" xfId="18300" xr:uid="{00000000-0005-0000-0000-00009A300000}"/>
    <cellStyle name="Normal 2 7 6 3 4" xfId="25069" xr:uid="{00000000-0005-0000-0000-00009B300000}"/>
    <cellStyle name="Normal 2 7 6 4" xfId="8147" xr:uid="{00000000-0005-0000-0000-00009C300000}"/>
    <cellStyle name="Normal 2 7 6 5" xfId="14916" xr:uid="{00000000-0005-0000-0000-00009D300000}"/>
    <cellStyle name="Normal 2 7 6 6" xfId="21685" xr:uid="{00000000-0005-0000-0000-00009E300000}"/>
    <cellStyle name="Normal 2 7 7" xfId="1779" xr:uid="{00000000-0005-0000-0000-00009F300000}"/>
    <cellStyle name="Normal 2 7 7 2" xfId="5175" xr:uid="{00000000-0005-0000-0000-0000A0300000}"/>
    <cellStyle name="Normal 2 7 7 2 2" xfId="11955" xr:uid="{00000000-0005-0000-0000-0000A1300000}"/>
    <cellStyle name="Normal 2 7 7 2 3" xfId="18724" xr:uid="{00000000-0005-0000-0000-0000A2300000}"/>
    <cellStyle name="Normal 2 7 7 2 4" xfId="25493" xr:uid="{00000000-0005-0000-0000-0000A3300000}"/>
    <cellStyle name="Normal 2 7 7 3" xfId="8571" xr:uid="{00000000-0005-0000-0000-0000A4300000}"/>
    <cellStyle name="Normal 2 7 7 4" xfId="15340" xr:uid="{00000000-0005-0000-0000-0000A5300000}"/>
    <cellStyle name="Normal 2 7 7 5" xfId="22109" xr:uid="{00000000-0005-0000-0000-0000A6300000}"/>
    <cellStyle name="Normal 2 7 8" xfId="3481" xr:uid="{00000000-0005-0000-0000-0000A7300000}"/>
    <cellStyle name="Normal 2 7 8 2" xfId="10262" xr:uid="{00000000-0005-0000-0000-0000A8300000}"/>
    <cellStyle name="Normal 2 7 8 3" xfId="17031" xr:uid="{00000000-0005-0000-0000-0000A9300000}"/>
    <cellStyle name="Normal 2 7 8 4" xfId="23800" xr:uid="{00000000-0005-0000-0000-0000AA300000}"/>
    <cellStyle name="Normal 2 7 9" xfId="6877" xr:uid="{00000000-0005-0000-0000-0000AB300000}"/>
    <cellStyle name="Normal 2 8" xfId="54" xr:uid="{00000000-0005-0000-0000-0000AC300000}"/>
    <cellStyle name="Normal 2 8 10" xfId="13667" xr:uid="{00000000-0005-0000-0000-0000AD300000}"/>
    <cellStyle name="Normal 2 8 11" xfId="20436" xr:uid="{00000000-0005-0000-0000-0000AE300000}"/>
    <cellStyle name="Normal 2 8 2" xfId="167" xr:uid="{00000000-0005-0000-0000-0000AF300000}"/>
    <cellStyle name="Normal 2 8 2 10" xfId="20536" xr:uid="{00000000-0005-0000-0000-0000B0300000}"/>
    <cellStyle name="Normal 2 8 2 2" xfId="415" xr:uid="{00000000-0005-0000-0000-0000B1300000}"/>
    <cellStyle name="Normal 2 8 2 2 2" xfId="842" xr:uid="{00000000-0005-0000-0000-0000B2300000}"/>
    <cellStyle name="Normal 2 8 2 2 2 2" xfId="2547" xr:uid="{00000000-0005-0000-0000-0000B3300000}"/>
    <cellStyle name="Normal 2 8 2 2 2 2 2" xfId="5943" xr:uid="{00000000-0005-0000-0000-0000B4300000}"/>
    <cellStyle name="Normal 2 8 2 2 2 2 2 2" xfId="12721" xr:uid="{00000000-0005-0000-0000-0000B5300000}"/>
    <cellStyle name="Normal 2 8 2 2 2 2 2 3" xfId="19490" xr:uid="{00000000-0005-0000-0000-0000B6300000}"/>
    <cellStyle name="Normal 2 8 2 2 2 2 2 4" xfId="26259" xr:uid="{00000000-0005-0000-0000-0000B7300000}"/>
    <cellStyle name="Normal 2 8 2 2 2 2 3" xfId="9337" xr:uid="{00000000-0005-0000-0000-0000B8300000}"/>
    <cellStyle name="Normal 2 8 2 2 2 2 4" xfId="16106" xr:uid="{00000000-0005-0000-0000-0000B9300000}"/>
    <cellStyle name="Normal 2 8 2 2 2 2 5" xfId="22875" xr:uid="{00000000-0005-0000-0000-0000BA300000}"/>
    <cellStyle name="Normal 2 8 2 2 2 3" xfId="4247" xr:uid="{00000000-0005-0000-0000-0000BB300000}"/>
    <cellStyle name="Normal 2 8 2 2 2 3 2" xfId="11028" xr:uid="{00000000-0005-0000-0000-0000BC300000}"/>
    <cellStyle name="Normal 2 8 2 2 2 3 3" xfId="17797" xr:uid="{00000000-0005-0000-0000-0000BD300000}"/>
    <cellStyle name="Normal 2 8 2 2 2 3 4" xfId="24566" xr:uid="{00000000-0005-0000-0000-0000BE300000}"/>
    <cellStyle name="Normal 2 8 2 2 2 4" xfId="7644" xr:uid="{00000000-0005-0000-0000-0000BF300000}"/>
    <cellStyle name="Normal 2 8 2 2 2 5" xfId="14413" xr:uid="{00000000-0005-0000-0000-0000C0300000}"/>
    <cellStyle name="Normal 2 8 2 2 2 6" xfId="21182" xr:uid="{00000000-0005-0000-0000-0000C1300000}"/>
    <cellStyle name="Normal 2 8 2 2 3" xfId="1268" xr:uid="{00000000-0005-0000-0000-0000C2300000}"/>
    <cellStyle name="Normal 2 8 2 2 3 2" xfId="2973" xr:uid="{00000000-0005-0000-0000-0000C3300000}"/>
    <cellStyle name="Normal 2 8 2 2 3 2 2" xfId="6369" xr:uid="{00000000-0005-0000-0000-0000C4300000}"/>
    <cellStyle name="Normal 2 8 2 2 3 2 2 2" xfId="13144" xr:uid="{00000000-0005-0000-0000-0000C5300000}"/>
    <cellStyle name="Normal 2 8 2 2 3 2 2 3" xfId="19913" xr:uid="{00000000-0005-0000-0000-0000C6300000}"/>
    <cellStyle name="Normal 2 8 2 2 3 2 2 4" xfId="26682" xr:uid="{00000000-0005-0000-0000-0000C7300000}"/>
    <cellStyle name="Normal 2 8 2 2 3 2 3" xfId="9760" xr:uid="{00000000-0005-0000-0000-0000C8300000}"/>
    <cellStyle name="Normal 2 8 2 2 3 2 4" xfId="16529" xr:uid="{00000000-0005-0000-0000-0000C9300000}"/>
    <cellStyle name="Normal 2 8 2 2 3 2 5" xfId="23298" xr:uid="{00000000-0005-0000-0000-0000CA300000}"/>
    <cellStyle name="Normal 2 8 2 2 3 3" xfId="4670" xr:uid="{00000000-0005-0000-0000-0000CB300000}"/>
    <cellStyle name="Normal 2 8 2 2 3 3 2" xfId="11451" xr:uid="{00000000-0005-0000-0000-0000CC300000}"/>
    <cellStyle name="Normal 2 8 2 2 3 3 3" xfId="18220" xr:uid="{00000000-0005-0000-0000-0000CD300000}"/>
    <cellStyle name="Normal 2 8 2 2 3 3 4" xfId="24989" xr:uid="{00000000-0005-0000-0000-0000CE300000}"/>
    <cellStyle name="Normal 2 8 2 2 3 4" xfId="8067" xr:uid="{00000000-0005-0000-0000-0000CF300000}"/>
    <cellStyle name="Normal 2 8 2 2 3 5" xfId="14836" xr:uid="{00000000-0005-0000-0000-0000D0300000}"/>
    <cellStyle name="Normal 2 8 2 2 3 6" xfId="21605" xr:uid="{00000000-0005-0000-0000-0000D1300000}"/>
    <cellStyle name="Normal 2 8 2 2 4" xfId="1697" xr:uid="{00000000-0005-0000-0000-0000D2300000}"/>
    <cellStyle name="Normal 2 8 2 2 4 2" xfId="3399" xr:uid="{00000000-0005-0000-0000-0000D3300000}"/>
    <cellStyle name="Normal 2 8 2 2 4 2 2" xfId="6795" xr:uid="{00000000-0005-0000-0000-0000D4300000}"/>
    <cellStyle name="Normal 2 8 2 2 4 2 2 2" xfId="13567" xr:uid="{00000000-0005-0000-0000-0000D5300000}"/>
    <cellStyle name="Normal 2 8 2 2 4 2 2 3" xfId="20336" xr:uid="{00000000-0005-0000-0000-0000D6300000}"/>
    <cellStyle name="Normal 2 8 2 2 4 2 2 4" xfId="27105" xr:uid="{00000000-0005-0000-0000-0000D7300000}"/>
    <cellStyle name="Normal 2 8 2 2 4 2 3" xfId="10183" xr:uid="{00000000-0005-0000-0000-0000D8300000}"/>
    <cellStyle name="Normal 2 8 2 2 4 2 4" xfId="16952" xr:uid="{00000000-0005-0000-0000-0000D9300000}"/>
    <cellStyle name="Normal 2 8 2 2 4 2 5" xfId="23721" xr:uid="{00000000-0005-0000-0000-0000DA300000}"/>
    <cellStyle name="Normal 2 8 2 2 4 3" xfId="5093" xr:uid="{00000000-0005-0000-0000-0000DB300000}"/>
    <cellStyle name="Normal 2 8 2 2 4 3 2" xfId="11874" xr:uid="{00000000-0005-0000-0000-0000DC300000}"/>
    <cellStyle name="Normal 2 8 2 2 4 3 3" xfId="18643" xr:uid="{00000000-0005-0000-0000-0000DD300000}"/>
    <cellStyle name="Normal 2 8 2 2 4 3 4" xfId="25412" xr:uid="{00000000-0005-0000-0000-0000DE300000}"/>
    <cellStyle name="Normal 2 8 2 2 4 4" xfId="8490" xr:uid="{00000000-0005-0000-0000-0000DF300000}"/>
    <cellStyle name="Normal 2 8 2 2 4 5" xfId="15259" xr:uid="{00000000-0005-0000-0000-0000E0300000}"/>
    <cellStyle name="Normal 2 8 2 2 4 6" xfId="22028" xr:uid="{00000000-0005-0000-0000-0000E1300000}"/>
    <cellStyle name="Normal 2 8 2 2 5" xfId="2124" xr:uid="{00000000-0005-0000-0000-0000E2300000}"/>
    <cellStyle name="Normal 2 8 2 2 5 2" xfId="5520" xr:uid="{00000000-0005-0000-0000-0000E3300000}"/>
    <cellStyle name="Normal 2 8 2 2 5 2 2" xfId="12298" xr:uid="{00000000-0005-0000-0000-0000E4300000}"/>
    <cellStyle name="Normal 2 8 2 2 5 2 3" xfId="19067" xr:uid="{00000000-0005-0000-0000-0000E5300000}"/>
    <cellStyle name="Normal 2 8 2 2 5 2 4" xfId="25836" xr:uid="{00000000-0005-0000-0000-0000E6300000}"/>
    <cellStyle name="Normal 2 8 2 2 5 3" xfId="8914" xr:uid="{00000000-0005-0000-0000-0000E7300000}"/>
    <cellStyle name="Normal 2 8 2 2 5 4" xfId="15683" xr:uid="{00000000-0005-0000-0000-0000E8300000}"/>
    <cellStyle name="Normal 2 8 2 2 5 5" xfId="22452" xr:uid="{00000000-0005-0000-0000-0000E9300000}"/>
    <cellStyle name="Normal 2 8 2 2 6" xfId="3824" xr:uid="{00000000-0005-0000-0000-0000EA300000}"/>
    <cellStyle name="Normal 2 8 2 2 6 2" xfId="10605" xr:uid="{00000000-0005-0000-0000-0000EB300000}"/>
    <cellStyle name="Normal 2 8 2 2 6 3" xfId="17374" xr:uid="{00000000-0005-0000-0000-0000EC300000}"/>
    <cellStyle name="Normal 2 8 2 2 6 4" xfId="24143" xr:uid="{00000000-0005-0000-0000-0000ED300000}"/>
    <cellStyle name="Normal 2 8 2 2 7" xfId="7221" xr:uid="{00000000-0005-0000-0000-0000EE300000}"/>
    <cellStyle name="Normal 2 8 2 2 8" xfId="13990" xr:uid="{00000000-0005-0000-0000-0000EF300000}"/>
    <cellStyle name="Normal 2 8 2 2 9" xfId="20759" xr:uid="{00000000-0005-0000-0000-0000F0300000}"/>
    <cellStyle name="Normal 2 8 2 3" xfId="617" xr:uid="{00000000-0005-0000-0000-0000F1300000}"/>
    <cellStyle name="Normal 2 8 2 3 2" xfId="2324" xr:uid="{00000000-0005-0000-0000-0000F2300000}"/>
    <cellStyle name="Normal 2 8 2 3 2 2" xfId="5720" xr:uid="{00000000-0005-0000-0000-0000F3300000}"/>
    <cellStyle name="Normal 2 8 2 3 2 2 2" xfId="12498" xr:uid="{00000000-0005-0000-0000-0000F4300000}"/>
    <cellStyle name="Normal 2 8 2 3 2 2 3" xfId="19267" xr:uid="{00000000-0005-0000-0000-0000F5300000}"/>
    <cellStyle name="Normal 2 8 2 3 2 2 4" xfId="26036" xr:uid="{00000000-0005-0000-0000-0000F6300000}"/>
    <cellStyle name="Normal 2 8 2 3 2 3" xfId="9114" xr:uid="{00000000-0005-0000-0000-0000F7300000}"/>
    <cellStyle name="Normal 2 8 2 3 2 4" xfId="15883" xr:uid="{00000000-0005-0000-0000-0000F8300000}"/>
    <cellStyle name="Normal 2 8 2 3 2 5" xfId="22652" xr:uid="{00000000-0005-0000-0000-0000F9300000}"/>
    <cellStyle name="Normal 2 8 2 3 3" xfId="4024" xr:uid="{00000000-0005-0000-0000-0000FA300000}"/>
    <cellStyle name="Normal 2 8 2 3 3 2" xfId="10805" xr:uid="{00000000-0005-0000-0000-0000FB300000}"/>
    <cellStyle name="Normal 2 8 2 3 3 3" xfId="17574" xr:uid="{00000000-0005-0000-0000-0000FC300000}"/>
    <cellStyle name="Normal 2 8 2 3 3 4" xfId="24343" xr:uid="{00000000-0005-0000-0000-0000FD300000}"/>
    <cellStyle name="Normal 2 8 2 3 4" xfId="7421" xr:uid="{00000000-0005-0000-0000-0000FE300000}"/>
    <cellStyle name="Normal 2 8 2 3 5" xfId="14190" xr:uid="{00000000-0005-0000-0000-0000FF300000}"/>
    <cellStyle name="Normal 2 8 2 3 6" xfId="20959" xr:uid="{00000000-0005-0000-0000-000000310000}"/>
    <cellStyle name="Normal 2 8 2 4" xfId="1045" xr:uid="{00000000-0005-0000-0000-000001310000}"/>
    <cellStyle name="Normal 2 8 2 4 2" xfId="2750" xr:uid="{00000000-0005-0000-0000-000002310000}"/>
    <cellStyle name="Normal 2 8 2 4 2 2" xfId="6146" xr:uid="{00000000-0005-0000-0000-000003310000}"/>
    <cellStyle name="Normal 2 8 2 4 2 2 2" xfId="12921" xr:uid="{00000000-0005-0000-0000-000004310000}"/>
    <cellStyle name="Normal 2 8 2 4 2 2 3" xfId="19690" xr:uid="{00000000-0005-0000-0000-000005310000}"/>
    <cellStyle name="Normal 2 8 2 4 2 2 4" xfId="26459" xr:uid="{00000000-0005-0000-0000-000006310000}"/>
    <cellStyle name="Normal 2 8 2 4 2 3" xfId="9537" xr:uid="{00000000-0005-0000-0000-000007310000}"/>
    <cellStyle name="Normal 2 8 2 4 2 4" xfId="16306" xr:uid="{00000000-0005-0000-0000-000008310000}"/>
    <cellStyle name="Normal 2 8 2 4 2 5" xfId="23075" xr:uid="{00000000-0005-0000-0000-000009310000}"/>
    <cellStyle name="Normal 2 8 2 4 3" xfId="4447" xr:uid="{00000000-0005-0000-0000-00000A310000}"/>
    <cellStyle name="Normal 2 8 2 4 3 2" xfId="11228" xr:uid="{00000000-0005-0000-0000-00000B310000}"/>
    <cellStyle name="Normal 2 8 2 4 3 3" xfId="17997" xr:uid="{00000000-0005-0000-0000-00000C310000}"/>
    <cellStyle name="Normal 2 8 2 4 3 4" xfId="24766" xr:uid="{00000000-0005-0000-0000-00000D310000}"/>
    <cellStyle name="Normal 2 8 2 4 4" xfId="7844" xr:uid="{00000000-0005-0000-0000-00000E310000}"/>
    <cellStyle name="Normal 2 8 2 4 5" xfId="14613" xr:uid="{00000000-0005-0000-0000-00000F310000}"/>
    <cellStyle name="Normal 2 8 2 4 6" xfId="21382" xr:uid="{00000000-0005-0000-0000-000010310000}"/>
    <cellStyle name="Normal 2 8 2 5" xfId="1474" xr:uid="{00000000-0005-0000-0000-000011310000}"/>
    <cellStyle name="Normal 2 8 2 5 2" xfId="3176" xr:uid="{00000000-0005-0000-0000-000012310000}"/>
    <cellStyle name="Normal 2 8 2 5 2 2" xfId="6572" xr:uid="{00000000-0005-0000-0000-000013310000}"/>
    <cellStyle name="Normal 2 8 2 5 2 2 2" xfId="13344" xr:uid="{00000000-0005-0000-0000-000014310000}"/>
    <cellStyle name="Normal 2 8 2 5 2 2 3" xfId="20113" xr:uid="{00000000-0005-0000-0000-000015310000}"/>
    <cellStyle name="Normal 2 8 2 5 2 2 4" xfId="26882" xr:uid="{00000000-0005-0000-0000-000016310000}"/>
    <cellStyle name="Normal 2 8 2 5 2 3" xfId="9960" xr:uid="{00000000-0005-0000-0000-000017310000}"/>
    <cellStyle name="Normal 2 8 2 5 2 4" xfId="16729" xr:uid="{00000000-0005-0000-0000-000018310000}"/>
    <cellStyle name="Normal 2 8 2 5 2 5" xfId="23498" xr:uid="{00000000-0005-0000-0000-000019310000}"/>
    <cellStyle name="Normal 2 8 2 5 3" xfId="4870" xr:uid="{00000000-0005-0000-0000-00001A310000}"/>
    <cellStyle name="Normal 2 8 2 5 3 2" xfId="11651" xr:uid="{00000000-0005-0000-0000-00001B310000}"/>
    <cellStyle name="Normal 2 8 2 5 3 3" xfId="18420" xr:uid="{00000000-0005-0000-0000-00001C310000}"/>
    <cellStyle name="Normal 2 8 2 5 3 4" xfId="25189" xr:uid="{00000000-0005-0000-0000-00001D310000}"/>
    <cellStyle name="Normal 2 8 2 5 4" xfId="8267" xr:uid="{00000000-0005-0000-0000-00001E310000}"/>
    <cellStyle name="Normal 2 8 2 5 5" xfId="15036" xr:uid="{00000000-0005-0000-0000-00001F310000}"/>
    <cellStyle name="Normal 2 8 2 5 6" xfId="21805" xr:uid="{00000000-0005-0000-0000-000020310000}"/>
    <cellStyle name="Normal 2 8 2 6" xfId="1899" xr:uid="{00000000-0005-0000-0000-000021310000}"/>
    <cellStyle name="Normal 2 8 2 6 2" xfId="5295" xr:uid="{00000000-0005-0000-0000-000022310000}"/>
    <cellStyle name="Normal 2 8 2 6 2 2" xfId="12075" xr:uid="{00000000-0005-0000-0000-000023310000}"/>
    <cellStyle name="Normal 2 8 2 6 2 3" xfId="18844" xr:uid="{00000000-0005-0000-0000-000024310000}"/>
    <cellStyle name="Normal 2 8 2 6 2 4" xfId="25613" xr:uid="{00000000-0005-0000-0000-000025310000}"/>
    <cellStyle name="Normal 2 8 2 6 3" xfId="8691" xr:uid="{00000000-0005-0000-0000-000026310000}"/>
    <cellStyle name="Normal 2 8 2 6 4" xfId="15460" xr:uid="{00000000-0005-0000-0000-000027310000}"/>
    <cellStyle name="Normal 2 8 2 6 5" xfId="22229" xr:uid="{00000000-0005-0000-0000-000028310000}"/>
    <cellStyle name="Normal 2 8 2 7" xfId="3601" xr:uid="{00000000-0005-0000-0000-000029310000}"/>
    <cellStyle name="Normal 2 8 2 7 2" xfId="10382" xr:uid="{00000000-0005-0000-0000-00002A310000}"/>
    <cellStyle name="Normal 2 8 2 7 3" xfId="17151" xr:uid="{00000000-0005-0000-0000-00002B310000}"/>
    <cellStyle name="Normal 2 8 2 7 4" xfId="23920" xr:uid="{00000000-0005-0000-0000-00002C310000}"/>
    <cellStyle name="Normal 2 8 2 8" xfId="6997" xr:uid="{00000000-0005-0000-0000-00002D310000}"/>
    <cellStyle name="Normal 2 8 2 9" xfId="13767" xr:uid="{00000000-0005-0000-0000-00002E310000}"/>
    <cellStyle name="Normal 2 8 3" xfId="313" xr:uid="{00000000-0005-0000-0000-00002F310000}"/>
    <cellStyle name="Normal 2 8 3 2" xfId="740" xr:uid="{00000000-0005-0000-0000-000030310000}"/>
    <cellStyle name="Normal 2 8 3 2 2" xfId="2447" xr:uid="{00000000-0005-0000-0000-000031310000}"/>
    <cellStyle name="Normal 2 8 3 2 2 2" xfId="5843" xr:uid="{00000000-0005-0000-0000-000032310000}"/>
    <cellStyle name="Normal 2 8 3 2 2 2 2" xfId="12621" xr:uid="{00000000-0005-0000-0000-000033310000}"/>
    <cellStyle name="Normal 2 8 3 2 2 2 3" xfId="19390" xr:uid="{00000000-0005-0000-0000-000034310000}"/>
    <cellStyle name="Normal 2 8 3 2 2 2 4" xfId="26159" xr:uid="{00000000-0005-0000-0000-000035310000}"/>
    <cellStyle name="Normal 2 8 3 2 2 3" xfId="9237" xr:uid="{00000000-0005-0000-0000-000036310000}"/>
    <cellStyle name="Normal 2 8 3 2 2 4" xfId="16006" xr:uid="{00000000-0005-0000-0000-000037310000}"/>
    <cellStyle name="Normal 2 8 3 2 2 5" xfId="22775" xr:uid="{00000000-0005-0000-0000-000038310000}"/>
    <cellStyle name="Normal 2 8 3 2 3" xfId="4147" xr:uid="{00000000-0005-0000-0000-000039310000}"/>
    <cellStyle name="Normal 2 8 3 2 3 2" xfId="10928" xr:uid="{00000000-0005-0000-0000-00003A310000}"/>
    <cellStyle name="Normal 2 8 3 2 3 3" xfId="17697" xr:uid="{00000000-0005-0000-0000-00003B310000}"/>
    <cellStyle name="Normal 2 8 3 2 3 4" xfId="24466" xr:uid="{00000000-0005-0000-0000-00003C310000}"/>
    <cellStyle name="Normal 2 8 3 2 4" xfId="7544" xr:uid="{00000000-0005-0000-0000-00003D310000}"/>
    <cellStyle name="Normal 2 8 3 2 5" xfId="14313" xr:uid="{00000000-0005-0000-0000-00003E310000}"/>
    <cellStyle name="Normal 2 8 3 2 6" xfId="21082" xr:uid="{00000000-0005-0000-0000-00003F310000}"/>
    <cellStyle name="Normal 2 8 3 3" xfId="1168" xr:uid="{00000000-0005-0000-0000-000040310000}"/>
    <cellStyle name="Normal 2 8 3 3 2" xfId="2873" xr:uid="{00000000-0005-0000-0000-000041310000}"/>
    <cellStyle name="Normal 2 8 3 3 2 2" xfId="6269" xr:uid="{00000000-0005-0000-0000-000042310000}"/>
    <cellStyle name="Normal 2 8 3 3 2 2 2" xfId="13044" xr:uid="{00000000-0005-0000-0000-000043310000}"/>
    <cellStyle name="Normal 2 8 3 3 2 2 3" xfId="19813" xr:uid="{00000000-0005-0000-0000-000044310000}"/>
    <cellStyle name="Normal 2 8 3 3 2 2 4" xfId="26582" xr:uid="{00000000-0005-0000-0000-000045310000}"/>
    <cellStyle name="Normal 2 8 3 3 2 3" xfId="9660" xr:uid="{00000000-0005-0000-0000-000046310000}"/>
    <cellStyle name="Normal 2 8 3 3 2 4" xfId="16429" xr:uid="{00000000-0005-0000-0000-000047310000}"/>
    <cellStyle name="Normal 2 8 3 3 2 5" xfId="23198" xr:uid="{00000000-0005-0000-0000-000048310000}"/>
    <cellStyle name="Normal 2 8 3 3 3" xfId="4570" xr:uid="{00000000-0005-0000-0000-000049310000}"/>
    <cellStyle name="Normal 2 8 3 3 3 2" xfId="11351" xr:uid="{00000000-0005-0000-0000-00004A310000}"/>
    <cellStyle name="Normal 2 8 3 3 3 3" xfId="18120" xr:uid="{00000000-0005-0000-0000-00004B310000}"/>
    <cellStyle name="Normal 2 8 3 3 3 4" xfId="24889" xr:uid="{00000000-0005-0000-0000-00004C310000}"/>
    <cellStyle name="Normal 2 8 3 3 4" xfId="7967" xr:uid="{00000000-0005-0000-0000-00004D310000}"/>
    <cellStyle name="Normal 2 8 3 3 5" xfId="14736" xr:uid="{00000000-0005-0000-0000-00004E310000}"/>
    <cellStyle name="Normal 2 8 3 3 6" xfId="21505" xr:uid="{00000000-0005-0000-0000-00004F310000}"/>
    <cellStyle name="Normal 2 8 3 4" xfId="1597" xr:uid="{00000000-0005-0000-0000-000050310000}"/>
    <cellStyle name="Normal 2 8 3 4 2" xfId="3299" xr:uid="{00000000-0005-0000-0000-000051310000}"/>
    <cellStyle name="Normal 2 8 3 4 2 2" xfId="6695" xr:uid="{00000000-0005-0000-0000-000052310000}"/>
    <cellStyle name="Normal 2 8 3 4 2 2 2" xfId="13467" xr:uid="{00000000-0005-0000-0000-000053310000}"/>
    <cellStyle name="Normal 2 8 3 4 2 2 3" xfId="20236" xr:uid="{00000000-0005-0000-0000-000054310000}"/>
    <cellStyle name="Normal 2 8 3 4 2 2 4" xfId="27005" xr:uid="{00000000-0005-0000-0000-000055310000}"/>
    <cellStyle name="Normal 2 8 3 4 2 3" xfId="10083" xr:uid="{00000000-0005-0000-0000-000056310000}"/>
    <cellStyle name="Normal 2 8 3 4 2 4" xfId="16852" xr:uid="{00000000-0005-0000-0000-000057310000}"/>
    <cellStyle name="Normal 2 8 3 4 2 5" xfId="23621" xr:uid="{00000000-0005-0000-0000-000058310000}"/>
    <cellStyle name="Normal 2 8 3 4 3" xfId="4993" xr:uid="{00000000-0005-0000-0000-000059310000}"/>
    <cellStyle name="Normal 2 8 3 4 3 2" xfId="11774" xr:uid="{00000000-0005-0000-0000-00005A310000}"/>
    <cellStyle name="Normal 2 8 3 4 3 3" xfId="18543" xr:uid="{00000000-0005-0000-0000-00005B310000}"/>
    <cellStyle name="Normal 2 8 3 4 3 4" xfId="25312" xr:uid="{00000000-0005-0000-0000-00005C310000}"/>
    <cellStyle name="Normal 2 8 3 4 4" xfId="8390" xr:uid="{00000000-0005-0000-0000-00005D310000}"/>
    <cellStyle name="Normal 2 8 3 4 5" xfId="15159" xr:uid="{00000000-0005-0000-0000-00005E310000}"/>
    <cellStyle name="Normal 2 8 3 4 6" xfId="21928" xr:uid="{00000000-0005-0000-0000-00005F310000}"/>
    <cellStyle name="Normal 2 8 3 5" xfId="2022" xr:uid="{00000000-0005-0000-0000-000060310000}"/>
    <cellStyle name="Normal 2 8 3 5 2" xfId="5418" xr:uid="{00000000-0005-0000-0000-000061310000}"/>
    <cellStyle name="Normal 2 8 3 5 2 2" xfId="12198" xr:uid="{00000000-0005-0000-0000-000062310000}"/>
    <cellStyle name="Normal 2 8 3 5 2 3" xfId="18967" xr:uid="{00000000-0005-0000-0000-000063310000}"/>
    <cellStyle name="Normal 2 8 3 5 2 4" xfId="25736" xr:uid="{00000000-0005-0000-0000-000064310000}"/>
    <cellStyle name="Normal 2 8 3 5 3" xfId="8814" xr:uid="{00000000-0005-0000-0000-000065310000}"/>
    <cellStyle name="Normal 2 8 3 5 4" xfId="15583" xr:uid="{00000000-0005-0000-0000-000066310000}"/>
    <cellStyle name="Normal 2 8 3 5 5" xfId="22352" xr:uid="{00000000-0005-0000-0000-000067310000}"/>
    <cellStyle name="Normal 2 8 3 6" xfId="3724" xr:uid="{00000000-0005-0000-0000-000068310000}"/>
    <cellStyle name="Normal 2 8 3 6 2" xfId="10505" xr:uid="{00000000-0005-0000-0000-000069310000}"/>
    <cellStyle name="Normal 2 8 3 6 3" xfId="17274" xr:uid="{00000000-0005-0000-0000-00006A310000}"/>
    <cellStyle name="Normal 2 8 3 6 4" xfId="24043" xr:uid="{00000000-0005-0000-0000-00006B310000}"/>
    <cellStyle name="Normal 2 8 3 7" xfId="7121" xr:uid="{00000000-0005-0000-0000-00006C310000}"/>
    <cellStyle name="Normal 2 8 3 8" xfId="13890" xr:uid="{00000000-0005-0000-0000-00006D310000}"/>
    <cellStyle name="Normal 2 8 3 9" xfId="20659" xr:uid="{00000000-0005-0000-0000-00006E310000}"/>
    <cellStyle name="Normal 2 8 4" xfId="515" xr:uid="{00000000-0005-0000-0000-00006F310000}"/>
    <cellStyle name="Normal 2 8 4 2" xfId="2224" xr:uid="{00000000-0005-0000-0000-000070310000}"/>
    <cellStyle name="Normal 2 8 4 2 2" xfId="5620" xr:uid="{00000000-0005-0000-0000-000071310000}"/>
    <cellStyle name="Normal 2 8 4 2 2 2" xfId="12398" xr:uid="{00000000-0005-0000-0000-000072310000}"/>
    <cellStyle name="Normal 2 8 4 2 2 3" xfId="19167" xr:uid="{00000000-0005-0000-0000-000073310000}"/>
    <cellStyle name="Normal 2 8 4 2 2 4" xfId="25936" xr:uid="{00000000-0005-0000-0000-000074310000}"/>
    <cellStyle name="Normal 2 8 4 2 3" xfId="9014" xr:uid="{00000000-0005-0000-0000-000075310000}"/>
    <cellStyle name="Normal 2 8 4 2 4" xfId="15783" xr:uid="{00000000-0005-0000-0000-000076310000}"/>
    <cellStyle name="Normal 2 8 4 2 5" xfId="22552" xr:uid="{00000000-0005-0000-0000-000077310000}"/>
    <cellStyle name="Normal 2 8 4 3" xfId="3924" xr:uid="{00000000-0005-0000-0000-000078310000}"/>
    <cellStyle name="Normal 2 8 4 3 2" xfId="10705" xr:uid="{00000000-0005-0000-0000-000079310000}"/>
    <cellStyle name="Normal 2 8 4 3 3" xfId="17474" xr:uid="{00000000-0005-0000-0000-00007A310000}"/>
    <cellStyle name="Normal 2 8 4 3 4" xfId="24243" xr:uid="{00000000-0005-0000-0000-00007B310000}"/>
    <cellStyle name="Normal 2 8 4 4" xfId="7321" xr:uid="{00000000-0005-0000-0000-00007C310000}"/>
    <cellStyle name="Normal 2 8 4 5" xfId="14090" xr:uid="{00000000-0005-0000-0000-00007D310000}"/>
    <cellStyle name="Normal 2 8 4 6" xfId="20859" xr:uid="{00000000-0005-0000-0000-00007E310000}"/>
    <cellStyle name="Normal 2 8 5" xfId="945" xr:uid="{00000000-0005-0000-0000-00007F310000}"/>
    <cellStyle name="Normal 2 8 5 2" xfId="2650" xr:uid="{00000000-0005-0000-0000-000080310000}"/>
    <cellStyle name="Normal 2 8 5 2 2" xfId="6046" xr:uid="{00000000-0005-0000-0000-000081310000}"/>
    <cellStyle name="Normal 2 8 5 2 2 2" xfId="12821" xr:uid="{00000000-0005-0000-0000-000082310000}"/>
    <cellStyle name="Normal 2 8 5 2 2 3" xfId="19590" xr:uid="{00000000-0005-0000-0000-000083310000}"/>
    <cellStyle name="Normal 2 8 5 2 2 4" xfId="26359" xr:uid="{00000000-0005-0000-0000-000084310000}"/>
    <cellStyle name="Normal 2 8 5 2 3" xfId="9437" xr:uid="{00000000-0005-0000-0000-000085310000}"/>
    <cellStyle name="Normal 2 8 5 2 4" xfId="16206" xr:uid="{00000000-0005-0000-0000-000086310000}"/>
    <cellStyle name="Normal 2 8 5 2 5" xfId="22975" xr:uid="{00000000-0005-0000-0000-000087310000}"/>
    <cellStyle name="Normal 2 8 5 3" xfId="4347" xr:uid="{00000000-0005-0000-0000-000088310000}"/>
    <cellStyle name="Normal 2 8 5 3 2" xfId="11128" xr:uid="{00000000-0005-0000-0000-000089310000}"/>
    <cellStyle name="Normal 2 8 5 3 3" xfId="17897" xr:uid="{00000000-0005-0000-0000-00008A310000}"/>
    <cellStyle name="Normal 2 8 5 3 4" xfId="24666" xr:uid="{00000000-0005-0000-0000-00008B310000}"/>
    <cellStyle name="Normal 2 8 5 4" xfId="7744" xr:uid="{00000000-0005-0000-0000-00008C310000}"/>
    <cellStyle name="Normal 2 8 5 5" xfId="14513" xr:uid="{00000000-0005-0000-0000-00008D310000}"/>
    <cellStyle name="Normal 2 8 5 6" xfId="21282" xr:uid="{00000000-0005-0000-0000-00008E310000}"/>
    <cellStyle name="Normal 2 8 6" xfId="1374" xr:uid="{00000000-0005-0000-0000-00008F310000}"/>
    <cellStyle name="Normal 2 8 6 2" xfId="3076" xr:uid="{00000000-0005-0000-0000-000090310000}"/>
    <cellStyle name="Normal 2 8 6 2 2" xfId="6472" xr:uid="{00000000-0005-0000-0000-000091310000}"/>
    <cellStyle name="Normal 2 8 6 2 2 2" xfId="13244" xr:uid="{00000000-0005-0000-0000-000092310000}"/>
    <cellStyle name="Normal 2 8 6 2 2 3" xfId="20013" xr:uid="{00000000-0005-0000-0000-000093310000}"/>
    <cellStyle name="Normal 2 8 6 2 2 4" xfId="26782" xr:uid="{00000000-0005-0000-0000-000094310000}"/>
    <cellStyle name="Normal 2 8 6 2 3" xfId="9860" xr:uid="{00000000-0005-0000-0000-000095310000}"/>
    <cellStyle name="Normal 2 8 6 2 4" xfId="16629" xr:uid="{00000000-0005-0000-0000-000096310000}"/>
    <cellStyle name="Normal 2 8 6 2 5" xfId="23398" xr:uid="{00000000-0005-0000-0000-000097310000}"/>
    <cellStyle name="Normal 2 8 6 3" xfId="4770" xr:uid="{00000000-0005-0000-0000-000098310000}"/>
    <cellStyle name="Normal 2 8 6 3 2" xfId="11551" xr:uid="{00000000-0005-0000-0000-000099310000}"/>
    <cellStyle name="Normal 2 8 6 3 3" xfId="18320" xr:uid="{00000000-0005-0000-0000-00009A310000}"/>
    <cellStyle name="Normal 2 8 6 3 4" xfId="25089" xr:uid="{00000000-0005-0000-0000-00009B310000}"/>
    <cellStyle name="Normal 2 8 6 4" xfId="8167" xr:uid="{00000000-0005-0000-0000-00009C310000}"/>
    <cellStyle name="Normal 2 8 6 5" xfId="14936" xr:uid="{00000000-0005-0000-0000-00009D310000}"/>
    <cellStyle name="Normal 2 8 6 6" xfId="21705" xr:uid="{00000000-0005-0000-0000-00009E310000}"/>
    <cellStyle name="Normal 2 8 7" xfId="1799" xr:uid="{00000000-0005-0000-0000-00009F310000}"/>
    <cellStyle name="Normal 2 8 7 2" xfId="5195" xr:uid="{00000000-0005-0000-0000-0000A0310000}"/>
    <cellStyle name="Normal 2 8 7 2 2" xfId="11975" xr:uid="{00000000-0005-0000-0000-0000A1310000}"/>
    <cellStyle name="Normal 2 8 7 2 3" xfId="18744" xr:uid="{00000000-0005-0000-0000-0000A2310000}"/>
    <cellStyle name="Normal 2 8 7 2 4" xfId="25513" xr:uid="{00000000-0005-0000-0000-0000A3310000}"/>
    <cellStyle name="Normal 2 8 7 3" xfId="8591" xr:uid="{00000000-0005-0000-0000-0000A4310000}"/>
    <cellStyle name="Normal 2 8 7 4" xfId="15360" xr:uid="{00000000-0005-0000-0000-0000A5310000}"/>
    <cellStyle name="Normal 2 8 7 5" xfId="22129" xr:uid="{00000000-0005-0000-0000-0000A6310000}"/>
    <cellStyle name="Normal 2 8 8" xfId="3501" xr:uid="{00000000-0005-0000-0000-0000A7310000}"/>
    <cellStyle name="Normal 2 8 8 2" xfId="10282" xr:uid="{00000000-0005-0000-0000-0000A8310000}"/>
    <cellStyle name="Normal 2 8 8 3" xfId="17051" xr:uid="{00000000-0005-0000-0000-0000A9310000}"/>
    <cellStyle name="Normal 2 8 8 4" xfId="23820" xr:uid="{00000000-0005-0000-0000-0000AA310000}"/>
    <cellStyle name="Normal 2 8 9" xfId="6897" xr:uid="{00000000-0005-0000-0000-0000AB310000}"/>
    <cellStyle name="Normal 2 9" xfId="84" xr:uid="{00000000-0005-0000-0000-0000AC310000}"/>
    <cellStyle name="Normal 2 9 10" xfId="13687" xr:uid="{00000000-0005-0000-0000-0000AD310000}"/>
    <cellStyle name="Normal 2 9 11" xfId="20456" xr:uid="{00000000-0005-0000-0000-0000AE310000}"/>
    <cellStyle name="Normal 2 9 2" xfId="187" xr:uid="{00000000-0005-0000-0000-0000AF310000}"/>
    <cellStyle name="Normal 2 9 2 10" xfId="20556" xr:uid="{00000000-0005-0000-0000-0000B0310000}"/>
    <cellStyle name="Normal 2 9 2 2" xfId="435" xr:uid="{00000000-0005-0000-0000-0000B1310000}"/>
    <cellStyle name="Normal 2 9 2 2 2" xfId="862" xr:uid="{00000000-0005-0000-0000-0000B2310000}"/>
    <cellStyle name="Normal 2 9 2 2 2 2" xfId="2567" xr:uid="{00000000-0005-0000-0000-0000B3310000}"/>
    <cellStyle name="Normal 2 9 2 2 2 2 2" xfId="5963" xr:uid="{00000000-0005-0000-0000-0000B4310000}"/>
    <cellStyle name="Normal 2 9 2 2 2 2 2 2" xfId="12741" xr:uid="{00000000-0005-0000-0000-0000B5310000}"/>
    <cellStyle name="Normal 2 9 2 2 2 2 2 3" xfId="19510" xr:uid="{00000000-0005-0000-0000-0000B6310000}"/>
    <cellStyle name="Normal 2 9 2 2 2 2 2 4" xfId="26279" xr:uid="{00000000-0005-0000-0000-0000B7310000}"/>
    <cellStyle name="Normal 2 9 2 2 2 2 3" xfId="9357" xr:uid="{00000000-0005-0000-0000-0000B8310000}"/>
    <cellStyle name="Normal 2 9 2 2 2 2 4" xfId="16126" xr:uid="{00000000-0005-0000-0000-0000B9310000}"/>
    <cellStyle name="Normal 2 9 2 2 2 2 5" xfId="22895" xr:uid="{00000000-0005-0000-0000-0000BA310000}"/>
    <cellStyle name="Normal 2 9 2 2 2 3" xfId="4267" xr:uid="{00000000-0005-0000-0000-0000BB310000}"/>
    <cellStyle name="Normal 2 9 2 2 2 3 2" xfId="11048" xr:uid="{00000000-0005-0000-0000-0000BC310000}"/>
    <cellStyle name="Normal 2 9 2 2 2 3 3" xfId="17817" xr:uid="{00000000-0005-0000-0000-0000BD310000}"/>
    <cellStyle name="Normal 2 9 2 2 2 3 4" xfId="24586" xr:uid="{00000000-0005-0000-0000-0000BE310000}"/>
    <cellStyle name="Normal 2 9 2 2 2 4" xfId="7664" xr:uid="{00000000-0005-0000-0000-0000BF310000}"/>
    <cellStyle name="Normal 2 9 2 2 2 5" xfId="14433" xr:uid="{00000000-0005-0000-0000-0000C0310000}"/>
    <cellStyle name="Normal 2 9 2 2 2 6" xfId="21202" xr:uid="{00000000-0005-0000-0000-0000C1310000}"/>
    <cellStyle name="Normal 2 9 2 2 3" xfId="1288" xr:uid="{00000000-0005-0000-0000-0000C2310000}"/>
    <cellStyle name="Normal 2 9 2 2 3 2" xfId="2993" xr:uid="{00000000-0005-0000-0000-0000C3310000}"/>
    <cellStyle name="Normal 2 9 2 2 3 2 2" xfId="6389" xr:uid="{00000000-0005-0000-0000-0000C4310000}"/>
    <cellStyle name="Normal 2 9 2 2 3 2 2 2" xfId="13164" xr:uid="{00000000-0005-0000-0000-0000C5310000}"/>
    <cellStyle name="Normal 2 9 2 2 3 2 2 3" xfId="19933" xr:uid="{00000000-0005-0000-0000-0000C6310000}"/>
    <cellStyle name="Normal 2 9 2 2 3 2 2 4" xfId="26702" xr:uid="{00000000-0005-0000-0000-0000C7310000}"/>
    <cellStyle name="Normal 2 9 2 2 3 2 3" xfId="9780" xr:uid="{00000000-0005-0000-0000-0000C8310000}"/>
    <cellStyle name="Normal 2 9 2 2 3 2 4" xfId="16549" xr:uid="{00000000-0005-0000-0000-0000C9310000}"/>
    <cellStyle name="Normal 2 9 2 2 3 2 5" xfId="23318" xr:uid="{00000000-0005-0000-0000-0000CA310000}"/>
    <cellStyle name="Normal 2 9 2 2 3 3" xfId="4690" xr:uid="{00000000-0005-0000-0000-0000CB310000}"/>
    <cellStyle name="Normal 2 9 2 2 3 3 2" xfId="11471" xr:uid="{00000000-0005-0000-0000-0000CC310000}"/>
    <cellStyle name="Normal 2 9 2 2 3 3 3" xfId="18240" xr:uid="{00000000-0005-0000-0000-0000CD310000}"/>
    <cellStyle name="Normal 2 9 2 2 3 3 4" xfId="25009" xr:uid="{00000000-0005-0000-0000-0000CE310000}"/>
    <cellStyle name="Normal 2 9 2 2 3 4" xfId="8087" xr:uid="{00000000-0005-0000-0000-0000CF310000}"/>
    <cellStyle name="Normal 2 9 2 2 3 5" xfId="14856" xr:uid="{00000000-0005-0000-0000-0000D0310000}"/>
    <cellStyle name="Normal 2 9 2 2 3 6" xfId="21625" xr:uid="{00000000-0005-0000-0000-0000D1310000}"/>
    <cellStyle name="Normal 2 9 2 2 4" xfId="1717" xr:uid="{00000000-0005-0000-0000-0000D2310000}"/>
    <cellStyle name="Normal 2 9 2 2 4 2" xfId="3419" xr:uid="{00000000-0005-0000-0000-0000D3310000}"/>
    <cellStyle name="Normal 2 9 2 2 4 2 2" xfId="6815" xr:uid="{00000000-0005-0000-0000-0000D4310000}"/>
    <cellStyle name="Normal 2 9 2 2 4 2 2 2" xfId="13587" xr:uid="{00000000-0005-0000-0000-0000D5310000}"/>
    <cellStyle name="Normal 2 9 2 2 4 2 2 3" xfId="20356" xr:uid="{00000000-0005-0000-0000-0000D6310000}"/>
    <cellStyle name="Normal 2 9 2 2 4 2 2 4" xfId="27125" xr:uid="{00000000-0005-0000-0000-0000D7310000}"/>
    <cellStyle name="Normal 2 9 2 2 4 2 3" xfId="10203" xr:uid="{00000000-0005-0000-0000-0000D8310000}"/>
    <cellStyle name="Normal 2 9 2 2 4 2 4" xfId="16972" xr:uid="{00000000-0005-0000-0000-0000D9310000}"/>
    <cellStyle name="Normal 2 9 2 2 4 2 5" xfId="23741" xr:uid="{00000000-0005-0000-0000-0000DA310000}"/>
    <cellStyle name="Normal 2 9 2 2 4 3" xfId="5113" xr:uid="{00000000-0005-0000-0000-0000DB310000}"/>
    <cellStyle name="Normal 2 9 2 2 4 3 2" xfId="11894" xr:uid="{00000000-0005-0000-0000-0000DC310000}"/>
    <cellStyle name="Normal 2 9 2 2 4 3 3" xfId="18663" xr:uid="{00000000-0005-0000-0000-0000DD310000}"/>
    <cellStyle name="Normal 2 9 2 2 4 3 4" xfId="25432" xr:uid="{00000000-0005-0000-0000-0000DE310000}"/>
    <cellStyle name="Normal 2 9 2 2 4 4" xfId="8510" xr:uid="{00000000-0005-0000-0000-0000DF310000}"/>
    <cellStyle name="Normal 2 9 2 2 4 5" xfId="15279" xr:uid="{00000000-0005-0000-0000-0000E0310000}"/>
    <cellStyle name="Normal 2 9 2 2 4 6" xfId="22048" xr:uid="{00000000-0005-0000-0000-0000E1310000}"/>
    <cellStyle name="Normal 2 9 2 2 5" xfId="2144" xr:uid="{00000000-0005-0000-0000-0000E2310000}"/>
    <cellStyle name="Normal 2 9 2 2 5 2" xfId="5540" xr:uid="{00000000-0005-0000-0000-0000E3310000}"/>
    <cellStyle name="Normal 2 9 2 2 5 2 2" xfId="12318" xr:uid="{00000000-0005-0000-0000-0000E4310000}"/>
    <cellStyle name="Normal 2 9 2 2 5 2 3" xfId="19087" xr:uid="{00000000-0005-0000-0000-0000E5310000}"/>
    <cellStyle name="Normal 2 9 2 2 5 2 4" xfId="25856" xr:uid="{00000000-0005-0000-0000-0000E6310000}"/>
    <cellStyle name="Normal 2 9 2 2 5 3" xfId="8934" xr:uid="{00000000-0005-0000-0000-0000E7310000}"/>
    <cellStyle name="Normal 2 9 2 2 5 4" xfId="15703" xr:uid="{00000000-0005-0000-0000-0000E8310000}"/>
    <cellStyle name="Normal 2 9 2 2 5 5" xfId="22472" xr:uid="{00000000-0005-0000-0000-0000E9310000}"/>
    <cellStyle name="Normal 2 9 2 2 6" xfId="3844" xr:uid="{00000000-0005-0000-0000-0000EA310000}"/>
    <cellStyle name="Normal 2 9 2 2 6 2" xfId="10625" xr:uid="{00000000-0005-0000-0000-0000EB310000}"/>
    <cellStyle name="Normal 2 9 2 2 6 3" xfId="17394" xr:uid="{00000000-0005-0000-0000-0000EC310000}"/>
    <cellStyle name="Normal 2 9 2 2 6 4" xfId="24163" xr:uid="{00000000-0005-0000-0000-0000ED310000}"/>
    <cellStyle name="Normal 2 9 2 2 7" xfId="7241" xr:uid="{00000000-0005-0000-0000-0000EE310000}"/>
    <cellStyle name="Normal 2 9 2 2 8" xfId="14010" xr:uid="{00000000-0005-0000-0000-0000EF310000}"/>
    <cellStyle name="Normal 2 9 2 2 9" xfId="20779" xr:uid="{00000000-0005-0000-0000-0000F0310000}"/>
    <cellStyle name="Normal 2 9 2 3" xfId="637" xr:uid="{00000000-0005-0000-0000-0000F1310000}"/>
    <cellStyle name="Normal 2 9 2 3 2" xfId="2344" xr:uid="{00000000-0005-0000-0000-0000F2310000}"/>
    <cellStyle name="Normal 2 9 2 3 2 2" xfId="5740" xr:uid="{00000000-0005-0000-0000-0000F3310000}"/>
    <cellStyle name="Normal 2 9 2 3 2 2 2" xfId="12518" xr:uid="{00000000-0005-0000-0000-0000F4310000}"/>
    <cellStyle name="Normal 2 9 2 3 2 2 3" xfId="19287" xr:uid="{00000000-0005-0000-0000-0000F5310000}"/>
    <cellStyle name="Normal 2 9 2 3 2 2 4" xfId="26056" xr:uid="{00000000-0005-0000-0000-0000F6310000}"/>
    <cellStyle name="Normal 2 9 2 3 2 3" xfId="9134" xr:uid="{00000000-0005-0000-0000-0000F7310000}"/>
    <cellStyle name="Normal 2 9 2 3 2 4" xfId="15903" xr:uid="{00000000-0005-0000-0000-0000F8310000}"/>
    <cellStyle name="Normal 2 9 2 3 2 5" xfId="22672" xr:uid="{00000000-0005-0000-0000-0000F9310000}"/>
    <cellStyle name="Normal 2 9 2 3 3" xfId="4044" xr:uid="{00000000-0005-0000-0000-0000FA310000}"/>
    <cellStyle name="Normal 2 9 2 3 3 2" xfId="10825" xr:uid="{00000000-0005-0000-0000-0000FB310000}"/>
    <cellStyle name="Normal 2 9 2 3 3 3" xfId="17594" xr:uid="{00000000-0005-0000-0000-0000FC310000}"/>
    <cellStyle name="Normal 2 9 2 3 3 4" xfId="24363" xr:uid="{00000000-0005-0000-0000-0000FD310000}"/>
    <cellStyle name="Normal 2 9 2 3 4" xfId="7441" xr:uid="{00000000-0005-0000-0000-0000FE310000}"/>
    <cellStyle name="Normal 2 9 2 3 5" xfId="14210" xr:uid="{00000000-0005-0000-0000-0000FF310000}"/>
    <cellStyle name="Normal 2 9 2 3 6" xfId="20979" xr:uid="{00000000-0005-0000-0000-000000320000}"/>
    <cellStyle name="Normal 2 9 2 4" xfId="1065" xr:uid="{00000000-0005-0000-0000-000001320000}"/>
    <cellStyle name="Normal 2 9 2 4 2" xfId="2770" xr:uid="{00000000-0005-0000-0000-000002320000}"/>
    <cellStyle name="Normal 2 9 2 4 2 2" xfId="6166" xr:uid="{00000000-0005-0000-0000-000003320000}"/>
    <cellStyle name="Normal 2 9 2 4 2 2 2" xfId="12941" xr:uid="{00000000-0005-0000-0000-000004320000}"/>
    <cellStyle name="Normal 2 9 2 4 2 2 3" xfId="19710" xr:uid="{00000000-0005-0000-0000-000005320000}"/>
    <cellStyle name="Normal 2 9 2 4 2 2 4" xfId="26479" xr:uid="{00000000-0005-0000-0000-000006320000}"/>
    <cellStyle name="Normal 2 9 2 4 2 3" xfId="9557" xr:uid="{00000000-0005-0000-0000-000007320000}"/>
    <cellStyle name="Normal 2 9 2 4 2 4" xfId="16326" xr:uid="{00000000-0005-0000-0000-000008320000}"/>
    <cellStyle name="Normal 2 9 2 4 2 5" xfId="23095" xr:uid="{00000000-0005-0000-0000-000009320000}"/>
    <cellStyle name="Normal 2 9 2 4 3" xfId="4467" xr:uid="{00000000-0005-0000-0000-00000A320000}"/>
    <cellStyle name="Normal 2 9 2 4 3 2" xfId="11248" xr:uid="{00000000-0005-0000-0000-00000B320000}"/>
    <cellStyle name="Normal 2 9 2 4 3 3" xfId="18017" xr:uid="{00000000-0005-0000-0000-00000C320000}"/>
    <cellStyle name="Normal 2 9 2 4 3 4" xfId="24786" xr:uid="{00000000-0005-0000-0000-00000D320000}"/>
    <cellStyle name="Normal 2 9 2 4 4" xfId="7864" xr:uid="{00000000-0005-0000-0000-00000E320000}"/>
    <cellStyle name="Normal 2 9 2 4 5" xfId="14633" xr:uid="{00000000-0005-0000-0000-00000F320000}"/>
    <cellStyle name="Normal 2 9 2 4 6" xfId="21402" xr:uid="{00000000-0005-0000-0000-000010320000}"/>
    <cellStyle name="Normal 2 9 2 5" xfId="1494" xr:uid="{00000000-0005-0000-0000-000011320000}"/>
    <cellStyle name="Normal 2 9 2 5 2" xfId="3196" xr:uid="{00000000-0005-0000-0000-000012320000}"/>
    <cellStyle name="Normal 2 9 2 5 2 2" xfId="6592" xr:uid="{00000000-0005-0000-0000-000013320000}"/>
    <cellStyle name="Normal 2 9 2 5 2 2 2" xfId="13364" xr:uid="{00000000-0005-0000-0000-000014320000}"/>
    <cellStyle name="Normal 2 9 2 5 2 2 3" xfId="20133" xr:uid="{00000000-0005-0000-0000-000015320000}"/>
    <cellStyle name="Normal 2 9 2 5 2 2 4" xfId="26902" xr:uid="{00000000-0005-0000-0000-000016320000}"/>
    <cellStyle name="Normal 2 9 2 5 2 3" xfId="9980" xr:uid="{00000000-0005-0000-0000-000017320000}"/>
    <cellStyle name="Normal 2 9 2 5 2 4" xfId="16749" xr:uid="{00000000-0005-0000-0000-000018320000}"/>
    <cellStyle name="Normal 2 9 2 5 2 5" xfId="23518" xr:uid="{00000000-0005-0000-0000-000019320000}"/>
    <cellStyle name="Normal 2 9 2 5 3" xfId="4890" xr:uid="{00000000-0005-0000-0000-00001A320000}"/>
    <cellStyle name="Normal 2 9 2 5 3 2" xfId="11671" xr:uid="{00000000-0005-0000-0000-00001B320000}"/>
    <cellStyle name="Normal 2 9 2 5 3 3" xfId="18440" xr:uid="{00000000-0005-0000-0000-00001C320000}"/>
    <cellStyle name="Normal 2 9 2 5 3 4" xfId="25209" xr:uid="{00000000-0005-0000-0000-00001D320000}"/>
    <cellStyle name="Normal 2 9 2 5 4" xfId="8287" xr:uid="{00000000-0005-0000-0000-00001E320000}"/>
    <cellStyle name="Normal 2 9 2 5 5" xfId="15056" xr:uid="{00000000-0005-0000-0000-00001F320000}"/>
    <cellStyle name="Normal 2 9 2 5 6" xfId="21825" xr:uid="{00000000-0005-0000-0000-000020320000}"/>
    <cellStyle name="Normal 2 9 2 6" xfId="1919" xr:uid="{00000000-0005-0000-0000-000021320000}"/>
    <cellStyle name="Normal 2 9 2 6 2" xfId="5315" xr:uid="{00000000-0005-0000-0000-000022320000}"/>
    <cellStyle name="Normal 2 9 2 6 2 2" xfId="12095" xr:uid="{00000000-0005-0000-0000-000023320000}"/>
    <cellStyle name="Normal 2 9 2 6 2 3" xfId="18864" xr:uid="{00000000-0005-0000-0000-000024320000}"/>
    <cellStyle name="Normal 2 9 2 6 2 4" xfId="25633" xr:uid="{00000000-0005-0000-0000-000025320000}"/>
    <cellStyle name="Normal 2 9 2 6 3" xfId="8711" xr:uid="{00000000-0005-0000-0000-000026320000}"/>
    <cellStyle name="Normal 2 9 2 6 4" xfId="15480" xr:uid="{00000000-0005-0000-0000-000027320000}"/>
    <cellStyle name="Normal 2 9 2 6 5" xfId="22249" xr:uid="{00000000-0005-0000-0000-000028320000}"/>
    <cellStyle name="Normal 2 9 2 7" xfId="3621" xr:uid="{00000000-0005-0000-0000-000029320000}"/>
    <cellStyle name="Normal 2 9 2 7 2" xfId="10402" xr:uid="{00000000-0005-0000-0000-00002A320000}"/>
    <cellStyle name="Normal 2 9 2 7 3" xfId="17171" xr:uid="{00000000-0005-0000-0000-00002B320000}"/>
    <cellStyle name="Normal 2 9 2 7 4" xfId="23940" xr:uid="{00000000-0005-0000-0000-00002C320000}"/>
    <cellStyle name="Normal 2 9 2 8" xfId="7017" xr:uid="{00000000-0005-0000-0000-00002D320000}"/>
    <cellStyle name="Normal 2 9 2 9" xfId="13787" xr:uid="{00000000-0005-0000-0000-00002E320000}"/>
    <cellStyle name="Normal 2 9 3" xfId="333" xr:uid="{00000000-0005-0000-0000-00002F320000}"/>
    <cellStyle name="Normal 2 9 3 2" xfId="760" xr:uid="{00000000-0005-0000-0000-000030320000}"/>
    <cellStyle name="Normal 2 9 3 2 2" xfId="2467" xr:uid="{00000000-0005-0000-0000-000031320000}"/>
    <cellStyle name="Normal 2 9 3 2 2 2" xfId="5863" xr:uid="{00000000-0005-0000-0000-000032320000}"/>
    <cellStyle name="Normal 2 9 3 2 2 2 2" xfId="12641" xr:uid="{00000000-0005-0000-0000-000033320000}"/>
    <cellStyle name="Normal 2 9 3 2 2 2 3" xfId="19410" xr:uid="{00000000-0005-0000-0000-000034320000}"/>
    <cellStyle name="Normal 2 9 3 2 2 2 4" xfId="26179" xr:uid="{00000000-0005-0000-0000-000035320000}"/>
    <cellStyle name="Normal 2 9 3 2 2 3" xfId="9257" xr:uid="{00000000-0005-0000-0000-000036320000}"/>
    <cellStyle name="Normal 2 9 3 2 2 4" xfId="16026" xr:uid="{00000000-0005-0000-0000-000037320000}"/>
    <cellStyle name="Normal 2 9 3 2 2 5" xfId="22795" xr:uid="{00000000-0005-0000-0000-000038320000}"/>
    <cellStyle name="Normal 2 9 3 2 3" xfId="4167" xr:uid="{00000000-0005-0000-0000-000039320000}"/>
    <cellStyle name="Normal 2 9 3 2 3 2" xfId="10948" xr:uid="{00000000-0005-0000-0000-00003A320000}"/>
    <cellStyle name="Normal 2 9 3 2 3 3" xfId="17717" xr:uid="{00000000-0005-0000-0000-00003B320000}"/>
    <cellStyle name="Normal 2 9 3 2 3 4" xfId="24486" xr:uid="{00000000-0005-0000-0000-00003C320000}"/>
    <cellStyle name="Normal 2 9 3 2 4" xfId="7564" xr:uid="{00000000-0005-0000-0000-00003D320000}"/>
    <cellStyle name="Normal 2 9 3 2 5" xfId="14333" xr:uid="{00000000-0005-0000-0000-00003E320000}"/>
    <cellStyle name="Normal 2 9 3 2 6" xfId="21102" xr:uid="{00000000-0005-0000-0000-00003F320000}"/>
    <cellStyle name="Normal 2 9 3 3" xfId="1188" xr:uid="{00000000-0005-0000-0000-000040320000}"/>
    <cellStyle name="Normal 2 9 3 3 2" xfId="2893" xr:uid="{00000000-0005-0000-0000-000041320000}"/>
    <cellStyle name="Normal 2 9 3 3 2 2" xfId="6289" xr:uid="{00000000-0005-0000-0000-000042320000}"/>
    <cellStyle name="Normal 2 9 3 3 2 2 2" xfId="13064" xr:uid="{00000000-0005-0000-0000-000043320000}"/>
    <cellStyle name="Normal 2 9 3 3 2 2 3" xfId="19833" xr:uid="{00000000-0005-0000-0000-000044320000}"/>
    <cellStyle name="Normal 2 9 3 3 2 2 4" xfId="26602" xr:uid="{00000000-0005-0000-0000-000045320000}"/>
    <cellStyle name="Normal 2 9 3 3 2 3" xfId="9680" xr:uid="{00000000-0005-0000-0000-000046320000}"/>
    <cellStyle name="Normal 2 9 3 3 2 4" xfId="16449" xr:uid="{00000000-0005-0000-0000-000047320000}"/>
    <cellStyle name="Normal 2 9 3 3 2 5" xfId="23218" xr:uid="{00000000-0005-0000-0000-000048320000}"/>
    <cellStyle name="Normal 2 9 3 3 3" xfId="4590" xr:uid="{00000000-0005-0000-0000-000049320000}"/>
    <cellStyle name="Normal 2 9 3 3 3 2" xfId="11371" xr:uid="{00000000-0005-0000-0000-00004A320000}"/>
    <cellStyle name="Normal 2 9 3 3 3 3" xfId="18140" xr:uid="{00000000-0005-0000-0000-00004B320000}"/>
    <cellStyle name="Normal 2 9 3 3 3 4" xfId="24909" xr:uid="{00000000-0005-0000-0000-00004C320000}"/>
    <cellStyle name="Normal 2 9 3 3 4" xfId="7987" xr:uid="{00000000-0005-0000-0000-00004D320000}"/>
    <cellStyle name="Normal 2 9 3 3 5" xfId="14756" xr:uid="{00000000-0005-0000-0000-00004E320000}"/>
    <cellStyle name="Normal 2 9 3 3 6" xfId="21525" xr:uid="{00000000-0005-0000-0000-00004F320000}"/>
    <cellStyle name="Normal 2 9 3 4" xfId="1617" xr:uid="{00000000-0005-0000-0000-000050320000}"/>
    <cellStyle name="Normal 2 9 3 4 2" xfId="3319" xr:uid="{00000000-0005-0000-0000-000051320000}"/>
    <cellStyle name="Normal 2 9 3 4 2 2" xfId="6715" xr:uid="{00000000-0005-0000-0000-000052320000}"/>
    <cellStyle name="Normal 2 9 3 4 2 2 2" xfId="13487" xr:uid="{00000000-0005-0000-0000-000053320000}"/>
    <cellStyle name="Normal 2 9 3 4 2 2 3" xfId="20256" xr:uid="{00000000-0005-0000-0000-000054320000}"/>
    <cellStyle name="Normal 2 9 3 4 2 2 4" xfId="27025" xr:uid="{00000000-0005-0000-0000-000055320000}"/>
    <cellStyle name="Normal 2 9 3 4 2 3" xfId="10103" xr:uid="{00000000-0005-0000-0000-000056320000}"/>
    <cellStyle name="Normal 2 9 3 4 2 4" xfId="16872" xr:uid="{00000000-0005-0000-0000-000057320000}"/>
    <cellStyle name="Normal 2 9 3 4 2 5" xfId="23641" xr:uid="{00000000-0005-0000-0000-000058320000}"/>
    <cellStyle name="Normal 2 9 3 4 3" xfId="5013" xr:uid="{00000000-0005-0000-0000-000059320000}"/>
    <cellStyle name="Normal 2 9 3 4 3 2" xfId="11794" xr:uid="{00000000-0005-0000-0000-00005A320000}"/>
    <cellStyle name="Normal 2 9 3 4 3 3" xfId="18563" xr:uid="{00000000-0005-0000-0000-00005B320000}"/>
    <cellStyle name="Normal 2 9 3 4 3 4" xfId="25332" xr:uid="{00000000-0005-0000-0000-00005C320000}"/>
    <cellStyle name="Normal 2 9 3 4 4" xfId="8410" xr:uid="{00000000-0005-0000-0000-00005D320000}"/>
    <cellStyle name="Normal 2 9 3 4 5" xfId="15179" xr:uid="{00000000-0005-0000-0000-00005E320000}"/>
    <cellStyle name="Normal 2 9 3 4 6" xfId="21948" xr:uid="{00000000-0005-0000-0000-00005F320000}"/>
    <cellStyle name="Normal 2 9 3 5" xfId="2042" xr:uid="{00000000-0005-0000-0000-000060320000}"/>
    <cellStyle name="Normal 2 9 3 5 2" xfId="5438" xr:uid="{00000000-0005-0000-0000-000061320000}"/>
    <cellStyle name="Normal 2 9 3 5 2 2" xfId="12218" xr:uid="{00000000-0005-0000-0000-000062320000}"/>
    <cellStyle name="Normal 2 9 3 5 2 3" xfId="18987" xr:uid="{00000000-0005-0000-0000-000063320000}"/>
    <cellStyle name="Normal 2 9 3 5 2 4" xfId="25756" xr:uid="{00000000-0005-0000-0000-000064320000}"/>
    <cellStyle name="Normal 2 9 3 5 3" xfId="8834" xr:uid="{00000000-0005-0000-0000-000065320000}"/>
    <cellStyle name="Normal 2 9 3 5 4" xfId="15603" xr:uid="{00000000-0005-0000-0000-000066320000}"/>
    <cellStyle name="Normal 2 9 3 5 5" xfId="22372" xr:uid="{00000000-0005-0000-0000-000067320000}"/>
    <cellStyle name="Normal 2 9 3 6" xfId="3744" xr:uid="{00000000-0005-0000-0000-000068320000}"/>
    <cellStyle name="Normal 2 9 3 6 2" xfId="10525" xr:uid="{00000000-0005-0000-0000-000069320000}"/>
    <cellStyle name="Normal 2 9 3 6 3" xfId="17294" xr:uid="{00000000-0005-0000-0000-00006A320000}"/>
    <cellStyle name="Normal 2 9 3 6 4" xfId="24063" xr:uid="{00000000-0005-0000-0000-00006B320000}"/>
    <cellStyle name="Normal 2 9 3 7" xfId="7141" xr:uid="{00000000-0005-0000-0000-00006C320000}"/>
    <cellStyle name="Normal 2 9 3 8" xfId="13910" xr:uid="{00000000-0005-0000-0000-00006D320000}"/>
    <cellStyle name="Normal 2 9 3 9" xfId="20679" xr:uid="{00000000-0005-0000-0000-00006E320000}"/>
    <cellStyle name="Normal 2 9 4" xfId="535" xr:uid="{00000000-0005-0000-0000-00006F320000}"/>
    <cellStyle name="Normal 2 9 4 2" xfId="2244" xr:uid="{00000000-0005-0000-0000-000070320000}"/>
    <cellStyle name="Normal 2 9 4 2 2" xfId="5640" xr:uid="{00000000-0005-0000-0000-000071320000}"/>
    <cellStyle name="Normal 2 9 4 2 2 2" xfId="12418" xr:uid="{00000000-0005-0000-0000-000072320000}"/>
    <cellStyle name="Normal 2 9 4 2 2 3" xfId="19187" xr:uid="{00000000-0005-0000-0000-000073320000}"/>
    <cellStyle name="Normal 2 9 4 2 2 4" xfId="25956" xr:uid="{00000000-0005-0000-0000-000074320000}"/>
    <cellStyle name="Normal 2 9 4 2 3" xfId="9034" xr:uid="{00000000-0005-0000-0000-000075320000}"/>
    <cellStyle name="Normal 2 9 4 2 4" xfId="15803" xr:uid="{00000000-0005-0000-0000-000076320000}"/>
    <cellStyle name="Normal 2 9 4 2 5" xfId="22572" xr:uid="{00000000-0005-0000-0000-000077320000}"/>
    <cellStyle name="Normal 2 9 4 3" xfId="3944" xr:uid="{00000000-0005-0000-0000-000078320000}"/>
    <cellStyle name="Normal 2 9 4 3 2" xfId="10725" xr:uid="{00000000-0005-0000-0000-000079320000}"/>
    <cellStyle name="Normal 2 9 4 3 3" xfId="17494" xr:uid="{00000000-0005-0000-0000-00007A320000}"/>
    <cellStyle name="Normal 2 9 4 3 4" xfId="24263" xr:uid="{00000000-0005-0000-0000-00007B320000}"/>
    <cellStyle name="Normal 2 9 4 4" xfId="7341" xr:uid="{00000000-0005-0000-0000-00007C320000}"/>
    <cellStyle name="Normal 2 9 4 5" xfId="14110" xr:uid="{00000000-0005-0000-0000-00007D320000}"/>
    <cellStyle name="Normal 2 9 4 6" xfId="20879" xr:uid="{00000000-0005-0000-0000-00007E320000}"/>
    <cellStyle name="Normal 2 9 5" xfId="965" xr:uid="{00000000-0005-0000-0000-00007F320000}"/>
    <cellStyle name="Normal 2 9 5 2" xfId="2670" xr:uid="{00000000-0005-0000-0000-000080320000}"/>
    <cellStyle name="Normal 2 9 5 2 2" xfId="6066" xr:uid="{00000000-0005-0000-0000-000081320000}"/>
    <cellStyle name="Normal 2 9 5 2 2 2" xfId="12841" xr:uid="{00000000-0005-0000-0000-000082320000}"/>
    <cellStyle name="Normal 2 9 5 2 2 3" xfId="19610" xr:uid="{00000000-0005-0000-0000-000083320000}"/>
    <cellStyle name="Normal 2 9 5 2 2 4" xfId="26379" xr:uid="{00000000-0005-0000-0000-000084320000}"/>
    <cellStyle name="Normal 2 9 5 2 3" xfId="9457" xr:uid="{00000000-0005-0000-0000-000085320000}"/>
    <cellStyle name="Normal 2 9 5 2 4" xfId="16226" xr:uid="{00000000-0005-0000-0000-000086320000}"/>
    <cellStyle name="Normal 2 9 5 2 5" xfId="22995" xr:uid="{00000000-0005-0000-0000-000087320000}"/>
    <cellStyle name="Normal 2 9 5 3" xfId="4367" xr:uid="{00000000-0005-0000-0000-000088320000}"/>
    <cellStyle name="Normal 2 9 5 3 2" xfId="11148" xr:uid="{00000000-0005-0000-0000-000089320000}"/>
    <cellStyle name="Normal 2 9 5 3 3" xfId="17917" xr:uid="{00000000-0005-0000-0000-00008A320000}"/>
    <cellStyle name="Normal 2 9 5 3 4" xfId="24686" xr:uid="{00000000-0005-0000-0000-00008B320000}"/>
    <cellStyle name="Normal 2 9 5 4" xfId="7764" xr:uid="{00000000-0005-0000-0000-00008C320000}"/>
    <cellStyle name="Normal 2 9 5 5" xfId="14533" xr:uid="{00000000-0005-0000-0000-00008D320000}"/>
    <cellStyle name="Normal 2 9 5 6" xfId="21302" xr:uid="{00000000-0005-0000-0000-00008E320000}"/>
    <cellStyle name="Normal 2 9 6" xfId="1394" xr:uid="{00000000-0005-0000-0000-00008F320000}"/>
    <cellStyle name="Normal 2 9 6 2" xfId="3096" xr:uid="{00000000-0005-0000-0000-000090320000}"/>
    <cellStyle name="Normal 2 9 6 2 2" xfId="6492" xr:uid="{00000000-0005-0000-0000-000091320000}"/>
    <cellStyle name="Normal 2 9 6 2 2 2" xfId="13264" xr:uid="{00000000-0005-0000-0000-000092320000}"/>
    <cellStyle name="Normal 2 9 6 2 2 3" xfId="20033" xr:uid="{00000000-0005-0000-0000-000093320000}"/>
    <cellStyle name="Normal 2 9 6 2 2 4" xfId="26802" xr:uid="{00000000-0005-0000-0000-000094320000}"/>
    <cellStyle name="Normal 2 9 6 2 3" xfId="9880" xr:uid="{00000000-0005-0000-0000-000095320000}"/>
    <cellStyle name="Normal 2 9 6 2 4" xfId="16649" xr:uid="{00000000-0005-0000-0000-000096320000}"/>
    <cellStyle name="Normal 2 9 6 2 5" xfId="23418" xr:uid="{00000000-0005-0000-0000-000097320000}"/>
    <cellStyle name="Normal 2 9 6 3" xfId="4790" xr:uid="{00000000-0005-0000-0000-000098320000}"/>
    <cellStyle name="Normal 2 9 6 3 2" xfId="11571" xr:uid="{00000000-0005-0000-0000-000099320000}"/>
    <cellStyle name="Normal 2 9 6 3 3" xfId="18340" xr:uid="{00000000-0005-0000-0000-00009A320000}"/>
    <cellStyle name="Normal 2 9 6 3 4" xfId="25109" xr:uid="{00000000-0005-0000-0000-00009B320000}"/>
    <cellStyle name="Normal 2 9 6 4" xfId="8187" xr:uid="{00000000-0005-0000-0000-00009C320000}"/>
    <cellStyle name="Normal 2 9 6 5" xfId="14956" xr:uid="{00000000-0005-0000-0000-00009D320000}"/>
    <cellStyle name="Normal 2 9 6 6" xfId="21725" xr:uid="{00000000-0005-0000-0000-00009E320000}"/>
    <cellStyle name="Normal 2 9 7" xfId="1819" xr:uid="{00000000-0005-0000-0000-00009F320000}"/>
    <cellStyle name="Normal 2 9 7 2" xfId="5215" xr:uid="{00000000-0005-0000-0000-0000A0320000}"/>
    <cellStyle name="Normal 2 9 7 2 2" xfId="11995" xr:uid="{00000000-0005-0000-0000-0000A1320000}"/>
    <cellStyle name="Normal 2 9 7 2 3" xfId="18764" xr:uid="{00000000-0005-0000-0000-0000A2320000}"/>
    <cellStyle name="Normal 2 9 7 2 4" xfId="25533" xr:uid="{00000000-0005-0000-0000-0000A3320000}"/>
    <cellStyle name="Normal 2 9 7 3" xfId="8611" xr:uid="{00000000-0005-0000-0000-0000A4320000}"/>
    <cellStyle name="Normal 2 9 7 4" xfId="15380" xr:uid="{00000000-0005-0000-0000-0000A5320000}"/>
    <cellStyle name="Normal 2 9 7 5" xfId="22149" xr:uid="{00000000-0005-0000-0000-0000A6320000}"/>
    <cellStyle name="Normal 2 9 8" xfId="3521" xr:uid="{00000000-0005-0000-0000-0000A7320000}"/>
    <cellStyle name="Normal 2 9 8 2" xfId="10302" xr:uid="{00000000-0005-0000-0000-0000A8320000}"/>
    <cellStyle name="Normal 2 9 8 3" xfId="17071" xr:uid="{00000000-0005-0000-0000-0000A9320000}"/>
    <cellStyle name="Normal 2 9 8 4" xfId="23840" xr:uid="{00000000-0005-0000-0000-0000AA320000}"/>
    <cellStyle name="Normal 2 9 9" xfId="6917" xr:uid="{00000000-0005-0000-0000-0000AB320000}"/>
    <cellStyle name="Normal 2_STO" xfId="242" xr:uid="{00000000-0005-0000-0000-0000AC320000}"/>
    <cellStyle name="Normal 20" xfId="228" xr:uid="{00000000-0005-0000-0000-0000AD320000}"/>
    <cellStyle name="Normal 20 2" xfId="677" xr:uid="{00000000-0005-0000-0000-0000AE320000}"/>
    <cellStyle name="Normal 20 2 2" xfId="243" xr:uid="{00000000-0005-0000-0000-0000AF320000}"/>
    <cellStyle name="Normal 20 2 3" xfId="2384" xr:uid="{00000000-0005-0000-0000-0000B0320000}"/>
    <cellStyle name="Normal 20 2 3 2" xfId="5780" xr:uid="{00000000-0005-0000-0000-0000B1320000}"/>
    <cellStyle name="Normal 20 2 3 2 2" xfId="12558" xr:uid="{00000000-0005-0000-0000-0000B2320000}"/>
    <cellStyle name="Normal 20 2 3 2 3" xfId="19327" xr:uid="{00000000-0005-0000-0000-0000B3320000}"/>
    <cellStyle name="Normal 20 2 3 2 4" xfId="26096" xr:uid="{00000000-0005-0000-0000-0000B4320000}"/>
    <cellStyle name="Normal 20 2 3 3" xfId="9174" xr:uid="{00000000-0005-0000-0000-0000B5320000}"/>
    <cellStyle name="Normal 20 2 3 4" xfId="15943" xr:uid="{00000000-0005-0000-0000-0000B6320000}"/>
    <cellStyle name="Normal 20 2 3 5" xfId="22712" xr:uid="{00000000-0005-0000-0000-0000B7320000}"/>
    <cellStyle name="Normal 20 2 4" xfId="4084" xr:uid="{00000000-0005-0000-0000-0000B8320000}"/>
    <cellStyle name="Normal 20 2 4 2" xfId="10865" xr:uid="{00000000-0005-0000-0000-0000B9320000}"/>
    <cellStyle name="Normal 20 2 4 3" xfId="17634" xr:uid="{00000000-0005-0000-0000-0000BA320000}"/>
    <cellStyle name="Normal 20 2 4 4" xfId="24403" xr:uid="{00000000-0005-0000-0000-0000BB320000}"/>
    <cellStyle name="Normal 20 2 5" xfId="7481" xr:uid="{00000000-0005-0000-0000-0000BC320000}"/>
    <cellStyle name="Normal 20 2 6" xfId="14250" xr:uid="{00000000-0005-0000-0000-0000BD320000}"/>
    <cellStyle name="Normal 20 2 7" xfId="21019" xr:uid="{00000000-0005-0000-0000-0000BE320000}"/>
    <cellStyle name="Normal 20 3" xfId="1105" xr:uid="{00000000-0005-0000-0000-0000BF320000}"/>
    <cellStyle name="Normal 20 3 2" xfId="2810" xr:uid="{00000000-0005-0000-0000-0000C0320000}"/>
    <cellStyle name="Normal 20 3 2 2" xfId="6206" xr:uid="{00000000-0005-0000-0000-0000C1320000}"/>
    <cellStyle name="Normal 20 3 2 2 2" xfId="12981" xr:uid="{00000000-0005-0000-0000-0000C2320000}"/>
    <cellStyle name="Normal 20 3 2 2 3" xfId="19750" xr:uid="{00000000-0005-0000-0000-0000C3320000}"/>
    <cellStyle name="Normal 20 3 2 2 4" xfId="26519" xr:uid="{00000000-0005-0000-0000-0000C4320000}"/>
    <cellStyle name="Normal 20 3 2 3" xfId="9597" xr:uid="{00000000-0005-0000-0000-0000C5320000}"/>
    <cellStyle name="Normal 20 3 2 4" xfId="16366" xr:uid="{00000000-0005-0000-0000-0000C6320000}"/>
    <cellStyle name="Normal 20 3 2 5" xfId="23135" xr:uid="{00000000-0005-0000-0000-0000C7320000}"/>
    <cellStyle name="Normal 20 3 3" xfId="4507" xr:uid="{00000000-0005-0000-0000-0000C8320000}"/>
    <cellStyle name="Normal 20 3 3 2" xfId="11288" xr:uid="{00000000-0005-0000-0000-0000C9320000}"/>
    <cellStyle name="Normal 20 3 3 3" xfId="18057" xr:uid="{00000000-0005-0000-0000-0000CA320000}"/>
    <cellStyle name="Normal 20 3 3 4" xfId="24826" xr:uid="{00000000-0005-0000-0000-0000CB320000}"/>
    <cellStyle name="Normal 20 3 4" xfId="7904" xr:uid="{00000000-0005-0000-0000-0000CC320000}"/>
    <cellStyle name="Normal 20 3 5" xfId="14673" xr:uid="{00000000-0005-0000-0000-0000CD320000}"/>
    <cellStyle name="Normal 20 3 6" xfId="21442" xr:uid="{00000000-0005-0000-0000-0000CE320000}"/>
    <cellStyle name="Normal 20 4" xfId="1534" xr:uid="{00000000-0005-0000-0000-0000CF320000}"/>
    <cellStyle name="Normal 20 4 2" xfId="3236" xr:uid="{00000000-0005-0000-0000-0000D0320000}"/>
    <cellStyle name="Normal 20 4 2 2" xfId="6632" xr:uid="{00000000-0005-0000-0000-0000D1320000}"/>
    <cellStyle name="Normal 20 4 2 2 2" xfId="13404" xr:uid="{00000000-0005-0000-0000-0000D2320000}"/>
    <cellStyle name="Normal 20 4 2 2 3" xfId="20173" xr:uid="{00000000-0005-0000-0000-0000D3320000}"/>
    <cellStyle name="Normal 20 4 2 2 4" xfId="26942" xr:uid="{00000000-0005-0000-0000-0000D4320000}"/>
    <cellStyle name="Normal 20 4 2 3" xfId="10020" xr:uid="{00000000-0005-0000-0000-0000D5320000}"/>
    <cellStyle name="Normal 20 4 2 4" xfId="16789" xr:uid="{00000000-0005-0000-0000-0000D6320000}"/>
    <cellStyle name="Normal 20 4 2 5" xfId="23558" xr:uid="{00000000-0005-0000-0000-0000D7320000}"/>
    <cellStyle name="Normal 20 4 3" xfId="4930" xr:uid="{00000000-0005-0000-0000-0000D8320000}"/>
    <cellStyle name="Normal 20 4 3 2" xfId="11711" xr:uid="{00000000-0005-0000-0000-0000D9320000}"/>
    <cellStyle name="Normal 20 4 3 3" xfId="18480" xr:uid="{00000000-0005-0000-0000-0000DA320000}"/>
    <cellStyle name="Normal 20 4 3 4" xfId="25249" xr:uid="{00000000-0005-0000-0000-0000DB320000}"/>
    <cellStyle name="Normal 20 4 4" xfId="8327" xr:uid="{00000000-0005-0000-0000-0000DC320000}"/>
    <cellStyle name="Normal 20 4 5" xfId="15096" xr:uid="{00000000-0005-0000-0000-0000DD320000}"/>
    <cellStyle name="Normal 20 4 6" xfId="21865" xr:uid="{00000000-0005-0000-0000-0000DE320000}"/>
    <cellStyle name="Normal 20 5" xfId="1959" xr:uid="{00000000-0005-0000-0000-0000DF320000}"/>
    <cellStyle name="Normal 20 5 2" xfId="5355" xr:uid="{00000000-0005-0000-0000-0000E0320000}"/>
    <cellStyle name="Normal 20 5 2 2" xfId="12135" xr:uid="{00000000-0005-0000-0000-0000E1320000}"/>
    <cellStyle name="Normal 20 5 2 3" xfId="18904" xr:uid="{00000000-0005-0000-0000-0000E2320000}"/>
    <cellStyle name="Normal 20 5 2 4" xfId="25673" xr:uid="{00000000-0005-0000-0000-0000E3320000}"/>
    <cellStyle name="Normal 20 5 3" xfId="8751" xr:uid="{00000000-0005-0000-0000-0000E4320000}"/>
    <cellStyle name="Normal 20 5 4" xfId="15520" xr:uid="{00000000-0005-0000-0000-0000E5320000}"/>
    <cellStyle name="Normal 20 5 5" xfId="22289" xr:uid="{00000000-0005-0000-0000-0000E6320000}"/>
    <cellStyle name="Normal 20 6" xfId="3661" xr:uid="{00000000-0005-0000-0000-0000E7320000}"/>
    <cellStyle name="Normal 20 6 2" xfId="10442" xr:uid="{00000000-0005-0000-0000-0000E8320000}"/>
    <cellStyle name="Normal 20 6 3" xfId="17211" xr:uid="{00000000-0005-0000-0000-0000E9320000}"/>
    <cellStyle name="Normal 20 6 4" xfId="23980" xr:uid="{00000000-0005-0000-0000-0000EA320000}"/>
    <cellStyle name="Normal 20 7" xfId="7058" xr:uid="{00000000-0005-0000-0000-0000EB320000}"/>
    <cellStyle name="Normal 20 8" xfId="13827" xr:uid="{00000000-0005-0000-0000-0000EC320000}"/>
    <cellStyle name="Normal 20 9" xfId="20596" xr:uid="{00000000-0005-0000-0000-0000ED320000}"/>
    <cellStyle name="Normal 21" xfId="903" xr:uid="{00000000-0005-0000-0000-0000EE320000}"/>
    <cellStyle name="Normal 21 2" xfId="1329" xr:uid="{00000000-0005-0000-0000-0000EF320000}"/>
    <cellStyle name="Normal 21 3" xfId="2608" xr:uid="{00000000-0005-0000-0000-0000F0320000}"/>
    <cellStyle name="Normal 21 3 2" xfId="6004" xr:uid="{00000000-0005-0000-0000-0000F1320000}"/>
    <cellStyle name="Normal 22" xfId="474" xr:uid="{00000000-0005-0000-0000-0000F2320000}"/>
    <cellStyle name="Normal 22 2" xfId="1330" xr:uid="{00000000-0005-0000-0000-0000F3320000}"/>
    <cellStyle name="Normal 22 2 2" xfId="3458" xr:uid="{00000000-0005-0000-0000-0000F4320000}"/>
    <cellStyle name="Normal 22 2 3" xfId="3032" xr:uid="{00000000-0005-0000-0000-0000F5320000}"/>
    <cellStyle name="Normal 22 2 3 2" xfId="6428" xr:uid="{00000000-0005-0000-0000-0000F6320000}"/>
    <cellStyle name="Normal 22 3" xfId="2183" xr:uid="{00000000-0005-0000-0000-0000F7320000}"/>
    <cellStyle name="Normal 22 3 2" xfId="5579" xr:uid="{00000000-0005-0000-0000-0000F8320000}"/>
    <cellStyle name="Normal 22 3 2 2" xfId="12357" xr:uid="{00000000-0005-0000-0000-0000F9320000}"/>
    <cellStyle name="Normal 22 3 2 3" xfId="19126" xr:uid="{00000000-0005-0000-0000-0000FA320000}"/>
    <cellStyle name="Normal 22 3 2 4" xfId="25895" xr:uid="{00000000-0005-0000-0000-0000FB320000}"/>
    <cellStyle name="Normal 22 3 3" xfId="8973" xr:uid="{00000000-0005-0000-0000-0000FC320000}"/>
    <cellStyle name="Normal 22 3 4" xfId="15742" xr:uid="{00000000-0005-0000-0000-0000FD320000}"/>
    <cellStyle name="Normal 22 3 5" xfId="22511" xr:uid="{00000000-0005-0000-0000-0000FE320000}"/>
    <cellStyle name="Normal 22 4" xfId="3883" xr:uid="{00000000-0005-0000-0000-0000FF320000}"/>
    <cellStyle name="Normal 22 4 2" xfId="10664" xr:uid="{00000000-0005-0000-0000-000000330000}"/>
    <cellStyle name="Normal 22 4 3" xfId="17433" xr:uid="{00000000-0005-0000-0000-000001330000}"/>
    <cellStyle name="Normal 22 4 4" xfId="24202" xr:uid="{00000000-0005-0000-0000-000002330000}"/>
    <cellStyle name="Normal 22 5" xfId="7280" xr:uid="{00000000-0005-0000-0000-000003330000}"/>
    <cellStyle name="Normal 22 6" xfId="14049" xr:uid="{00000000-0005-0000-0000-000004330000}"/>
    <cellStyle name="Normal 22 7" xfId="20818" xr:uid="{00000000-0005-0000-0000-000005330000}"/>
    <cellStyle name="Normal 23" xfId="904" xr:uid="{00000000-0005-0000-0000-000006330000}"/>
    <cellStyle name="Normal 23 2" xfId="2609" xr:uid="{00000000-0005-0000-0000-000007330000}"/>
    <cellStyle name="Normal 23 2 2" xfId="6005" xr:uid="{00000000-0005-0000-0000-000008330000}"/>
    <cellStyle name="Normal 23 2 2 2" xfId="12780" xr:uid="{00000000-0005-0000-0000-000009330000}"/>
    <cellStyle name="Normal 23 2 2 3" xfId="19549" xr:uid="{00000000-0005-0000-0000-00000A330000}"/>
    <cellStyle name="Normal 23 2 2 4" xfId="26318" xr:uid="{00000000-0005-0000-0000-00000B330000}"/>
    <cellStyle name="Normal 23 2 3" xfId="9396" xr:uid="{00000000-0005-0000-0000-00000C330000}"/>
    <cellStyle name="Normal 23 2 4" xfId="16165" xr:uid="{00000000-0005-0000-0000-00000D330000}"/>
    <cellStyle name="Normal 23 2 5" xfId="22934" xr:uid="{00000000-0005-0000-0000-00000E330000}"/>
    <cellStyle name="Normal 23 3" xfId="4306" xr:uid="{00000000-0005-0000-0000-00000F330000}"/>
    <cellStyle name="Normal 23 3 2" xfId="11087" xr:uid="{00000000-0005-0000-0000-000010330000}"/>
    <cellStyle name="Normal 23 3 3" xfId="17856" xr:uid="{00000000-0005-0000-0000-000011330000}"/>
    <cellStyle name="Normal 23 3 4" xfId="24625" xr:uid="{00000000-0005-0000-0000-000012330000}"/>
    <cellStyle name="Normal 23 4" xfId="7703" xr:uid="{00000000-0005-0000-0000-000013330000}"/>
    <cellStyle name="Normal 23 5" xfId="14472" xr:uid="{00000000-0005-0000-0000-000014330000}"/>
    <cellStyle name="Normal 23 6" xfId="21241" xr:uid="{00000000-0005-0000-0000-000015330000}"/>
    <cellStyle name="Normal 24" xfId="1333" xr:uid="{00000000-0005-0000-0000-000016330000}"/>
    <cellStyle name="Normal 24 2" xfId="3035" xr:uid="{00000000-0005-0000-0000-000017330000}"/>
    <cellStyle name="Normal 24 2 2" xfId="6431" xr:uid="{00000000-0005-0000-0000-000018330000}"/>
    <cellStyle name="Normal 24 2 2 2" xfId="13203" xr:uid="{00000000-0005-0000-0000-000019330000}"/>
    <cellStyle name="Normal 24 2 2 3" xfId="19972" xr:uid="{00000000-0005-0000-0000-00001A330000}"/>
    <cellStyle name="Normal 24 2 2 4" xfId="26741" xr:uid="{00000000-0005-0000-0000-00001B330000}"/>
    <cellStyle name="Normal 24 2 3" xfId="9819" xr:uid="{00000000-0005-0000-0000-00001C330000}"/>
    <cellStyle name="Normal 24 2 4" xfId="16588" xr:uid="{00000000-0005-0000-0000-00001D330000}"/>
    <cellStyle name="Normal 24 2 5" xfId="23357" xr:uid="{00000000-0005-0000-0000-00001E330000}"/>
    <cellStyle name="Normal 24 3" xfId="4729" xr:uid="{00000000-0005-0000-0000-00001F330000}"/>
    <cellStyle name="Normal 24 3 2" xfId="11510" xr:uid="{00000000-0005-0000-0000-000020330000}"/>
    <cellStyle name="Normal 24 3 3" xfId="18279" xr:uid="{00000000-0005-0000-0000-000021330000}"/>
    <cellStyle name="Normal 24 3 4" xfId="25048" xr:uid="{00000000-0005-0000-0000-000022330000}"/>
    <cellStyle name="Normal 24 4" xfId="8126" xr:uid="{00000000-0005-0000-0000-000023330000}"/>
    <cellStyle name="Normal 24 5" xfId="14895" xr:uid="{00000000-0005-0000-0000-000024330000}"/>
    <cellStyle name="Normal 24 6" xfId="21664" xr:uid="{00000000-0005-0000-0000-000025330000}"/>
    <cellStyle name="Normal 25" xfId="1756" xr:uid="{00000000-0005-0000-0000-000026330000}"/>
    <cellStyle name="Normal 25 2" xfId="1758" xr:uid="{00000000-0005-0000-0000-000027330000}"/>
    <cellStyle name="Normal 25 2 2" xfId="5154" xr:uid="{00000000-0005-0000-0000-000028330000}"/>
    <cellStyle name="Normal 25 3" xfId="5152" xr:uid="{00000000-0005-0000-0000-000029330000}"/>
    <cellStyle name="Normal 25 3 2" xfId="11933" xr:uid="{00000000-0005-0000-0000-00002A330000}"/>
    <cellStyle name="Normal 25 3 3" xfId="18702" xr:uid="{00000000-0005-0000-0000-00002B330000}"/>
    <cellStyle name="Normal 25 3 4" xfId="25471" xr:uid="{00000000-0005-0000-0000-00002C330000}"/>
    <cellStyle name="Normal 25 4" xfId="8549" xr:uid="{00000000-0005-0000-0000-00002D330000}"/>
    <cellStyle name="Normal 25 5" xfId="15318" xr:uid="{00000000-0005-0000-0000-00002E330000}"/>
    <cellStyle name="Normal 25 6" xfId="22087" xr:uid="{00000000-0005-0000-0000-00002F330000}"/>
    <cellStyle name="Normal 26" xfId="1757" xr:uid="{00000000-0005-0000-0000-000030330000}"/>
    <cellStyle name="Normal 26 2" xfId="5153" xr:uid="{00000000-0005-0000-0000-000031330000}"/>
    <cellStyle name="Normal 26 2 2" xfId="11934" xr:uid="{00000000-0005-0000-0000-000032330000}"/>
    <cellStyle name="Normal 26 2 3" xfId="18703" xr:uid="{00000000-0005-0000-0000-000033330000}"/>
    <cellStyle name="Normal 26 2 4" xfId="25472" xr:uid="{00000000-0005-0000-0000-000034330000}"/>
    <cellStyle name="Normal 26 3" xfId="8550" xr:uid="{00000000-0005-0000-0000-000035330000}"/>
    <cellStyle name="Normal 26 4" xfId="15319" xr:uid="{00000000-0005-0000-0000-000036330000}"/>
    <cellStyle name="Normal 26 5" xfId="22088" xr:uid="{00000000-0005-0000-0000-000037330000}"/>
    <cellStyle name="Normal 27" xfId="6854" xr:uid="{00000000-0005-0000-0000-000038330000}"/>
    <cellStyle name="Normal 27 2" xfId="13626" xr:uid="{00000000-0005-0000-0000-000039330000}"/>
    <cellStyle name="Normal 28" xfId="6856" xr:uid="{00000000-0005-0000-0000-00003A330000}"/>
    <cellStyle name="Normal 29" xfId="7057" xr:uid="{00000000-0005-0000-0000-00003B330000}"/>
    <cellStyle name="Normal 3" xfId="2" xr:uid="{00000000-0005-0000-0000-00003C330000}"/>
    <cellStyle name="Normal 3 2" xfId="5" xr:uid="{00000000-0005-0000-0000-00003D330000}"/>
    <cellStyle name="Normal 3 2 2" xfId="244" xr:uid="{00000000-0005-0000-0000-00003E330000}"/>
    <cellStyle name="Normal 3 3" xfId="78" xr:uid="{00000000-0005-0000-0000-00003F330000}"/>
    <cellStyle name="Normal 3 3 2" xfId="245" xr:uid="{00000000-0005-0000-0000-000040330000}"/>
    <cellStyle name="Normal 3 3 2 2" xfId="683" xr:uid="{00000000-0005-0000-0000-000041330000}"/>
    <cellStyle name="Normal 3 3 2 2 2" xfId="2390" xr:uid="{00000000-0005-0000-0000-000042330000}"/>
    <cellStyle name="Normal 3 3 2 2 2 2" xfId="5786" xr:uid="{00000000-0005-0000-0000-000043330000}"/>
    <cellStyle name="Normal 3 3 2 2 2 2 2" xfId="12564" xr:uid="{00000000-0005-0000-0000-000044330000}"/>
    <cellStyle name="Normal 3 3 2 2 2 2 3" xfId="19333" xr:uid="{00000000-0005-0000-0000-000045330000}"/>
    <cellStyle name="Normal 3 3 2 2 2 2 4" xfId="26102" xr:uid="{00000000-0005-0000-0000-000046330000}"/>
    <cellStyle name="Normal 3 3 2 2 2 3" xfId="9180" xr:uid="{00000000-0005-0000-0000-000047330000}"/>
    <cellStyle name="Normal 3 3 2 2 2 4" xfId="15949" xr:uid="{00000000-0005-0000-0000-000048330000}"/>
    <cellStyle name="Normal 3 3 2 2 2 5" xfId="22718" xr:uid="{00000000-0005-0000-0000-000049330000}"/>
    <cellStyle name="Normal 3 3 2 2 3" xfId="4090" xr:uid="{00000000-0005-0000-0000-00004A330000}"/>
    <cellStyle name="Normal 3 3 2 2 3 2" xfId="10871" xr:uid="{00000000-0005-0000-0000-00004B330000}"/>
    <cellStyle name="Normal 3 3 2 2 3 3" xfId="17640" xr:uid="{00000000-0005-0000-0000-00004C330000}"/>
    <cellStyle name="Normal 3 3 2 2 3 4" xfId="24409" xr:uid="{00000000-0005-0000-0000-00004D330000}"/>
    <cellStyle name="Normal 3 3 2 2 4" xfId="7487" xr:uid="{00000000-0005-0000-0000-00004E330000}"/>
    <cellStyle name="Normal 3 3 2 2 5" xfId="14256" xr:uid="{00000000-0005-0000-0000-00004F330000}"/>
    <cellStyle name="Normal 3 3 2 2 6" xfId="21025" xr:uid="{00000000-0005-0000-0000-000050330000}"/>
    <cellStyle name="Normal 3 3 2 3" xfId="1111" xr:uid="{00000000-0005-0000-0000-000051330000}"/>
    <cellStyle name="Normal 3 3 2 3 2" xfId="2816" xr:uid="{00000000-0005-0000-0000-000052330000}"/>
    <cellStyle name="Normal 3 3 2 3 2 2" xfId="6212" xr:uid="{00000000-0005-0000-0000-000053330000}"/>
    <cellStyle name="Normal 3 3 2 3 2 2 2" xfId="12987" xr:uid="{00000000-0005-0000-0000-000054330000}"/>
    <cellStyle name="Normal 3 3 2 3 2 2 3" xfId="19756" xr:uid="{00000000-0005-0000-0000-000055330000}"/>
    <cellStyle name="Normal 3 3 2 3 2 2 4" xfId="26525" xr:uid="{00000000-0005-0000-0000-000056330000}"/>
    <cellStyle name="Normal 3 3 2 3 2 3" xfId="9603" xr:uid="{00000000-0005-0000-0000-000057330000}"/>
    <cellStyle name="Normal 3 3 2 3 2 4" xfId="16372" xr:uid="{00000000-0005-0000-0000-000058330000}"/>
    <cellStyle name="Normal 3 3 2 3 2 5" xfId="23141" xr:uid="{00000000-0005-0000-0000-000059330000}"/>
    <cellStyle name="Normal 3 3 2 3 3" xfId="4513" xr:uid="{00000000-0005-0000-0000-00005A330000}"/>
    <cellStyle name="Normal 3 3 2 3 3 2" xfId="11294" xr:uid="{00000000-0005-0000-0000-00005B330000}"/>
    <cellStyle name="Normal 3 3 2 3 3 3" xfId="18063" xr:uid="{00000000-0005-0000-0000-00005C330000}"/>
    <cellStyle name="Normal 3 3 2 3 3 4" xfId="24832" xr:uid="{00000000-0005-0000-0000-00005D330000}"/>
    <cellStyle name="Normal 3 3 2 3 4" xfId="7910" xr:uid="{00000000-0005-0000-0000-00005E330000}"/>
    <cellStyle name="Normal 3 3 2 3 5" xfId="14679" xr:uid="{00000000-0005-0000-0000-00005F330000}"/>
    <cellStyle name="Normal 3 3 2 3 6" xfId="21448" xr:uid="{00000000-0005-0000-0000-000060330000}"/>
    <cellStyle name="Normal 3 3 2 4" xfId="1540" xr:uid="{00000000-0005-0000-0000-000061330000}"/>
    <cellStyle name="Normal 3 3 2 4 2" xfId="3242" xr:uid="{00000000-0005-0000-0000-000062330000}"/>
    <cellStyle name="Normal 3 3 2 4 2 2" xfId="6638" xr:uid="{00000000-0005-0000-0000-000063330000}"/>
    <cellStyle name="Normal 3 3 2 4 2 2 2" xfId="13410" xr:uid="{00000000-0005-0000-0000-000064330000}"/>
    <cellStyle name="Normal 3 3 2 4 2 2 3" xfId="20179" xr:uid="{00000000-0005-0000-0000-000065330000}"/>
    <cellStyle name="Normal 3 3 2 4 2 2 4" xfId="26948" xr:uid="{00000000-0005-0000-0000-000066330000}"/>
    <cellStyle name="Normal 3 3 2 4 2 3" xfId="10026" xr:uid="{00000000-0005-0000-0000-000067330000}"/>
    <cellStyle name="Normal 3 3 2 4 2 4" xfId="16795" xr:uid="{00000000-0005-0000-0000-000068330000}"/>
    <cellStyle name="Normal 3 3 2 4 2 5" xfId="23564" xr:uid="{00000000-0005-0000-0000-000069330000}"/>
    <cellStyle name="Normal 3 3 2 4 3" xfId="4936" xr:uid="{00000000-0005-0000-0000-00006A330000}"/>
    <cellStyle name="Normal 3 3 2 4 3 2" xfId="11717" xr:uid="{00000000-0005-0000-0000-00006B330000}"/>
    <cellStyle name="Normal 3 3 2 4 3 3" xfId="18486" xr:uid="{00000000-0005-0000-0000-00006C330000}"/>
    <cellStyle name="Normal 3 3 2 4 3 4" xfId="25255" xr:uid="{00000000-0005-0000-0000-00006D330000}"/>
    <cellStyle name="Normal 3 3 2 4 4" xfId="8333" xr:uid="{00000000-0005-0000-0000-00006E330000}"/>
    <cellStyle name="Normal 3 3 2 4 5" xfId="15102" xr:uid="{00000000-0005-0000-0000-00006F330000}"/>
    <cellStyle name="Normal 3 3 2 4 6" xfId="21871" xr:uid="{00000000-0005-0000-0000-000070330000}"/>
    <cellStyle name="Normal 3 3 2 5" xfId="1965" xr:uid="{00000000-0005-0000-0000-000071330000}"/>
    <cellStyle name="Normal 3 3 2 5 2" xfId="5361" xr:uid="{00000000-0005-0000-0000-000072330000}"/>
    <cellStyle name="Normal 3 3 2 5 2 2" xfId="12141" xr:uid="{00000000-0005-0000-0000-000073330000}"/>
    <cellStyle name="Normal 3 3 2 5 2 3" xfId="18910" xr:uid="{00000000-0005-0000-0000-000074330000}"/>
    <cellStyle name="Normal 3 3 2 5 2 4" xfId="25679" xr:uid="{00000000-0005-0000-0000-000075330000}"/>
    <cellStyle name="Normal 3 3 2 5 3" xfId="8757" xr:uid="{00000000-0005-0000-0000-000076330000}"/>
    <cellStyle name="Normal 3 3 2 5 4" xfId="15526" xr:uid="{00000000-0005-0000-0000-000077330000}"/>
    <cellStyle name="Normal 3 3 2 5 5" xfId="22295" xr:uid="{00000000-0005-0000-0000-000078330000}"/>
    <cellStyle name="Normal 3 3 2 6" xfId="3667" xr:uid="{00000000-0005-0000-0000-000079330000}"/>
    <cellStyle name="Normal 3 3 2 6 2" xfId="10448" xr:uid="{00000000-0005-0000-0000-00007A330000}"/>
    <cellStyle name="Normal 3 3 2 6 3" xfId="17217" xr:uid="{00000000-0005-0000-0000-00007B330000}"/>
    <cellStyle name="Normal 3 3 2 6 4" xfId="23986" xr:uid="{00000000-0005-0000-0000-00007C330000}"/>
    <cellStyle name="Normal 3 3 2 7" xfId="7064" xr:uid="{00000000-0005-0000-0000-00007D330000}"/>
    <cellStyle name="Normal 3 3 2 8" xfId="13833" xr:uid="{00000000-0005-0000-0000-00007E330000}"/>
    <cellStyle name="Normal 3 3 2 9" xfId="20602" xr:uid="{00000000-0005-0000-0000-00007F330000}"/>
    <cellStyle name="Normal 3 3 3" xfId="246" xr:uid="{00000000-0005-0000-0000-000080330000}"/>
    <cellStyle name="Normal 3 3 4" xfId="247" xr:uid="{00000000-0005-0000-0000-000081330000}"/>
    <cellStyle name="Normal 3 3 4 2" xfId="684" xr:uid="{00000000-0005-0000-0000-000082330000}"/>
    <cellStyle name="Normal 3 3 4 2 2" xfId="2391" xr:uid="{00000000-0005-0000-0000-000083330000}"/>
    <cellStyle name="Normal 3 3 4 2 2 2" xfId="5787" xr:uid="{00000000-0005-0000-0000-000084330000}"/>
    <cellStyle name="Normal 3 3 4 2 2 2 2" xfId="12565" xr:uid="{00000000-0005-0000-0000-000085330000}"/>
    <cellStyle name="Normal 3 3 4 2 2 2 3" xfId="19334" xr:uid="{00000000-0005-0000-0000-000086330000}"/>
    <cellStyle name="Normal 3 3 4 2 2 2 4" xfId="26103" xr:uid="{00000000-0005-0000-0000-000087330000}"/>
    <cellStyle name="Normal 3 3 4 2 2 3" xfId="9181" xr:uid="{00000000-0005-0000-0000-000088330000}"/>
    <cellStyle name="Normal 3 3 4 2 2 4" xfId="15950" xr:uid="{00000000-0005-0000-0000-000089330000}"/>
    <cellStyle name="Normal 3 3 4 2 2 5" xfId="22719" xr:uid="{00000000-0005-0000-0000-00008A330000}"/>
    <cellStyle name="Normal 3 3 4 2 3" xfId="4091" xr:uid="{00000000-0005-0000-0000-00008B330000}"/>
    <cellStyle name="Normal 3 3 4 2 3 2" xfId="10872" xr:uid="{00000000-0005-0000-0000-00008C330000}"/>
    <cellStyle name="Normal 3 3 4 2 3 3" xfId="17641" xr:uid="{00000000-0005-0000-0000-00008D330000}"/>
    <cellStyle name="Normal 3 3 4 2 3 4" xfId="24410" xr:uid="{00000000-0005-0000-0000-00008E330000}"/>
    <cellStyle name="Normal 3 3 4 2 4" xfId="7488" xr:uid="{00000000-0005-0000-0000-00008F330000}"/>
    <cellStyle name="Normal 3 3 4 2 5" xfId="14257" xr:uid="{00000000-0005-0000-0000-000090330000}"/>
    <cellStyle name="Normal 3 3 4 2 6" xfId="21026" xr:uid="{00000000-0005-0000-0000-000091330000}"/>
    <cellStyle name="Normal 3 3 4 3" xfId="1112" xr:uid="{00000000-0005-0000-0000-000092330000}"/>
    <cellStyle name="Normal 3 3 4 3 2" xfId="2817" xr:uid="{00000000-0005-0000-0000-000093330000}"/>
    <cellStyle name="Normal 3 3 4 3 2 2" xfId="6213" xr:uid="{00000000-0005-0000-0000-000094330000}"/>
    <cellStyle name="Normal 3 3 4 3 2 2 2" xfId="12988" xr:uid="{00000000-0005-0000-0000-000095330000}"/>
    <cellStyle name="Normal 3 3 4 3 2 2 3" xfId="19757" xr:uid="{00000000-0005-0000-0000-000096330000}"/>
    <cellStyle name="Normal 3 3 4 3 2 2 4" xfId="26526" xr:uid="{00000000-0005-0000-0000-000097330000}"/>
    <cellStyle name="Normal 3 3 4 3 2 3" xfId="9604" xr:uid="{00000000-0005-0000-0000-000098330000}"/>
    <cellStyle name="Normal 3 3 4 3 2 4" xfId="16373" xr:uid="{00000000-0005-0000-0000-000099330000}"/>
    <cellStyle name="Normal 3 3 4 3 2 5" xfId="23142" xr:uid="{00000000-0005-0000-0000-00009A330000}"/>
    <cellStyle name="Normal 3 3 4 3 3" xfId="4514" xr:uid="{00000000-0005-0000-0000-00009B330000}"/>
    <cellStyle name="Normal 3 3 4 3 3 2" xfId="11295" xr:uid="{00000000-0005-0000-0000-00009C330000}"/>
    <cellStyle name="Normal 3 3 4 3 3 3" xfId="18064" xr:uid="{00000000-0005-0000-0000-00009D330000}"/>
    <cellStyle name="Normal 3 3 4 3 3 4" xfId="24833" xr:uid="{00000000-0005-0000-0000-00009E330000}"/>
    <cellStyle name="Normal 3 3 4 3 4" xfId="7911" xr:uid="{00000000-0005-0000-0000-00009F330000}"/>
    <cellStyle name="Normal 3 3 4 3 5" xfId="14680" xr:uid="{00000000-0005-0000-0000-0000A0330000}"/>
    <cellStyle name="Normal 3 3 4 3 6" xfId="21449" xr:uid="{00000000-0005-0000-0000-0000A1330000}"/>
    <cellStyle name="Normal 3 3 4 4" xfId="1541" xr:uid="{00000000-0005-0000-0000-0000A2330000}"/>
    <cellStyle name="Normal 3 3 4 4 2" xfId="3243" xr:uid="{00000000-0005-0000-0000-0000A3330000}"/>
    <cellStyle name="Normal 3 3 4 4 2 2" xfId="6639" xr:uid="{00000000-0005-0000-0000-0000A4330000}"/>
    <cellStyle name="Normal 3 3 4 4 2 2 2" xfId="13411" xr:uid="{00000000-0005-0000-0000-0000A5330000}"/>
    <cellStyle name="Normal 3 3 4 4 2 2 3" xfId="20180" xr:uid="{00000000-0005-0000-0000-0000A6330000}"/>
    <cellStyle name="Normal 3 3 4 4 2 2 4" xfId="26949" xr:uid="{00000000-0005-0000-0000-0000A7330000}"/>
    <cellStyle name="Normal 3 3 4 4 2 3" xfId="10027" xr:uid="{00000000-0005-0000-0000-0000A8330000}"/>
    <cellStyle name="Normal 3 3 4 4 2 4" xfId="16796" xr:uid="{00000000-0005-0000-0000-0000A9330000}"/>
    <cellStyle name="Normal 3 3 4 4 2 5" xfId="23565" xr:uid="{00000000-0005-0000-0000-0000AA330000}"/>
    <cellStyle name="Normal 3 3 4 4 3" xfId="4937" xr:uid="{00000000-0005-0000-0000-0000AB330000}"/>
    <cellStyle name="Normal 3 3 4 4 3 2" xfId="11718" xr:uid="{00000000-0005-0000-0000-0000AC330000}"/>
    <cellStyle name="Normal 3 3 4 4 3 3" xfId="18487" xr:uid="{00000000-0005-0000-0000-0000AD330000}"/>
    <cellStyle name="Normal 3 3 4 4 3 4" xfId="25256" xr:uid="{00000000-0005-0000-0000-0000AE330000}"/>
    <cellStyle name="Normal 3 3 4 4 4" xfId="8334" xr:uid="{00000000-0005-0000-0000-0000AF330000}"/>
    <cellStyle name="Normal 3 3 4 4 5" xfId="15103" xr:uid="{00000000-0005-0000-0000-0000B0330000}"/>
    <cellStyle name="Normal 3 3 4 4 6" xfId="21872" xr:uid="{00000000-0005-0000-0000-0000B1330000}"/>
    <cellStyle name="Normal 3 3 4 5" xfId="1966" xr:uid="{00000000-0005-0000-0000-0000B2330000}"/>
    <cellStyle name="Normal 3 3 4 5 2" xfId="5362" xr:uid="{00000000-0005-0000-0000-0000B3330000}"/>
    <cellStyle name="Normal 3 3 4 5 2 2" xfId="12142" xr:uid="{00000000-0005-0000-0000-0000B4330000}"/>
    <cellStyle name="Normal 3 3 4 5 2 3" xfId="18911" xr:uid="{00000000-0005-0000-0000-0000B5330000}"/>
    <cellStyle name="Normal 3 3 4 5 2 4" xfId="25680" xr:uid="{00000000-0005-0000-0000-0000B6330000}"/>
    <cellStyle name="Normal 3 3 4 5 3" xfId="8758" xr:uid="{00000000-0005-0000-0000-0000B7330000}"/>
    <cellStyle name="Normal 3 3 4 5 4" xfId="15527" xr:uid="{00000000-0005-0000-0000-0000B8330000}"/>
    <cellStyle name="Normal 3 3 4 5 5" xfId="22296" xr:uid="{00000000-0005-0000-0000-0000B9330000}"/>
    <cellStyle name="Normal 3 3 4 6" xfId="3668" xr:uid="{00000000-0005-0000-0000-0000BA330000}"/>
    <cellStyle name="Normal 3 3 4 6 2" xfId="10449" xr:uid="{00000000-0005-0000-0000-0000BB330000}"/>
    <cellStyle name="Normal 3 3 4 6 3" xfId="17218" xr:uid="{00000000-0005-0000-0000-0000BC330000}"/>
    <cellStyle name="Normal 3 3 4 6 4" xfId="23987" xr:uid="{00000000-0005-0000-0000-0000BD330000}"/>
    <cellStyle name="Normal 3 3 4 7" xfId="7065" xr:uid="{00000000-0005-0000-0000-0000BE330000}"/>
    <cellStyle name="Normal 3 3 4 8" xfId="13834" xr:uid="{00000000-0005-0000-0000-0000BF330000}"/>
    <cellStyle name="Normal 3 3 4 9" xfId="20603" xr:uid="{00000000-0005-0000-0000-0000C0330000}"/>
    <cellStyle name="Normal 3 4" xfId="73" xr:uid="{00000000-0005-0000-0000-0000C1330000}"/>
    <cellStyle name="Normal 3 5" xfId="127" xr:uid="{00000000-0005-0000-0000-0000C2330000}"/>
    <cellStyle name="Normal 3 6" xfId="248" xr:uid="{00000000-0005-0000-0000-0000C3330000}"/>
    <cellStyle name="Normal 3 6 2" xfId="685" xr:uid="{00000000-0005-0000-0000-0000C4330000}"/>
    <cellStyle name="Normal 3 6 2 2" xfId="2392" xr:uid="{00000000-0005-0000-0000-0000C5330000}"/>
    <cellStyle name="Normal 3 6 2 2 2" xfId="5788" xr:uid="{00000000-0005-0000-0000-0000C6330000}"/>
    <cellStyle name="Normal 3 6 2 2 2 2" xfId="12566" xr:uid="{00000000-0005-0000-0000-0000C7330000}"/>
    <cellStyle name="Normal 3 6 2 2 2 3" xfId="19335" xr:uid="{00000000-0005-0000-0000-0000C8330000}"/>
    <cellStyle name="Normal 3 6 2 2 2 4" xfId="26104" xr:uid="{00000000-0005-0000-0000-0000C9330000}"/>
    <cellStyle name="Normal 3 6 2 2 3" xfId="9182" xr:uid="{00000000-0005-0000-0000-0000CA330000}"/>
    <cellStyle name="Normal 3 6 2 2 4" xfId="15951" xr:uid="{00000000-0005-0000-0000-0000CB330000}"/>
    <cellStyle name="Normal 3 6 2 2 5" xfId="22720" xr:uid="{00000000-0005-0000-0000-0000CC330000}"/>
    <cellStyle name="Normal 3 6 2 3" xfId="4092" xr:uid="{00000000-0005-0000-0000-0000CD330000}"/>
    <cellStyle name="Normal 3 6 2 3 2" xfId="10873" xr:uid="{00000000-0005-0000-0000-0000CE330000}"/>
    <cellStyle name="Normal 3 6 2 3 3" xfId="17642" xr:uid="{00000000-0005-0000-0000-0000CF330000}"/>
    <cellStyle name="Normal 3 6 2 3 4" xfId="24411" xr:uid="{00000000-0005-0000-0000-0000D0330000}"/>
    <cellStyle name="Normal 3 6 2 4" xfId="7489" xr:uid="{00000000-0005-0000-0000-0000D1330000}"/>
    <cellStyle name="Normal 3 6 2 5" xfId="14258" xr:uid="{00000000-0005-0000-0000-0000D2330000}"/>
    <cellStyle name="Normal 3 6 2 6" xfId="21027" xr:uid="{00000000-0005-0000-0000-0000D3330000}"/>
    <cellStyle name="Normal 3 6 3" xfId="1113" xr:uid="{00000000-0005-0000-0000-0000D4330000}"/>
    <cellStyle name="Normal 3 6 3 2" xfId="2818" xr:uid="{00000000-0005-0000-0000-0000D5330000}"/>
    <cellStyle name="Normal 3 6 3 2 2" xfId="6214" xr:uid="{00000000-0005-0000-0000-0000D6330000}"/>
    <cellStyle name="Normal 3 6 3 2 2 2" xfId="12989" xr:uid="{00000000-0005-0000-0000-0000D7330000}"/>
    <cellStyle name="Normal 3 6 3 2 2 3" xfId="19758" xr:uid="{00000000-0005-0000-0000-0000D8330000}"/>
    <cellStyle name="Normal 3 6 3 2 2 4" xfId="26527" xr:uid="{00000000-0005-0000-0000-0000D9330000}"/>
    <cellStyle name="Normal 3 6 3 2 3" xfId="9605" xr:uid="{00000000-0005-0000-0000-0000DA330000}"/>
    <cellStyle name="Normal 3 6 3 2 4" xfId="16374" xr:uid="{00000000-0005-0000-0000-0000DB330000}"/>
    <cellStyle name="Normal 3 6 3 2 5" xfId="23143" xr:uid="{00000000-0005-0000-0000-0000DC330000}"/>
    <cellStyle name="Normal 3 6 3 3" xfId="4515" xr:uid="{00000000-0005-0000-0000-0000DD330000}"/>
    <cellStyle name="Normal 3 6 3 3 2" xfId="11296" xr:uid="{00000000-0005-0000-0000-0000DE330000}"/>
    <cellStyle name="Normal 3 6 3 3 3" xfId="18065" xr:uid="{00000000-0005-0000-0000-0000DF330000}"/>
    <cellStyle name="Normal 3 6 3 3 4" xfId="24834" xr:uid="{00000000-0005-0000-0000-0000E0330000}"/>
    <cellStyle name="Normal 3 6 3 4" xfId="7912" xr:uid="{00000000-0005-0000-0000-0000E1330000}"/>
    <cellStyle name="Normal 3 6 3 5" xfId="14681" xr:uid="{00000000-0005-0000-0000-0000E2330000}"/>
    <cellStyle name="Normal 3 6 3 6" xfId="21450" xr:uid="{00000000-0005-0000-0000-0000E3330000}"/>
    <cellStyle name="Normal 3 6 4" xfId="1542" xr:uid="{00000000-0005-0000-0000-0000E4330000}"/>
    <cellStyle name="Normal 3 6 4 2" xfId="3244" xr:uid="{00000000-0005-0000-0000-0000E5330000}"/>
    <cellStyle name="Normal 3 6 4 2 2" xfId="6640" xr:uid="{00000000-0005-0000-0000-0000E6330000}"/>
    <cellStyle name="Normal 3 6 4 2 2 2" xfId="13412" xr:uid="{00000000-0005-0000-0000-0000E7330000}"/>
    <cellStyle name="Normal 3 6 4 2 2 3" xfId="20181" xr:uid="{00000000-0005-0000-0000-0000E8330000}"/>
    <cellStyle name="Normal 3 6 4 2 2 4" xfId="26950" xr:uid="{00000000-0005-0000-0000-0000E9330000}"/>
    <cellStyle name="Normal 3 6 4 2 3" xfId="10028" xr:uid="{00000000-0005-0000-0000-0000EA330000}"/>
    <cellStyle name="Normal 3 6 4 2 4" xfId="16797" xr:uid="{00000000-0005-0000-0000-0000EB330000}"/>
    <cellStyle name="Normal 3 6 4 2 5" xfId="23566" xr:uid="{00000000-0005-0000-0000-0000EC330000}"/>
    <cellStyle name="Normal 3 6 4 3" xfId="4938" xr:uid="{00000000-0005-0000-0000-0000ED330000}"/>
    <cellStyle name="Normal 3 6 4 3 2" xfId="11719" xr:uid="{00000000-0005-0000-0000-0000EE330000}"/>
    <cellStyle name="Normal 3 6 4 3 3" xfId="18488" xr:uid="{00000000-0005-0000-0000-0000EF330000}"/>
    <cellStyle name="Normal 3 6 4 3 4" xfId="25257" xr:uid="{00000000-0005-0000-0000-0000F0330000}"/>
    <cellStyle name="Normal 3 6 4 4" xfId="8335" xr:uid="{00000000-0005-0000-0000-0000F1330000}"/>
    <cellStyle name="Normal 3 6 4 5" xfId="15104" xr:uid="{00000000-0005-0000-0000-0000F2330000}"/>
    <cellStyle name="Normal 3 6 4 6" xfId="21873" xr:uid="{00000000-0005-0000-0000-0000F3330000}"/>
    <cellStyle name="Normal 3 6 5" xfId="1967" xr:uid="{00000000-0005-0000-0000-0000F4330000}"/>
    <cellStyle name="Normal 3 6 5 2" xfId="5363" xr:uid="{00000000-0005-0000-0000-0000F5330000}"/>
    <cellStyle name="Normal 3 6 5 2 2" xfId="12143" xr:uid="{00000000-0005-0000-0000-0000F6330000}"/>
    <cellStyle name="Normal 3 6 5 2 3" xfId="18912" xr:uid="{00000000-0005-0000-0000-0000F7330000}"/>
    <cellStyle name="Normal 3 6 5 2 4" xfId="25681" xr:uid="{00000000-0005-0000-0000-0000F8330000}"/>
    <cellStyle name="Normal 3 6 5 3" xfId="8759" xr:uid="{00000000-0005-0000-0000-0000F9330000}"/>
    <cellStyle name="Normal 3 6 5 4" xfId="15528" xr:uid="{00000000-0005-0000-0000-0000FA330000}"/>
    <cellStyle name="Normal 3 6 5 5" xfId="22297" xr:uid="{00000000-0005-0000-0000-0000FB330000}"/>
    <cellStyle name="Normal 3 6 6" xfId="3669" xr:uid="{00000000-0005-0000-0000-0000FC330000}"/>
    <cellStyle name="Normal 3 6 6 2" xfId="10450" xr:uid="{00000000-0005-0000-0000-0000FD330000}"/>
    <cellStyle name="Normal 3 6 6 3" xfId="17219" xr:uid="{00000000-0005-0000-0000-0000FE330000}"/>
    <cellStyle name="Normal 3 6 6 4" xfId="23988" xr:uid="{00000000-0005-0000-0000-0000FF330000}"/>
    <cellStyle name="Normal 3 6 7" xfId="7066" xr:uid="{00000000-0005-0000-0000-000000340000}"/>
    <cellStyle name="Normal 3 6 8" xfId="13835" xr:uid="{00000000-0005-0000-0000-000001340000}"/>
    <cellStyle name="Normal 3 6 9" xfId="20604" xr:uid="{00000000-0005-0000-0000-000002340000}"/>
    <cellStyle name="Normal 30" xfId="6855" xr:uid="{00000000-0005-0000-0000-000003340000}"/>
    <cellStyle name="Normal 31" xfId="20395" xr:uid="{00000000-0005-0000-0000-000004340000}"/>
    <cellStyle name="Normal 34" xfId="27164" xr:uid="{00000000-0005-0000-0000-000005340000}"/>
    <cellStyle name="Normal 36" xfId="27165" xr:uid="{00000000-0005-0000-0000-000006340000}"/>
    <cellStyle name="Normal 4" xfId="6" xr:uid="{00000000-0005-0000-0000-000007340000}"/>
    <cellStyle name="Normal 4 2" xfId="249" xr:uid="{00000000-0005-0000-0000-000008340000}"/>
    <cellStyle name="Normal 4 2 10" xfId="7067" xr:uid="{00000000-0005-0000-0000-000009340000}"/>
    <cellStyle name="Normal 4 2 11" xfId="13836" xr:uid="{00000000-0005-0000-0000-00000A340000}"/>
    <cellStyle name="Normal 4 2 12" xfId="20605" xr:uid="{00000000-0005-0000-0000-00000B340000}"/>
    <cellStyle name="Normal 4 2 2" xfId="250" xr:uid="{00000000-0005-0000-0000-00000C340000}"/>
    <cellStyle name="Normal 4 2 2 2" xfId="687" xr:uid="{00000000-0005-0000-0000-00000D340000}"/>
    <cellStyle name="Normal 4 2 2 2 2" xfId="2394" xr:uid="{00000000-0005-0000-0000-00000E340000}"/>
    <cellStyle name="Normal 4 2 2 2 2 2" xfId="5790" xr:uid="{00000000-0005-0000-0000-00000F340000}"/>
    <cellStyle name="Normal 4 2 2 2 2 2 2" xfId="12568" xr:uid="{00000000-0005-0000-0000-000010340000}"/>
    <cellStyle name="Normal 4 2 2 2 2 2 3" xfId="19337" xr:uid="{00000000-0005-0000-0000-000011340000}"/>
    <cellStyle name="Normal 4 2 2 2 2 2 4" xfId="26106" xr:uid="{00000000-0005-0000-0000-000012340000}"/>
    <cellStyle name="Normal 4 2 2 2 2 3" xfId="9184" xr:uid="{00000000-0005-0000-0000-000013340000}"/>
    <cellStyle name="Normal 4 2 2 2 2 4" xfId="15953" xr:uid="{00000000-0005-0000-0000-000014340000}"/>
    <cellStyle name="Normal 4 2 2 2 2 5" xfId="22722" xr:uid="{00000000-0005-0000-0000-000015340000}"/>
    <cellStyle name="Normal 4 2 2 2 3" xfId="4094" xr:uid="{00000000-0005-0000-0000-000016340000}"/>
    <cellStyle name="Normal 4 2 2 2 3 2" xfId="10875" xr:uid="{00000000-0005-0000-0000-000017340000}"/>
    <cellStyle name="Normal 4 2 2 2 3 3" xfId="17644" xr:uid="{00000000-0005-0000-0000-000018340000}"/>
    <cellStyle name="Normal 4 2 2 2 3 4" xfId="24413" xr:uid="{00000000-0005-0000-0000-000019340000}"/>
    <cellStyle name="Normal 4 2 2 2 4" xfId="7491" xr:uid="{00000000-0005-0000-0000-00001A340000}"/>
    <cellStyle name="Normal 4 2 2 2 5" xfId="14260" xr:uid="{00000000-0005-0000-0000-00001B340000}"/>
    <cellStyle name="Normal 4 2 2 2 6" xfId="21029" xr:uid="{00000000-0005-0000-0000-00001C340000}"/>
    <cellStyle name="Normal 4 2 2 3" xfId="1115" xr:uid="{00000000-0005-0000-0000-00001D340000}"/>
    <cellStyle name="Normal 4 2 2 3 2" xfId="2820" xr:uid="{00000000-0005-0000-0000-00001E340000}"/>
    <cellStyle name="Normal 4 2 2 3 2 2" xfId="6216" xr:uid="{00000000-0005-0000-0000-00001F340000}"/>
    <cellStyle name="Normal 4 2 2 3 2 2 2" xfId="12991" xr:uid="{00000000-0005-0000-0000-000020340000}"/>
    <cellStyle name="Normal 4 2 2 3 2 2 3" xfId="19760" xr:uid="{00000000-0005-0000-0000-000021340000}"/>
    <cellStyle name="Normal 4 2 2 3 2 2 4" xfId="26529" xr:uid="{00000000-0005-0000-0000-000022340000}"/>
    <cellStyle name="Normal 4 2 2 3 2 3" xfId="9607" xr:uid="{00000000-0005-0000-0000-000023340000}"/>
    <cellStyle name="Normal 4 2 2 3 2 4" xfId="16376" xr:uid="{00000000-0005-0000-0000-000024340000}"/>
    <cellStyle name="Normal 4 2 2 3 2 5" xfId="23145" xr:uid="{00000000-0005-0000-0000-000025340000}"/>
    <cellStyle name="Normal 4 2 2 3 3" xfId="4517" xr:uid="{00000000-0005-0000-0000-000026340000}"/>
    <cellStyle name="Normal 4 2 2 3 3 2" xfId="11298" xr:uid="{00000000-0005-0000-0000-000027340000}"/>
    <cellStyle name="Normal 4 2 2 3 3 3" xfId="18067" xr:uid="{00000000-0005-0000-0000-000028340000}"/>
    <cellStyle name="Normal 4 2 2 3 3 4" xfId="24836" xr:uid="{00000000-0005-0000-0000-000029340000}"/>
    <cellStyle name="Normal 4 2 2 3 4" xfId="7914" xr:uid="{00000000-0005-0000-0000-00002A340000}"/>
    <cellStyle name="Normal 4 2 2 3 5" xfId="14683" xr:uid="{00000000-0005-0000-0000-00002B340000}"/>
    <cellStyle name="Normal 4 2 2 3 6" xfId="21452" xr:uid="{00000000-0005-0000-0000-00002C340000}"/>
    <cellStyle name="Normal 4 2 2 4" xfId="1544" xr:uid="{00000000-0005-0000-0000-00002D340000}"/>
    <cellStyle name="Normal 4 2 2 4 2" xfId="3246" xr:uid="{00000000-0005-0000-0000-00002E340000}"/>
    <cellStyle name="Normal 4 2 2 4 2 2" xfId="6642" xr:uid="{00000000-0005-0000-0000-00002F340000}"/>
    <cellStyle name="Normal 4 2 2 4 2 2 2" xfId="13414" xr:uid="{00000000-0005-0000-0000-000030340000}"/>
    <cellStyle name="Normal 4 2 2 4 2 2 3" xfId="20183" xr:uid="{00000000-0005-0000-0000-000031340000}"/>
    <cellStyle name="Normal 4 2 2 4 2 2 4" xfId="26952" xr:uid="{00000000-0005-0000-0000-000032340000}"/>
    <cellStyle name="Normal 4 2 2 4 2 3" xfId="10030" xr:uid="{00000000-0005-0000-0000-000033340000}"/>
    <cellStyle name="Normal 4 2 2 4 2 4" xfId="16799" xr:uid="{00000000-0005-0000-0000-000034340000}"/>
    <cellStyle name="Normal 4 2 2 4 2 5" xfId="23568" xr:uid="{00000000-0005-0000-0000-000035340000}"/>
    <cellStyle name="Normal 4 2 2 4 3" xfId="4940" xr:uid="{00000000-0005-0000-0000-000036340000}"/>
    <cellStyle name="Normal 4 2 2 4 3 2" xfId="11721" xr:uid="{00000000-0005-0000-0000-000037340000}"/>
    <cellStyle name="Normal 4 2 2 4 3 3" xfId="18490" xr:uid="{00000000-0005-0000-0000-000038340000}"/>
    <cellStyle name="Normal 4 2 2 4 3 4" xfId="25259" xr:uid="{00000000-0005-0000-0000-000039340000}"/>
    <cellStyle name="Normal 4 2 2 4 4" xfId="8337" xr:uid="{00000000-0005-0000-0000-00003A340000}"/>
    <cellStyle name="Normal 4 2 2 4 5" xfId="15106" xr:uid="{00000000-0005-0000-0000-00003B340000}"/>
    <cellStyle name="Normal 4 2 2 4 6" xfId="21875" xr:uid="{00000000-0005-0000-0000-00003C340000}"/>
    <cellStyle name="Normal 4 2 2 5" xfId="1969" xr:uid="{00000000-0005-0000-0000-00003D340000}"/>
    <cellStyle name="Normal 4 2 2 5 2" xfId="5365" xr:uid="{00000000-0005-0000-0000-00003E340000}"/>
    <cellStyle name="Normal 4 2 2 5 2 2" xfId="12145" xr:uid="{00000000-0005-0000-0000-00003F340000}"/>
    <cellStyle name="Normal 4 2 2 5 2 3" xfId="18914" xr:uid="{00000000-0005-0000-0000-000040340000}"/>
    <cellStyle name="Normal 4 2 2 5 2 4" xfId="25683" xr:uid="{00000000-0005-0000-0000-000041340000}"/>
    <cellStyle name="Normal 4 2 2 5 3" xfId="8761" xr:uid="{00000000-0005-0000-0000-000042340000}"/>
    <cellStyle name="Normal 4 2 2 5 4" xfId="15530" xr:uid="{00000000-0005-0000-0000-000043340000}"/>
    <cellStyle name="Normal 4 2 2 5 5" xfId="22299" xr:uid="{00000000-0005-0000-0000-000044340000}"/>
    <cellStyle name="Normal 4 2 2 6" xfId="3671" xr:uid="{00000000-0005-0000-0000-000045340000}"/>
    <cellStyle name="Normal 4 2 2 6 2" xfId="10452" xr:uid="{00000000-0005-0000-0000-000046340000}"/>
    <cellStyle name="Normal 4 2 2 6 3" xfId="17221" xr:uid="{00000000-0005-0000-0000-000047340000}"/>
    <cellStyle name="Normal 4 2 2 6 4" xfId="23990" xr:uid="{00000000-0005-0000-0000-000048340000}"/>
    <cellStyle name="Normal 4 2 2 7" xfId="7068" xr:uid="{00000000-0005-0000-0000-000049340000}"/>
    <cellStyle name="Normal 4 2 2 8" xfId="13837" xr:uid="{00000000-0005-0000-0000-00004A340000}"/>
    <cellStyle name="Normal 4 2 2 9" xfId="20606" xr:uid="{00000000-0005-0000-0000-00004B340000}"/>
    <cellStyle name="Normal 4 2 3" xfId="251" xr:uid="{00000000-0005-0000-0000-00004C340000}"/>
    <cellStyle name="Normal 4 2 4" xfId="252" xr:uid="{00000000-0005-0000-0000-00004D340000}"/>
    <cellStyle name="Normal 4 2 4 2" xfId="688" xr:uid="{00000000-0005-0000-0000-00004E340000}"/>
    <cellStyle name="Normal 4 2 4 2 2" xfId="2395" xr:uid="{00000000-0005-0000-0000-00004F340000}"/>
    <cellStyle name="Normal 4 2 4 2 2 2" xfId="5791" xr:uid="{00000000-0005-0000-0000-000050340000}"/>
    <cellStyle name="Normal 4 2 4 2 2 2 2" xfId="12569" xr:uid="{00000000-0005-0000-0000-000051340000}"/>
    <cellStyle name="Normal 4 2 4 2 2 2 3" xfId="19338" xr:uid="{00000000-0005-0000-0000-000052340000}"/>
    <cellStyle name="Normal 4 2 4 2 2 2 4" xfId="26107" xr:uid="{00000000-0005-0000-0000-000053340000}"/>
    <cellStyle name="Normal 4 2 4 2 2 3" xfId="9185" xr:uid="{00000000-0005-0000-0000-000054340000}"/>
    <cellStyle name="Normal 4 2 4 2 2 4" xfId="15954" xr:uid="{00000000-0005-0000-0000-000055340000}"/>
    <cellStyle name="Normal 4 2 4 2 2 5" xfId="22723" xr:uid="{00000000-0005-0000-0000-000056340000}"/>
    <cellStyle name="Normal 4 2 4 2 3" xfId="4095" xr:uid="{00000000-0005-0000-0000-000057340000}"/>
    <cellStyle name="Normal 4 2 4 2 3 2" xfId="10876" xr:uid="{00000000-0005-0000-0000-000058340000}"/>
    <cellStyle name="Normal 4 2 4 2 3 3" xfId="17645" xr:uid="{00000000-0005-0000-0000-000059340000}"/>
    <cellStyle name="Normal 4 2 4 2 3 4" xfId="24414" xr:uid="{00000000-0005-0000-0000-00005A340000}"/>
    <cellStyle name="Normal 4 2 4 2 4" xfId="7492" xr:uid="{00000000-0005-0000-0000-00005B340000}"/>
    <cellStyle name="Normal 4 2 4 2 5" xfId="14261" xr:uid="{00000000-0005-0000-0000-00005C340000}"/>
    <cellStyle name="Normal 4 2 4 2 6" xfId="21030" xr:uid="{00000000-0005-0000-0000-00005D340000}"/>
    <cellStyle name="Normal 4 2 4 3" xfId="1116" xr:uid="{00000000-0005-0000-0000-00005E340000}"/>
    <cellStyle name="Normal 4 2 4 3 2" xfId="2821" xr:uid="{00000000-0005-0000-0000-00005F340000}"/>
    <cellStyle name="Normal 4 2 4 3 2 2" xfId="6217" xr:uid="{00000000-0005-0000-0000-000060340000}"/>
    <cellStyle name="Normal 4 2 4 3 2 2 2" xfId="12992" xr:uid="{00000000-0005-0000-0000-000061340000}"/>
    <cellStyle name="Normal 4 2 4 3 2 2 3" xfId="19761" xr:uid="{00000000-0005-0000-0000-000062340000}"/>
    <cellStyle name="Normal 4 2 4 3 2 2 4" xfId="26530" xr:uid="{00000000-0005-0000-0000-000063340000}"/>
    <cellStyle name="Normal 4 2 4 3 2 3" xfId="9608" xr:uid="{00000000-0005-0000-0000-000064340000}"/>
    <cellStyle name="Normal 4 2 4 3 2 4" xfId="16377" xr:uid="{00000000-0005-0000-0000-000065340000}"/>
    <cellStyle name="Normal 4 2 4 3 2 5" xfId="23146" xr:uid="{00000000-0005-0000-0000-000066340000}"/>
    <cellStyle name="Normal 4 2 4 3 3" xfId="4518" xr:uid="{00000000-0005-0000-0000-000067340000}"/>
    <cellStyle name="Normal 4 2 4 3 3 2" xfId="11299" xr:uid="{00000000-0005-0000-0000-000068340000}"/>
    <cellStyle name="Normal 4 2 4 3 3 3" xfId="18068" xr:uid="{00000000-0005-0000-0000-000069340000}"/>
    <cellStyle name="Normal 4 2 4 3 3 4" xfId="24837" xr:uid="{00000000-0005-0000-0000-00006A340000}"/>
    <cellStyle name="Normal 4 2 4 3 4" xfId="7915" xr:uid="{00000000-0005-0000-0000-00006B340000}"/>
    <cellStyle name="Normal 4 2 4 3 5" xfId="14684" xr:uid="{00000000-0005-0000-0000-00006C340000}"/>
    <cellStyle name="Normal 4 2 4 3 6" xfId="21453" xr:uid="{00000000-0005-0000-0000-00006D340000}"/>
    <cellStyle name="Normal 4 2 4 4" xfId="1545" xr:uid="{00000000-0005-0000-0000-00006E340000}"/>
    <cellStyle name="Normal 4 2 4 4 2" xfId="3247" xr:uid="{00000000-0005-0000-0000-00006F340000}"/>
    <cellStyle name="Normal 4 2 4 4 2 2" xfId="6643" xr:uid="{00000000-0005-0000-0000-000070340000}"/>
    <cellStyle name="Normal 4 2 4 4 2 2 2" xfId="13415" xr:uid="{00000000-0005-0000-0000-000071340000}"/>
    <cellStyle name="Normal 4 2 4 4 2 2 3" xfId="20184" xr:uid="{00000000-0005-0000-0000-000072340000}"/>
    <cellStyle name="Normal 4 2 4 4 2 2 4" xfId="26953" xr:uid="{00000000-0005-0000-0000-000073340000}"/>
    <cellStyle name="Normal 4 2 4 4 2 3" xfId="10031" xr:uid="{00000000-0005-0000-0000-000074340000}"/>
    <cellStyle name="Normal 4 2 4 4 2 4" xfId="16800" xr:uid="{00000000-0005-0000-0000-000075340000}"/>
    <cellStyle name="Normal 4 2 4 4 2 5" xfId="23569" xr:uid="{00000000-0005-0000-0000-000076340000}"/>
    <cellStyle name="Normal 4 2 4 4 3" xfId="4941" xr:uid="{00000000-0005-0000-0000-000077340000}"/>
    <cellStyle name="Normal 4 2 4 4 3 2" xfId="11722" xr:uid="{00000000-0005-0000-0000-000078340000}"/>
    <cellStyle name="Normal 4 2 4 4 3 3" xfId="18491" xr:uid="{00000000-0005-0000-0000-000079340000}"/>
    <cellStyle name="Normal 4 2 4 4 3 4" xfId="25260" xr:uid="{00000000-0005-0000-0000-00007A340000}"/>
    <cellStyle name="Normal 4 2 4 4 4" xfId="8338" xr:uid="{00000000-0005-0000-0000-00007B340000}"/>
    <cellStyle name="Normal 4 2 4 4 5" xfId="15107" xr:uid="{00000000-0005-0000-0000-00007C340000}"/>
    <cellStyle name="Normal 4 2 4 4 6" xfId="21876" xr:uid="{00000000-0005-0000-0000-00007D340000}"/>
    <cellStyle name="Normal 4 2 4 5" xfId="1970" xr:uid="{00000000-0005-0000-0000-00007E340000}"/>
    <cellStyle name="Normal 4 2 4 5 2" xfId="5366" xr:uid="{00000000-0005-0000-0000-00007F340000}"/>
    <cellStyle name="Normal 4 2 4 5 2 2" xfId="12146" xr:uid="{00000000-0005-0000-0000-000080340000}"/>
    <cellStyle name="Normal 4 2 4 5 2 3" xfId="18915" xr:uid="{00000000-0005-0000-0000-000081340000}"/>
    <cellStyle name="Normal 4 2 4 5 2 4" xfId="25684" xr:uid="{00000000-0005-0000-0000-000082340000}"/>
    <cellStyle name="Normal 4 2 4 5 3" xfId="8762" xr:uid="{00000000-0005-0000-0000-000083340000}"/>
    <cellStyle name="Normal 4 2 4 5 4" xfId="15531" xr:uid="{00000000-0005-0000-0000-000084340000}"/>
    <cellStyle name="Normal 4 2 4 5 5" xfId="22300" xr:uid="{00000000-0005-0000-0000-000085340000}"/>
    <cellStyle name="Normal 4 2 4 6" xfId="3672" xr:uid="{00000000-0005-0000-0000-000086340000}"/>
    <cellStyle name="Normal 4 2 4 6 2" xfId="10453" xr:uid="{00000000-0005-0000-0000-000087340000}"/>
    <cellStyle name="Normal 4 2 4 6 3" xfId="17222" xr:uid="{00000000-0005-0000-0000-000088340000}"/>
    <cellStyle name="Normal 4 2 4 6 4" xfId="23991" xr:uid="{00000000-0005-0000-0000-000089340000}"/>
    <cellStyle name="Normal 4 2 4 7" xfId="7069" xr:uid="{00000000-0005-0000-0000-00008A340000}"/>
    <cellStyle name="Normal 4 2 4 8" xfId="13838" xr:uid="{00000000-0005-0000-0000-00008B340000}"/>
    <cellStyle name="Normal 4 2 4 9" xfId="20607" xr:uid="{00000000-0005-0000-0000-00008C340000}"/>
    <cellStyle name="Normal 4 2 5" xfId="686" xr:uid="{00000000-0005-0000-0000-00008D340000}"/>
    <cellStyle name="Normal 4 2 5 2" xfId="2393" xr:uid="{00000000-0005-0000-0000-00008E340000}"/>
    <cellStyle name="Normal 4 2 5 2 2" xfId="5789" xr:uid="{00000000-0005-0000-0000-00008F340000}"/>
    <cellStyle name="Normal 4 2 5 2 2 2" xfId="12567" xr:uid="{00000000-0005-0000-0000-000090340000}"/>
    <cellStyle name="Normal 4 2 5 2 2 3" xfId="19336" xr:uid="{00000000-0005-0000-0000-000091340000}"/>
    <cellStyle name="Normal 4 2 5 2 2 4" xfId="26105" xr:uid="{00000000-0005-0000-0000-000092340000}"/>
    <cellStyle name="Normal 4 2 5 2 3" xfId="9183" xr:uid="{00000000-0005-0000-0000-000093340000}"/>
    <cellStyle name="Normal 4 2 5 2 4" xfId="15952" xr:uid="{00000000-0005-0000-0000-000094340000}"/>
    <cellStyle name="Normal 4 2 5 2 5" xfId="22721" xr:uid="{00000000-0005-0000-0000-000095340000}"/>
    <cellStyle name="Normal 4 2 5 3" xfId="4093" xr:uid="{00000000-0005-0000-0000-000096340000}"/>
    <cellStyle name="Normal 4 2 5 3 2" xfId="10874" xr:uid="{00000000-0005-0000-0000-000097340000}"/>
    <cellStyle name="Normal 4 2 5 3 3" xfId="17643" xr:uid="{00000000-0005-0000-0000-000098340000}"/>
    <cellStyle name="Normal 4 2 5 3 4" xfId="24412" xr:uid="{00000000-0005-0000-0000-000099340000}"/>
    <cellStyle name="Normal 4 2 5 4" xfId="7490" xr:uid="{00000000-0005-0000-0000-00009A340000}"/>
    <cellStyle name="Normal 4 2 5 5" xfId="14259" xr:uid="{00000000-0005-0000-0000-00009B340000}"/>
    <cellStyle name="Normal 4 2 5 6" xfId="21028" xr:uid="{00000000-0005-0000-0000-00009C340000}"/>
    <cellStyle name="Normal 4 2 6" xfId="1114" xr:uid="{00000000-0005-0000-0000-00009D340000}"/>
    <cellStyle name="Normal 4 2 6 2" xfId="2819" xr:uid="{00000000-0005-0000-0000-00009E340000}"/>
    <cellStyle name="Normal 4 2 6 2 2" xfId="6215" xr:uid="{00000000-0005-0000-0000-00009F340000}"/>
    <cellStyle name="Normal 4 2 6 2 2 2" xfId="12990" xr:uid="{00000000-0005-0000-0000-0000A0340000}"/>
    <cellStyle name="Normal 4 2 6 2 2 3" xfId="19759" xr:uid="{00000000-0005-0000-0000-0000A1340000}"/>
    <cellStyle name="Normal 4 2 6 2 2 4" xfId="26528" xr:uid="{00000000-0005-0000-0000-0000A2340000}"/>
    <cellStyle name="Normal 4 2 6 2 3" xfId="9606" xr:uid="{00000000-0005-0000-0000-0000A3340000}"/>
    <cellStyle name="Normal 4 2 6 2 4" xfId="16375" xr:uid="{00000000-0005-0000-0000-0000A4340000}"/>
    <cellStyle name="Normal 4 2 6 2 5" xfId="23144" xr:uid="{00000000-0005-0000-0000-0000A5340000}"/>
    <cellStyle name="Normal 4 2 6 3" xfId="4516" xr:uid="{00000000-0005-0000-0000-0000A6340000}"/>
    <cellStyle name="Normal 4 2 6 3 2" xfId="11297" xr:uid="{00000000-0005-0000-0000-0000A7340000}"/>
    <cellStyle name="Normal 4 2 6 3 3" xfId="18066" xr:uid="{00000000-0005-0000-0000-0000A8340000}"/>
    <cellStyle name="Normal 4 2 6 3 4" xfId="24835" xr:uid="{00000000-0005-0000-0000-0000A9340000}"/>
    <cellStyle name="Normal 4 2 6 4" xfId="7913" xr:uid="{00000000-0005-0000-0000-0000AA340000}"/>
    <cellStyle name="Normal 4 2 6 5" xfId="14682" xr:uid="{00000000-0005-0000-0000-0000AB340000}"/>
    <cellStyle name="Normal 4 2 6 6" xfId="21451" xr:uid="{00000000-0005-0000-0000-0000AC340000}"/>
    <cellStyle name="Normal 4 2 7" xfId="1543" xr:uid="{00000000-0005-0000-0000-0000AD340000}"/>
    <cellStyle name="Normal 4 2 7 2" xfId="3245" xr:uid="{00000000-0005-0000-0000-0000AE340000}"/>
    <cellStyle name="Normal 4 2 7 2 2" xfId="6641" xr:uid="{00000000-0005-0000-0000-0000AF340000}"/>
    <cellStyle name="Normal 4 2 7 2 2 2" xfId="13413" xr:uid="{00000000-0005-0000-0000-0000B0340000}"/>
    <cellStyle name="Normal 4 2 7 2 2 3" xfId="20182" xr:uid="{00000000-0005-0000-0000-0000B1340000}"/>
    <cellStyle name="Normal 4 2 7 2 2 4" xfId="26951" xr:uid="{00000000-0005-0000-0000-0000B2340000}"/>
    <cellStyle name="Normal 4 2 7 2 3" xfId="10029" xr:uid="{00000000-0005-0000-0000-0000B3340000}"/>
    <cellStyle name="Normal 4 2 7 2 4" xfId="16798" xr:uid="{00000000-0005-0000-0000-0000B4340000}"/>
    <cellStyle name="Normal 4 2 7 2 5" xfId="23567" xr:uid="{00000000-0005-0000-0000-0000B5340000}"/>
    <cellStyle name="Normal 4 2 7 3" xfId="4939" xr:uid="{00000000-0005-0000-0000-0000B6340000}"/>
    <cellStyle name="Normal 4 2 7 3 2" xfId="11720" xr:uid="{00000000-0005-0000-0000-0000B7340000}"/>
    <cellStyle name="Normal 4 2 7 3 3" xfId="18489" xr:uid="{00000000-0005-0000-0000-0000B8340000}"/>
    <cellStyle name="Normal 4 2 7 3 4" xfId="25258" xr:uid="{00000000-0005-0000-0000-0000B9340000}"/>
    <cellStyle name="Normal 4 2 7 4" xfId="8336" xr:uid="{00000000-0005-0000-0000-0000BA340000}"/>
    <cellStyle name="Normal 4 2 7 5" xfId="15105" xr:uid="{00000000-0005-0000-0000-0000BB340000}"/>
    <cellStyle name="Normal 4 2 7 6" xfId="21874" xr:uid="{00000000-0005-0000-0000-0000BC340000}"/>
    <cellStyle name="Normal 4 2 8" xfId="1968" xr:uid="{00000000-0005-0000-0000-0000BD340000}"/>
    <cellStyle name="Normal 4 2 8 2" xfId="5364" xr:uid="{00000000-0005-0000-0000-0000BE340000}"/>
    <cellStyle name="Normal 4 2 8 2 2" xfId="12144" xr:uid="{00000000-0005-0000-0000-0000BF340000}"/>
    <cellStyle name="Normal 4 2 8 2 3" xfId="18913" xr:uid="{00000000-0005-0000-0000-0000C0340000}"/>
    <cellStyle name="Normal 4 2 8 2 4" xfId="25682" xr:uid="{00000000-0005-0000-0000-0000C1340000}"/>
    <cellStyle name="Normal 4 2 8 3" xfId="8760" xr:uid="{00000000-0005-0000-0000-0000C2340000}"/>
    <cellStyle name="Normal 4 2 8 4" xfId="15529" xr:uid="{00000000-0005-0000-0000-0000C3340000}"/>
    <cellStyle name="Normal 4 2 8 5" xfId="22298" xr:uid="{00000000-0005-0000-0000-0000C4340000}"/>
    <cellStyle name="Normal 4 2 9" xfId="3670" xr:uid="{00000000-0005-0000-0000-0000C5340000}"/>
    <cellStyle name="Normal 4 2 9 2" xfId="10451" xr:uid="{00000000-0005-0000-0000-0000C6340000}"/>
    <cellStyle name="Normal 4 2 9 3" xfId="17220" xr:uid="{00000000-0005-0000-0000-0000C7340000}"/>
    <cellStyle name="Normal 4 2 9 4" xfId="23989" xr:uid="{00000000-0005-0000-0000-0000C8340000}"/>
    <cellStyle name="Normal 4 3" xfId="253" xr:uid="{00000000-0005-0000-0000-0000C9340000}"/>
    <cellStyle name="Normal 4 3 10" xfId="7070" xr:uid="{00000000-0005-0000-0000-0000CA340000}"/>
    <cellStyle name="Normal 4 3 11" xfId="13839" xr:uid="{00000000-0005-0000-0000-0000CB340000}"/>
    <cellStyle name="Normal 4 3 12" xfId="20608" xr:uid="{00000000-0005-0000-0000-0000CC340000}"/>
    <cellStyle name="Normal 4 3 2" xfId="254" xr:uid="{00000000-0005-0000-0000-0000CD340000}"/>
    <cellStyle name="Normal 4 3 2 2" xfId="690" xr:uid="{00000000-0005-0000-0000-0000CE340000}"/>
    <cellStyle name="Normal 4 3 2 2 2" xfId="2397" xr:uid="{00000000-0005-0000-0000-0000CF340000}"/>
    <cellStyle name="Normal 4 3 2 2 2 2" xfId="5793" xr:uid="{00000000-0005-0000-0000-0000D0340000}"/>
    <cellStyle name="Normal 4 3 2 2 2 2 2" xfId="12571" xr:uid="{00000000-0005-0000-0000-0000D1340000}"/>
    <cellStyle name="Normal 4 3 2 2 2 2 3" xfId="19340" xr:uid="{00000000-0005-0000-0000-0000D2340000}"/>
    <cellStyle name="Normal 4 3 2 2 2 2 4" xfId="26109" xr:uid="{00000000-0005-0000-0000-0000D3340000}"/>
    <cellStyle name="Normal 4 3 2 2 2 3" xfId="9187" xr:uid="{00000000-0005-0000-0000-0000D4340000}"/>
    <cellStyle name="Normal 4 3 2 2 2 4" xfId="15956" xr:uid="{00000000-0005-0000-0000-0000D5340000}"/>
    <cellStyle name="Normal 4 3 2 2 2 5" xfId="22725" xr:uid="{00000000-0005-0000-0000-0000D6340000}"/>
    <cellStyle name="Normal 4 3 2 2 3" xfId="4097" xr:uid="{00000000-0005-0000-0000-0000D7340000}"/>
    <cellStyle name="Normal 4 3 2 2 3 2" xfId="10878" xr:uid="{00000000-0005-0000-0000-0000D8340000}"/>
    <cellStyle name="Normal 4 3 2 2 3 3" xfId="17647" xr:uid="{00000000-0005-0000-0000-0000D9340000}"/>
    <cellStyle name="Normal 4 3 2 2 3 4" xfId="24416" xr:uid="{00000000-0005-0000-0000-0000DA340000}"/>
    <cellStyle name="Normal 4 3 2 2 4" xfId="7494" xr:uid="{00000000-0005-0000-0000-0000DB340000}"/>
    <cellStyle name="Normal 4 3 2 2 5" xfId="14263" xr:uid="{00000000-0005-0000-0000-0000DC340000}"/>
    <cellStyle name="Normal 4 3 2 2 6" xfId="21032" xr:uid="{00000000-0005-0000-0000-0000DD340000}"/>
    <cellStyle name="Normal 4 3 2 3" xfId="1118" xr:uid="{00000000-0005-0000-0000-0000DE340000}"/>
    <cellStyle name="Normal 4 3 2 3 2" xfId="2823" xr:uid="{00000000-0005-0000-0000-0000DF340000}"/>
    <cellStyle name="Normal 4 3 2 3 2 2" xfId="6219" xr:uid="{00000000-0005-0000-0000-0000E0340000}"/>
    <cellStyle name="Normal 4 3 2 3 2 2 2" xfId="12994" xr:uid="{00000000-0005-0000-0000-0000E1340000}"/>
    <cellStyle name="Normal 4 3 2 3 2 2 3" xfId="19763" xr:uid="{00000000-0005-0000-0000-0000E2340000}"/>
    <cellStyle name="Normal 4 3 2 3 2 2 4" xfId="26532" xr:uid="{00000000-0005-0000-0000-0000E3340000}"/>
    <cellStyle name="Normal 4 3 2 3 2 3" xfId="9610" xr:uid="{00000000-0005-0000-0000-0000E4340000}"/>
    <cellStyle name="Normal 4 3 2 3 2 4" xfId="16379" xr:uid="{00000000-0005-0000-0000-0000E5340000}"/>
    <cellStyle name="Normal 4 3 2 3 2 5" xfId="23148" xr:uid="{00000000-0005-0000-0000-0000E6340000}"/>
    <cellStyle name="Normal 4 3 2 3 3" xfId="4520" xr:uid="{00000000-0005-0000-0000-0000E7340000}"/>
    <cellStyle name="Normal 4 3 2 3 3 2" xfId="11301" xr:uid="{00000000-0005-0000-0000-0000E8340000}"/>
    <cellStyle name="Normal 4 3 2 3 3 3" xfId="18070" xr:uid="{00000000-0005-0000-0000-0000E9340000}"/>
    <cellStyle name="Normal 4 3 2 3 3 4" xfId="24839" xr:uid="{00000000-0005-0000-0000-0000EA340000}"/>
    <cellStyle name="Normal 4 3 2 3 4" xfId="7917" xr:uid="{00000000-0005-0000-0000-0000EB340000}"/>
    <cellStyle name="Normal 4 3 2 3 5" xfId="14686" xr:uid="{00000000-0005-0000-0000-0000EC340000}"/>
    <cellStyle name="Normal 4 3 2 3 6" xfId="21455" xr:uid="{00000000-0005-0000-0000-0000ED340000}"/>
    <cellStyle name="Normal 4 3 2 4" xfId="1547" xr:uid="{00000000-0005-0000-0000-0000EE340000}"/>
    <cellStyle name="Normal 4 3 2 4 2" xfId="3249" xr:uid="{00000000-0005-0000-0000-0000EF340000}"/>
    <cellStyle name="Normal 4 3 2 4 2 2" xfId="6645" xr:uid="{00000000-0005-0000-0000-0000F0340000}"/>
    <cellStyle name="Normal 4 3 2 4 2 2 2" xfId="13417" xr:uid="{00000000-0005-0000-0000-0000F1340000}"/>
    <cellStyle name="Normal 4 3 2 4 2 2 3" xfId="20186" xr:uid="{00000000-0005-0000-0000-0000F2340000}"/>
    <cellStyle name="Normal 4 3 2 4 2 2 4" xfId="26955" xr:uid="{00000000-0005-0000-0000-0000F3340000}"/>
    <cellStyle name="Normal 4 3 2 4 2 3" xfId="10033" xr:uid="{00000000-0005-0000-0000-0000F4340000}"/>
    <cellStyle name="Normal 4 3 2 4 2 4" xfId="16802" xr:uid="{00000000-0005-0000-0000-0000F5340000}"/>
    <cellStyle name="Normal 4 3 2 4 2 5" xfId="23571" xr:uid="{00000000-0005-0000-0000-0000F6340000}"/>
    <cellStyle name="Normal 4 3 2 4 3" xfId="4943" xr:uid="{00000000-0005-0000-0000-0000F7340000}"/>
    <cellStyle name="Normal 4 3 2 4 3 2" xfId="11724" xr:uid="{00000000-0005-0000-0000-0000F8340000}"/>
    <cellStyle name="Normal 4 3 2 4 3 3" xfId="18493" xr:uid="{00000000-0005-0000-0000-0000F9340000}"/>
    <cellStyle name="Normal 4 3 2 4 3 4" xfId="25262" xr:uid="{00000000-0005-0000-0000-0000FA340000}"/>
    <cellStyle name="Normal 4 3 2 4 4" xfId="8340" xr:uid="{00000000-0005-0000-0000-0000FB340000}"/>
    <cellStyle name="Normal 4 3 2 4 5" xfId="15109" xr:uid="{00000000-0005-0000-0000-0000FC340000}"/>
    <cellStyle name="Normal 4 3 2 4 6" xfId="21878" xr:uid="{00000000-0005-0000-0000-0000FD340000}"/>
    <cellStyle name="Normal 4 3 2 5" xfId="1972" xr:uid="{00000000-0005-0000-0000-0000FE340000}"/>
    <cellStyle name="Normal 4 3 2 5 2" xfId="5368" xr:uid="{00000000-0005-0000-0000-0000FF340000}"/>
    <cellStyle name="Normal 4 3 2 5 2 2" xfId="12148" xr:uid="{00000000-0005-0000-0000-000000350000}"/>
    <cellStyle name="Normal 4 3 2 5 2 3" xfId="18917" xr:uid="{00000000-0005-0000-0000-000001350000}"/>
    <cellStyle name="Normal 4 3 2 5 2 4" xfId="25686" xr:uid="{00000000-0005-0000-0000-000002350000}"/>
    <cellStyle name="Normal 4 3 2 5 3" xfId="8764" xr:uid="{00000000-0005-0000-0000-000003350000}"/>
    <cellStyle name="Normal 4 3 2 5 4" xfId="15533" xr:uid="{00000000-0005-0000-0000-000004350000}"/>
    <cellStyle name="Normal 4 3 2 5 5" xfId="22302" xr:uid="{00000000-0005-0000-0000-000005350000}"/>
    <cellStyle name="Normal 4 3 2 6" xfId="3674" xr:uid="{00000000-0005-0000-0000-000006350000}"/>
    <cellStyle name="Normal 4 3 2 6 2" xfId="10455" xr:uid="{00000000-0005-0000-0000-000007350000}"/>
    <cellStyle name="Normal 4 3 2 6 3" xfId="17224" xr:uid="{00000000-0005-0000-0000-000008350000}"/>
    <cellStyle name="Normal 4 3 2 6 4" xfId="23993" xr:uid="{00000000-0005-0000-0000-000009350000}"/>
    <cellStyle name="Normal 4 3 2 7" xfId="7071" xr:uid="{00000000-0005-0000-0000-00000A350000}"/>
    <cellStyle name="Normal 4 3 2 8" xfId="13840" xr:uid="{00000000-0005-0000-0000-00000B350000}"/>
    <cellStyle name="Normal 4 3 2 9" xfId="20609" xr:uid="{00000000-0005-0000-0000-00000C350000}"/>
    <cellStyle name="Normal 4 3 3" xfId="255" xr:uid="{00000000-0005-0000-0000-00000D350000}"/>
    <cellStyle name="Normal 4 3 4" xfId="256" xr:uid="{00000000-0005-0000-0000-00000E350000}"/>
    <cellStyle name="Normal 4 3 4 2" xfId="691" xr:uid="{00000000-0005-0000-0000-00000F350000}"/>
    <cellStyle name="Normal 4 3 4 2 2" xfId="2398" xr:uid="{00000000-0005-0000-0000-000010350000}"/>
    <cellStyle name="Normal 4 3 4 2 2 2" xfId="5794" xr:uid="{00000000-0005-0000-0000-000011350000}"/>
    <cellStyle name="Normal 4 3 4 2 2 2 2" xfId="12572" xr:uid="{00000000-0005-0000-0000-000012350000}"/>
    <cellStyle name="Normal 4 3 4 2 2 2 3" xfId="19341" xr:uid="{00000000-0005-0000-0000-000013350000}"/>
    <cellStyle name="Normal 4 3 4 2 2 2 4" xfId="26110" xr:uid="{00000000-0005-0000-0000-000014350000}"/>
    <cellStyle name="Normal 4 3 4 2 2 3" xfId="9188" xr:uid="{00000000-0005-0000-0000-000015350000}"/>
    <cellStyle name="Normal 4 3 4 2 2 4" xfId="15957" xr:uid="{00000000-0005-0000-0000-000016350000}"/>
    <cellStyle name="Normal 4 3 4 2 2 5" xfId="22726" xr:uid="{00000000-0005-0000-0000-000017350000}"/>
    <cellStyle name="Normal 4 3 4 2 3" xfId="4098" xr:uid="{00000000-0005-0000-0000-000018350000}"/>
    <cellStyle name="Normal 4 3 4 2 3 2" xfId="10879" xr:uid="{00000000-0005-0000-0000-000019350000}"/>
    <cellStyle name="Normal 4 3 4 2 3 3" xfId="17648" xr:uid="{00000000-0005-0000-0000-00001A350000}"/>
    <cellStyle name="Normal 4 3 4 2 3 4" xfId="24417" xr:uid="{00000000-0005-0000-0000-00001B350000}"/>
    <cellStyle name="Normal 4 3 4 2 4" xfId="7495" xr:uid="{00000000-0005-0000-0000-00001C350000}"/>
    <cellStyle name="Normal 4 3 4 2 5" xfId="14264" xr:uid="{00000000-0005-0000-0000-00001D350000}"/>
    <cellStyle name="Normal 4 3 4 2 6" xfId="21033" xr:uid="{00000000-0005-0000-0000-00001E350000}"/>
    <cellStyle name="Normal 4 3 4 3" xfId="1119" xr:uid="{00000000-0005-0000-0000-00001F350000}"/>
    <cellStyle name="Normal 4 3 4 3 2" xfId="2824" xr:uid="{00000000-0005-0000-0000-000020350000}"/>
    <cellStyle name="Normal 4 3 4 3 2 2" xfId="6220" xr:uid="{00000000-0005-0000-0000-000021350000}"/>
    <cellStyle name="Normal 4 3 4 3 2 2 2" xfId="12995" xr:uid="{00000000-0005-0000-0000-000022350000}"/>
    <cellStyle name="Normal 4 3 4 3 2 2 3" xfId="19764" xr:uid="{00000000-0005-0000-0000-000023350000}"/>
    <cellStyle name="Normal 4 3 4 3 2 2 4" xfId="26533" xr:uid="{00000000-0005-0000-0000-000024350000}"/>
    <cellStyle name="Normal 4 3 4 3 2 3" xfId="9611" xr:uid="{00000000-0005-0000-0000-000025350000}"/>
    <cellStyle name="Normal 4 3 4 3 2 4" xfId="16380" xr:uid="{00000000-0005-0000-0000-000026350000}"/>
    <cellStyle name="Normal 4 3 4 3 2 5" xfId="23149" xr:uid="{00000000-0005-0000-0000-000027350000}"/>
    <cellStyle name="Normal 4 3 4 3 3" xfId="4521" xr:uid="{00000000-0005-0000-0000-000028350000}"/>
    <cellStyle name="Normal 4 3 4 3 3 2" xfId="11302" xr:uid="{00000000-0005-0000-0000-000029350000}"/>
    <cellStyle name="Normal 4 3 4 3 3 3" xfId="18071" xr:uid="{00000000-0005-0000-0000-00002A350000}"/>
    <cellStyle name="Normal 4 3 4 3 3 4" xfId="24840" xr:uid="{00000000-0005-0000-0000-00002B350000}"/>
    <cellStyle name="Normal 4 3 4 3 4" xfId="7918" xr:uid="{00000000-0005-0000-0000-00002C350000}"/>
    <cellStyle name="Normal 4 3 4 3 5" xfId="14687" xr:uid="{00000000-0005-0000-0000-00002D350000}"/>
    <cellStyle name="Normal 4 3 4 3 6" xfId="21456" xr:uid="{00000000-0005-0000-0000-00002E350000}"/>
    <cellStyle name="Normal 4 3 4 4" xfId="1548" xr:uid="{00000000-0005-0000-0000-00002F350000}"/>
    <cellStyle name="Normal 4 3 4 4 2" xfId="3250" xr:uid="{00000000-0005-0000-0000-000030350000}"/>
    <cellStyle name="Normal 4 3 4 4 2 2" xfId="6646" xr:uid="{00000000-0005-0000-0000-000031350000}"/>
    <cellStyle name="Normal 4 3 4 4 2 2 2" xfId="13418" xr:uid="{00000000-0005-0000-0000-000032350000}"/>
    <cellStyle name="Normal 4 3 4 4 2 2 3" xfId="20187" xr:uid="{00000000-0005-0000-0000-000033350000}"/>
    <cellStyle name="Normal 4 3 4 4 2 2 4" xfId="26956" xr:uid="{00000000-0005-0000-0000-000034350000}"/>
    <cellStyle name="Normal 4 3 4 4 2 3" xfId="10034" xr:uid="{00000000-0005-0000-0000-000035350000}"/>
    <cellStyle name="Normal 4 3 4 4 2 4" xfId="16803" xr:uid="{00000000-0005-0000-0000-000036350000}"/>
    <cellStyle name="Normal 4 3 4 4 2 5" xfId="23572" xr:uid="{00000000-0005-0000-0000-000037350000}"/>
    <cellStyle name="Normal 4 3 4 4 3" xfId="4944" xr:uid="{00000000-0005-0000-0000-000038350000}"/>
    <cellStyle name="Normal 4 3 4 4 3 2" xfId="11725" xr:uid="{00000000-0005-0000-0000-000039350000}"/>
    <cellStyle name="Normal 4 3 4 4 3 3" xfId="18494" xr:uid="{00000000-0005-0000-0000-00003A350000}"/>
    <cellStyle name="Normal 4 3 4 4 3 4" xfId="25263" xr:uid="{00000000-0005-0000-0000-00003B350000}"/>
    <cellStyle name="Normal 4 3 4 4 4" xfId="8341" xr:uid="{00000000-0005-0000-0000-00003C350000}"/>
    <cellStyle name="Normal 4 3 4 4 5" xfId="15110" xr:uid="{00000000-0005-0000-0000-00003D350000}"/>
    <cellStyle name="Normal 4 3 4 4 6" xfId="21879" xr:uid="{00000000-0005-0000-0000-00003E350000}"/>
    <cellStyle name="Normal 4 3 4 5" xfId="1973" xr:uid="{00000000-0005-0000-0000-00003F350000}"/>
    <cellStyle name="Normal 4 3 4 5 2" xfId="5369" xr:uid="{00000000-0005-0000-0000-000040350000}"/>
    <cellStyle name="Normal 4 3 4 5 2 2" xfId="12149" xr:uid="{00000000-0005-0000-0000-000041350000}"/>
    <cellStyle name="Normal 4 3 4 5 2 3" xfId="18918" xr:uid="{00000000-0005-0000-0000-000042350000}"/>
    <cellStyle name="Normal 4 3 4 5 2 4" xfId="25687" xr:uid="{00000000-0005-0000-0000-000043350000}"/>
    <cellStyle name="Normal 4 3 4 5 3" xfId="8765" xr:uid="{00000000-0005-0000-0000-000044350000}"/>
    <cellStyle name="Normal 4 3 4 5 4" xfId="15534" xr:uid="{00000000-0005-0000-0000-000045350000}"/>
    <cellStyle name="Normal 4 3 4 5 5" xfId="22303" xr:uid="{00000000-0005-0000-0000-000046350000}"/>
    <cellStyle name="Normal 4 3 4 6" xfId="3675" xr:uid="{00000000-0005-0000-0000-000047350000}"/>
    <cellStyle name="Normal 4 3 4 6 2" xfId="10456" xr:uid="{00000000-0005-0000-0000-000048350000}"/>
    <cellStyle name="Normal 4 3 4 6 3" xfId="17225" xr:uid="{00000000-0005-0000-0000-000049350000}"/>
    <cellStyle name="Normal 4 3 4 6 4" xfId="23994" xr:uid="{00000000-0005-0000-0000-00004A350000}"/>
    <cellStyle name="Normal 4 3 4 7" xfId="7072" xr:uid="{00000000-0005-0000-0000-00004B350000}"/>
    <cellStyle name="Normal 4 3 4 8" xfId="13841" xr:uid="{00000000-0005-0000-0000-00004C350000}"/>
    <cellStyle name="Normal 4 3 4 9" xfId="20610" xr:uid="{00000000-0005-0000-0000-00004D350000}"/>
    <cellStyle name="Normal 4 3 5" xfId="689" xr:uid="{00000000-0005-0000-0000-00004E350000}"/>
    <cellStyle name="Normal 4 3 5 2" xfId="2396" xr:uid="{00000000-0005-0000-0000-00004F350000}"/>
    <cellStyle name="Normal 4 3 5 2 2" xfId="5792" xr:uid="{00000000-0005-0000-0000-000050350000}"/>
    <cellStyle name="Normal 4 3 5 2 2 2" xfId="12570" xr:uid="{00000000-0005-0000-0000-000051350000}"/>
    <cellStyle name="Normal 4 3 5 2 2 3" xfId="19339" xr:uid="{00000000-0005-0000-0000-000052350000}"/>
    <cellStyle name="Normal 4 3 5 2 2 4" xfId="26108" xr:uid="{00000000-0005-0000-0000-000053350000}"/>
    <cellStyle name="Normal 4 3 5 2 3" xfId="9186" xr:uid="{00000000-0005-0000-0000-000054350000}"/>
    <cellStyle name="Normal 4 3 5 2 4" xfId="15955" xr:uid="{00000000-0005-0000-0000-000055350000}"/>
    <cellStyle name="Normal 4 3 5 2 5" xfId="22724" xr:uid="{00000000-0005-0000-0000-000056350000}"/>
    <cellStyle name="Normal 4 3 5 3" xfId="4096" xr:uid="{00000000-0005-0000-0000-000057350000}"/>
    <cellStyle name="Normal 4 3 5 3 2" xfId="10877" xr:uid="{00000000-0005-0000-0000-000058350000}"/>
    <cellStyle name="Normal 4 3 5 3 3" xfId="17646" xr:uid="{00000000-0005-0000-0000-000059350000}"/>
    <cellStyle name="Normal 4 3 5 3 4" xfId="24415" xr:uid="{00000000-0005-0000-0000-00005A350000}"/>
    <cellStyle name="Normal 4 3 5 4" xfId="7493" xr:uid="{00000000-0005-0000-0000-00005B350000}"/>
    <cellStyle name="Normal 4 3 5 5" xfId="14262" xr:uid="{00000000-0005-0000-0000-00005C350000}"/>
    <cellStyle name="Normal 4 3 5 6" xfId="21031" xr:uid="{00000000-0005-0000-0000-00005D350000}"/>
    <cellStyle name="Normal 4 3 6" xfId="1117" xr:uid="{00000000-0005-0000-0000-00005E350000}"/>
    <cellStyle name="Normal 4 3 6 2" xfId="2822" xr:uid="{00000000-0005-0000-0000-00005F350000}"/>
    <cellStyle name="Normal 4 3 6 2 2" xfId="6218" xr:uid="{00000000-0005-0000-0000-000060350000}"/>
    <cellStyle name="Normal 4 3 6 2 2 2" xfId="12993" xr:uid="{00000000-0005-0000-0000-000061350000}"/>
    <cellStyle name="Normal 4 3 6 2 2 3" xfId="19762" xr:uid="{00000000-0005-0000-0000-000062350000}"/>
    <cellStyle name="Normal 4 3 6 2 2 4" xfId="26531" xr:uid="{00000000-0005-0000-0000-000063350000}"/>
    <cellStyle name="Normal 4 3 6 2 3" xfId="9609" xr:uid="{00000000-0005-0000-0000-000064350000}"/>
    <cellStyle name="Normal 4 3 6 2 4" xfId="16378" xr:uid="{00000000-0005-0000-0000-000065350000}"/>
    <cellStyle name="Normal 4 3 6 2 5" xfId="23147" xr:uid="{00000000-0005-0000-0000-000066350000}"/>
    <cellStyle name="Normal 4 3 6 3" xfId="4519" xr:uid="{00000000-0005-0000-0000-000067350000}"/>
    <cellStyle name="Normal 4 3 6 3 2" xfId="11300" xr:uid="{00000000-0005-0000-0000-000068350000}"/>
    <cellStyle name="Normal 4 3 6 3 3" xfId="18069" xr:uid="{00000000-0005-0000-0000-000069350000}"/>
    <cellStyle name="Normal 4 3 6 3 4" xfId="24838" xr:uid="{00000000-0005-0000-0000-00006A350000}"/>
    <cellStyle name="Normal 4 3 6 4" xfId="7916" xr:uid="{00000000-0005-0000-0000-00006B350000}"/>
    <cellStyle name="Normal 4 3 6 5" xfId="14685" xr:uid="{00000000-0005-0000-0000-00006C350000}"/>
    <cellStyle name="Normal 4 3 6 6" xfId="21454" xr:uid="{00000000-0005-0000-0000-00006D350000}"/>
    <cellStyle name="Normal 4 3 7" xfId="1546" xr:uid="{00000000-0005-0000-0000-00006E350000}"/>
    <cellStyle name="Normal 4 3 7 2" xfId="3248" xr:uid="{00000000-0005-0000-0000-00006F350000}"/>
    <cellStyle name="Normal 4 3 7 2 2" xfId="6644" xr:uid="{00000000-0005-0000-0000-000070350000}"/>
    <cellStyle name="Normal 4 3 7 2 2 2" xfId="13416" xr:uid="{00000000-0005-0000-0000-000071350000}"/>
    <cellStyle name="Normal 4 3 7 2 2 3" xfId="20185" xr:uid="{00000000-0005-0000-0000-000072350000}"/>
    <cellStyle name="Normal 4 3 7 2 2 4" xfId="26954" xr:uid="{00000000-0005-0000-0000-000073350000}"/>
    <cellStyle name="Normal 4 3 7 2 3" xfId="10032" xr:uid="{00000000-0005-0000-0000-000074350000}"/>
    <cellStyle name="Normal 4 3 7 2 4" xfId="16801" xr:uid="{00000000-0005-0000-0000-000075350000}"/>
    <cellStyle name="Normal 4 3 7 2 5" xfId="23570" xr:uid="{00000000-0005-0000-0000-000076350000}"/>
    <cellStyle name="Normal 4 3 7 3" xfId="4942" xr:uid="{00000000-0005-0000-0000-000077350000}"/>
    <cellStyle name="Normal 4 3 7 3 2" xfId="11723" xr:uid="{00000000-0005-0000-0000-000078350000}"/>
    <cellStyle name="Normal 4 3 7 3 3" xfId="18492" xr:uid="{00000000-0005-0000-0000-000079350000}"/>
    <cellStyle name="Normal 4 3 7 3 4" xfId="25261" xr:uid="{00000000-0005-0000-0000-00007A350000}"/>
    <cellStyle name="Normal 4 3 7 4" xfId="8339" xr:uid="{00000000-0005-0000-0000-00007B350000}"/>
    <cellStyle name="Normal 4 3 7 5" xfId="15108" xr:uid="{00000000-0005-0000-0000-00007C350000}"/>
    <cellStyle name="Normal 4 3 7 6" xfId="21877" xr:uid="{00000000-0005-0000-0000-00007D350000}"/>
    <cellStyle name="Normal 4 3 8" xfId="1971" xr:uid="{00000000-0005-0000-0000-00007E350000}"/>
    <cellStyle name="Normal 4 3 8 2" xfId="5367" xr:uid="{00000000-0005-0000-0000-00007F350000}"/>
    <cellStyle name="Normal 4 3 8 2 2" xfId="12147" xr:uid="{00000000-0005-0000-0000-000080350000}"/>
    <cellStyle name="Normal 4 3 8 2 3" xfId="18916" xr:uid="{00000000-0005-0000-0000-000081350000}"/>
    <cellStyle name="Normal 4 3 8 2 4" xfId="25685" xr:uid="{00000000-0005-0000-0000-000082350000}"/>
    <cellStyle name="Normal 4 3 8 3" xfId="8763" xr:uid="{00000000-0005-0000-0000-000083350000}"/>
    <cellStyle name="Normal 4 3 8 4" xfId="15532" xr:uid="{00000000-0005-0000-0000-000084350000}"/>
    <cellStyle name="Normal 4 3 8 5" xfId="22301" xr:uid="{00000000-0005-0000-0000-000085350000}"/>
    <cellStyle name="Normal 4 3 9" xfId="3673" xr:uid="{00000000-0005-0000-0000-000086350000}"/>
    <cellStyle name="Normal 4 3 9 2" xfId="10454" xr:uid="{00000000-0005-0000-0000-000087350000}"/>
    <cellStyle name="Normal 4 3 9 3" xfId="17223" xr:uid="{00000000-0005-0000-0000-000088350000}"/>
    <cellStyle name="Normal 4 3 9 4" xfId="23992" xr:uid="{00000000-0005-0000-0000-000089350000}"/>
    <cellStyle name="Normal 4 4" xfId="257" xr:uid="{00000000-0005-0000-0000-00008A350000}"/>
    <cellStyle name="Normal 4 4 2" xfId="692" xr:uid="{00000000-0005-0000-0000-00008B350000}"/>
    <cellStyle name="Normal 4 4 2 2" xfId="2399" xr:uid="{00000000-0005-0000-0000-00008C350000}"/>
    <cellStyle name="Normal 4 4 2 2 2" xfId="5795" xr:uid="{00000000-0005-0000-0000-00008D350000}"/>
    <cellStyle name="Normal 4 4 2 2 2 2" xfId="12573" xr:uid="{00000000-0005-0000-0000-00008E350000}"/>
    <cellStyle name="Normal 4 4 2 2 2 3" xfId="19342" xr:uid="{00000000-0005-0000-0000-00008F350000}"/>
    <cellStyle name="Normal 4 4 2 2 2 4" xfId="26111" xr:uid="{00000000-0005-0000-0000-000090350000}"/>
    <cellStyle name="Normal 4 4 2 2 3" xfId="9189" xr:uid="{00000000-0005-0000-0000-000091350000}"/>
    <cellStyle name="Normal 4 4 2 2 4" xfId="15958" xr:uid="{00000000-0005-0000-0000-000092350000}"/>
    <cellStyle name="Normal 4 4 2 2 5" xfId="22727" xr:uid="{00000000-0005-0000-0000-000093350000}"/>
    <cellStyle name="Normal 4 4 2 3" xfId="4099" xr:uid="{00000000-0005-0000-0000-000094350000}"/>
    <cellStyle name="Normal 4 4 2 3 2" xfId="10880" xr:uid="{00000000-0005-0000-0000-000095350000}"/>
    <cellStyle name="Normal 4 4 2 3 3" xfId="17649" xr:uid="{00000000-0005-0000-0000-000096350000}"/>
    <cellStyle name="Normal 4 4 2 3 4" xfId="24418" xr:uid="{00000000-0005-0000-0000-000097350000}"/>
    <cellStyle name="Normal 4 4 2 4" xfId="7496" xr:uid="{00000000-0005-0000-0000-000098350000}"/>
    <cellStyle name="Normal 4 4 2 5" xfId="14265" xr:uid="{00000000-0005-0000-0000-000099350000}"/>
    <cellStyle name="Normal 4 4 2 6" xfId="21034" xr:uid="{00000000-0005-0000-0000-00009A350000}"/>
    <cellStyle name="Normal 4 4 3" xfId="1120" xr:uid="{00000000-0005-0000-0000-00009B350000}"/>
    <cellStyle name="Normal 4 4 3 2" xfId="2825" xr:uid="{00000000-0005-0000-0000-00009C350000}"/>
    <cellStyle name="Normal 4 4 3 2 2" xfId="6221" xr:uid="{00000000-0005-0000-0000-00009D350000}"/>
    <cellStyle name="Normal 4 4 3 2 2 2" xfId="12996" xr:uid="{00000000-0005-0000-0000-00009E350000}"/>
    <cellStyle name="Normal 4 4 3 2 2 3" xfId="19765" xr:uid="{00000000-0005-0000-0000-00009F350000}"/>
    <cellStyle name="Normal 4 4 3 2 2 4" xfId="26534" xr:uid="{00000000-0005-0000-0000-0000A0350000}"/>
    <cellStyle name="Normal 4 4 3 2 3" xfId="9612" xr:uid="{00000000-0005-0000-0000-0000A1350000}"/>
    <cellStyle name="Normal 4 4 3 2 4" xfId="16381" xr:uid="{00000000-0005-0000-0000-0000A2350000}"/>
    <cellStyle name="Normal 4 4 3 2 5" xfId="23150" xr:uid="{00000000-0005-0000-0000-0000A3350000}"/>
    <cellStyle name="Normal 4 4 3 3" xfId="4522" xr:uid="{00000000-0005-0000-0000-0000A4350000}"/>
    <cellStyle name="Normal 4 4 3 3 2" xfId="11303" xr:uid="{00000000-0005-0000-0000-0000A5350000}"/>
    <cellStyle name="Normal 4 4 3 3 3" xfId="18072" xr:uid="{00000000-0005-0000-0000-0000A6350000}"/>
    <cellStyle name="Normal 4 4 3 3 4" xfId="24841" xr:uid="{00000000-0005-0000-0000-0000A7350000}"/>
    <cellStyle name="Normal 4 4 3 4" xfId="7919" xr:uid="{00000000-0005-0000-0000-0000A8350000}"/>
    <cellStyle name="Normal 4 4 3 5" xfId="14688" xr:uid="{00000000-0005-0000-0000-0000A9350000}"/>
    <cellStyle name="Normal 4 4 3 6" xfId="21457" xr:uid="{00000000-0005-0000-0000-0000AA350000}"/>
    <cellStyle name="Normal 4 4 4" xfId="1549" xr:uid="{00000000-0005-0000-0000-0000AB350000}"/>
    <cellStyle name="Normal 4 4 4 2" xfId="3251" xr:uid="{00000000-0005-0000-0000-0000AC350000}"/>
    <cellStyle name="Normal 4 4 4 2 2" xfId="6647" xr:uid="{00000000-0005-0000-0000-0000AD350000}"/>
    <cellStyle name="Normal 4 4 4 2 2 2" xfId="13419" xr:uid="{00000000-0005-0000-0000-0000AE350000}"/>
    <cellStyle name="Normal 4 4 4 2 2 3" xfId="20188" xr:uid="{00000000-0005-0000-0000-0000AF350000}"/>
    <cellStyle name="Normal 4 4 4 2 2 4" xfId="26957" xr:uid="{00000000-0005-0000-0000-0000B0350000}"/>
    <cellStyle name="Normal 4 4 4 2 3" xfId="10035" xr:uid="{00000000-0005-0000-0000-0000B1350000}"/>
    <cellStyle name="Normal 4 4 4 2 4" xfId="16804" xr:uid="{00000000-0005-0000-0000-0000B2350000}"/>
    <cellStyle name="Normal 4 4 4 2 5" xfId="23573" xr:uid="{00000000-0005-0000-0000-0000B3350000}"/>
    <cellStyle name="Normal 4 4 4 3" xfId="4945" xr:uid="{00000000-0005-0000-0000-0000B4350000}"/>
    <cellStyle name="Normal 4 4 4 3 2" xfId="11726" xr:uid="{00000000-0005-0000-0000-0000B5350000}"/>
    <cellStyle name="Normal 4 4 4 3 3" xfId="18495" xr:uid="{00000000-0005-0000-0000-0000B6350000}"/>
    <cellStyle name="Normal 4 4 4 3 4" xfId="25264" xr:uid="{00000000-0005-0000-0000-0000B7350000}"/>
    <cellStyle name="Normal 4 4 4 4" xfId="8342" xr:uid="{00000000-0005-0000-0000-0000B8350000}"/>
    <cellStyle name="Normal 4 4 4 5" xfId="15111" xr:uid="{00000000-0005-0000-0000-0000B9350000}"/>
    <cellStyle name="Normal 4 4 4 6" xfId="21880" xr:uid="{00000000-0005-0000-0000-0000BA350000}"/>
    <cellStyle name="Normal 4 4 5" xfId="1974" xr:uid="{00000000-0005-0000-0000-0000BB350000}"/>
    <cellStyle name="Normal 4 4 5 2" xfId="5370" xr:uid="{00000000-0005-0000-0000-0000BC350000}"/>
    <cellStyle name="Normal 4 4 5 2 2" xfId="12150" xr:uid="{00000000-0005-0000-0000-0000BD350000}"/>
    <cellStyle name="Normal 4 4 5 2 3" xfId="18919" xr:uid="{00000000-0005-0000-0000-0000BE350000}"/>
    <cellStyle name="Normal 4 4 5 2 4" xfId="25688" xr:uid="{00000000-0005-0000-0000-0000BF350000}"/>
    <cellStyle name="Normal 4 4 5 3" xfId="8766" xr:uid="{00000000-0005-0000-0000-0000C0350000}"/>
    <cellStyle name="Normal 4 4 5 4" xfId="15535" xr:uid="{00000000-0005-0000-0000-0000C1350000}"/>
    <cellStyle name="Normal 4 4 5 5" xfId="22304" xr:uid="{00000000-0005-0000-0000-0000C2350000}"/>
    <cellStyle name="Normal 4 4 6" xfId="3676" xr:uid="{00000000-0005-0000-0000-0000C3350000}"/>
    <cellStyle name="Normal 4 4 6 2" xfId="10457" xr:uid="{00000000-0005-0000-0000-0000C4350000}"/>
    <cellStyle name="Normal 4 4 6 3" xfId="17226" xr:uid="{00000000-0005-0000-0000-0000C5350000}"/>
    <cellStyle name="Normal 4 4 6 4" xfId="23995" xr:uid="{00000000-0005-0000-0000-0000C6350000}"/>
    <cellStyle name="Normal 4 4 7" xfId="7073" xr:uid="{00000000-0005-0000-0000-0000C7350000}"/>
    <cellStyle name="Normal 4 4 8" xfId="13842" xr:uid="{00000000-0005-0000-0000-0000C8350000}"/>
    <cellStyle name="Normal 4 4 9" xfId="20611" xr:uid="{00000000-0005-0000-0000-0000C9350000}"/>
    <cellStyle name="Normal 4 5" xfId="258" xr:uid="{00000000-0005-0000-0000-0000CA350000}"/>
    <cellStyle name="Normal 4 6" xfId="259" xr:uid="{00000000-0005-0000-0000-0000CB350000}"/>
    <cellStyle name="Normal 4 6 2" xfId="693" xr:uid="{00000000-0005-0000-0000-0000CC350000}"/>
    <cellStyle name="Normal 4 6 2 2" xfId="2400" xr:uid="{00000000-0005-0000-0000-0000CD350000}"/>
    <cellStyle name="Normal 4 6 2 2 2" xfId="5796" xr:uid="{00000000-0005-0000-0000-0000CE350000}"/>
    <cellStyle name="Normal 4 6 2 2 2 2" xfId="12574" xr:uid="{00000000-0005-0000-0000-0000CF350000}"/>
    <cellStyle name="Normal 4 6 2 2 2 3" xfId="19343" xr:uid="{00000000-0005-0000-0000-0000D0350000}"/>
    <cellStyle name="Normal 4 6 2 2 2 4" xfId="26112" xr:uid="{00000000-0005-0000-0000-0000D1350000}"/>
    <cellStyle name="Normal 4 6 2 2 3" xfId="9190" xr:uid="{00000000-0005-0000-0000-0000D2350000}"/>
    <cellStyle name="Normal 4 6 2 2 4" xfId="15959" xr:uid="{00000000-0005-0000-0000-0000D3350000}"/>
    <cellStyle name="Normal 4 6 2 2 5" xfId="22728" xr:uid="{00000000-0005-0000-0000-0000D4350000}"/>
    <cellStyle name="Normal 4 6 2 3" xfId="4100" xr:uid="{00000000-0005-0000-0000-0000D5350000}"/>
    <cellStyle name="Normal 4 6 2 3 2" xfId="10881" xr:uid="{00000000-0005-0000-0000-0000D6350000}"/>
    <cellStyle name="Normal 4 6 2 3 3" xfId="17650" xr:uid="{00000000-0005-0000-0000-0000D7350000}"/>
    <cellStyle name="Normal 4 6 2 3 4" xfId="24419" xr:uid="{00000000-0005-0000-0000-0000D8350000}"/>
    <cellStyle name="Normal 4 6 2 4" xfId="7497" xr:uid="{00000000-0005-0000-0000-0000D9350000}"/>
    <cellStyle name="Normal 4 6 2 5" xfId="14266" xr:uid="{00000000-0005-0000-0000-0000DA350000}"/>
    <cellStyle name="Normal 4 6 2 6" xfId="21035" xr:uid="{00000000-0005-0000-0000-0000DB350000}"/>
    <cellStyle name="Normal 4 6 3" xfId="1121" xr:uid="{00000000-0005-0000-0000-0000DC350000}"/>
    <cellStyle name="Normal 4 6 3 2" xfId="2826" xr:uid="{00000000-0005-0000-0000-0000DD350000}"/>
    <cellStyle name="Normal 4 6 3 2 2" xfId="6222" xr:uid="{00000000-0005-0000-0000-0000DE350000}"/>
    <cellStyle name="Normal 4 6 3 2 2 2" xfId="12997" xr:uid="{00000000-0005-0000-0000-0000DF350000}"/>
    <cellStyle name="Normal 4 6 3 2 2 3" xfId="19766" xr:uid="{00000000-0005-0000-0000-0000E0350000}"/>
    <cellStyle name="Normal 4 6 3 2 2 4" xfId="26535" xr:uid="{00000000-0005-0000-0000-0000E1350000}"/>
    <cellStyle name="Normal 4 6 3 2 3" xfId="9613" xr:uid="{00000000-0005-0000-0000-0000E2350000}"/>
    <cellStyle name="Normal 4 6 3 2 4" xfId="16382" xr:uid="{00000000-0005-0000-0000-0000E3350000}"/>
    <cellStyle name="Normal 4 6 3 2 5" xfId="23151" xr:uid="{00000000-0005-0000-0000-0000E4350000}"/>
    <cellStyle name="Normal 4 6 3 3" xfId="4523" xr:uid="{00000000-0005-0000-0000-0000E5350000}"/>
    <cellStyle name="Normal 4 6 3 3 2" xfId="11304" xr:uid="{00000000-0005-0000-0000-0000E6350000}"/>
    <cellStyle name="Normal 4 6 3 3 3" xfId="18073" xr:uid="{00000000-0005-0000-0000-0000E7350000}"/>
    <cellStyle name="Normal 4 6 3 3 4" xfId="24842" xr:uid="{00000000-0005-0000-0000-0000E8350000}"/>
    <cellStyle name="Normal 4 6 3 4" xfId="7920" xr:uid="{00000000-0005-0000-0000-0000E9350000}"/>
    <cellStyle name="Normal 4 6 3 5" xfId="14689" xr:uid="{00000000-0005-0000-0000-0000EA350000}"/>
    <cellStyle name="Normal 4 6 3 6" xfId="21458" xr:uid="{00000000-0005-0000-0000-0000EB350000}"/>
    <cellStyle name="Normal 4 6 4" xfId="1550" xr:uid="{00000000-0005-0000-0000-0000EC350000}"/>
    <cellStyle name="Normal 4 6 4 2" xfId="3252" xr:uid="{00000000-0005-0000-0000-0000ED350000}"/>
    <cellStyle name="Normal 4 6 4 2 2" xfId="6648" xr:uid="{00000000-0005-0000-0000-0000EE350000}"/>
    <cellStyle name="Normal 4 6 4 2 2 2" xfId="13420" xr:uid="{00000000-0005-0000-0000-0000EF350000}"/>
    <cellStyle name="Normal 4 6 4 2 2 3" xfId="20189" xr:uid="{00000000-0005-0000-0000-0000F0350000}"/>
    <cellStyle name="Normal 4 6 4 2 2 4" xfId="26958" xr:uid="{00000000-0005-0000-0000-0000F1350000}"/>
    <cellStyle name="Normal 4 6 4 2 3" xfId="10036" xr:uid="{00000000-0005-0000-0000-0000F2350000}"/>
    <cellStyle name="Normal 4 6 4 2 4" xfId="16805" xr:uid="{00000000-0005-0000-0000-0000F3350000}"/>
    <cellStyle name="Normal 4 6 4 2 5" xfId="23574" xr:uid="{00000000-0005-0000-0000-0000F4350000}"/>
    <cellStyle name="Normal 4 6 4 3" xfId="4946" xr:uid="{00000000-0005-0000-0000-0000F5350000}"/>
    <cellStyle name="Normal 4 6 4 3 2" xfId="11727" xr:uid="{00000000-0005-0000-0000-0000F6350000}"/>
    <cellStyle name="Normal 4 6 4 3 3" xfId="18496" xr:uid="{00000000-0005-0000-0000-0000F7350000}"/>
    <cellStyle name="Normal 4 6 4 3 4" xfId="25265" xr:uid="{00000000-0005-0000-0000-0000F8350000}"/>
    <cellStyle name="Normal 4 6 4 4" xfId="8343" xr:uid="{00000000-0005-0000-0000-0000F9350000}"/>
    <cellStyle name="Normal 4 6 4 5" xfId="15112" xr:uid="{00000000-0005-0000-0000-0000FA350000}"/>
    <cellStyle name="Normal 4 6 4 6" xfId="21881" xr:uid="{00000000-0005-0000-0000-0000FB350000}"/>
    <cellStyle name="Normal 4 6 5" xfId="1975" xr:uid="{00000000-0005-0000-0000-0000FC350000}"/>
    <cellStyle name="Normal 4 6 5 2" xfId="5371" xr:uid="{00000000-0005-0000-0000-0000FD350000}"/>
    <cellStyle name="Normal 4 6 5 2 2" xfId="12151" xr:uid="{00000000-0005-0000-0000-0000FE350000}"/>
    <cellStyle name="Normal 4 6 5 2 3" xfId="18920" xr:uid="{00000000-0005-0000-0000-0000FF350000}"/>
    <cellStyle name="Normal 4 6 5 2 4" xfId="25689" xr:uid="{00000000-0005-0000-0000-000000360000}"/>
    <cellStyle name="Normal 4 6 5 3" xfId="8767" xr:uid="{00000000-0005-0000-0000-000001360000}"/>
    <cellStyle name="Normal 4 6 5 4" xfId="15536" xr:uid="{00000000-0005-0000-0000-000002360000}"/>
    <cellStyle name="Normal 4 6 5 5" xfId="22305" xr:uid="{00000000-0005-0000-0000-000003360000}"/>
    <cellStyle name="Normal 4 6 6" xfId="3677" xr:uid="{00000000-0005-0000-0000-000004360000}"/>
    <cellStyle name="Normal 4 6 6 2" xfId="10458" xr:uid="{00000000-0005-0000-0000-000005360000}"/>
    <cellStyle name="Normal 4 6 6 3" xfId="17227" xr:uid="{00000000-0005-0000-0000-000006360000}"/>
    <cellStyle name="Normal 4 6 6 4" xfId="23996" xr:uid="{00000000-0005-0000-0000-000007360000}"/>
    <cellStyle name="Normal 4 6 7" xfId="7074" xr:uid="{00000000-0005-0000-0000-000008360000}"/>
    <cellStyle name="Normal 4 6 8" xfId="13843" xr:uid="{00000000-0005-0000-0000-000009360000}"/>
    <cellStyle name="Normal 4 6 9" xfId="20612" xr:uid="{00000000-0005-0000-0000-00000A360000}"/>
    <cellStyle name="Normal 5" xfId="7" xr:uid="{00000000-0005-0000-0000-00000B360000}"/>
    <cellStyle name="Normal 5 10" xfId="124" xr:uid="{00000000-0005-0000-0000-00000C360000}"/>
    <cellStyle name="Normal 5 10 10" xfId="20495" xr:uid="{00000000-0005-0000-0000-00000D360000}"/>
    <cellStyle name="Normal 5 10 2" xfId="373" xr:uid="{00000000-0005-0000-0000-00000E360000}"/>
    <cellStyle name="Normal 5 10 2 2" xfId="800" xr:uid="{00000000-0005-0000-0000-00000F360000}"/>
    <cellStyle name="Normal 5 10 2 2 2" xfId="2506" xr:uid="{00000000-0005-0000-0000-000010360000}"/>
    <cellStyle name="Normal 5 10 2 2 2 2" xfId="5902" xr:uid="{00000000-0005-0000-0000-000011360000}"/>
    <cellStyle name="Normal 5 10 2 2 2 2 2" xfId="12680" xr:uid="{00000000-0005-0000-0000-000012360000}"/>
    <cellStyle name="Normal 5 10 2 2 2 2 3" xfId="19449" xr:uid="{00000000-0005-0000-0000-000013360000}"/>
    <cellStyle name="Normal 5 10 2 2 2 2 4" xfId="26218" xr:uid="{00000000-0005-0000-0000-000014360000}"/>
    <cellStyle name="Normal 5 10 2 2 2 3" xfId="9296" xr:uid="{00000000-0005-0000-0000-000015360000}"/>
    <cellStyle name="Normal 5 10 2 2 2 4" xfId="16065" xr:uid="{00000000-0005-0000-0000-000016360000}"/>
    <cellStyle name="Normal 5 10 2 2 2 5" xfId="22834" xr:uid="{00000000-0005-0000-0000-000017360000}"/>
    <cellStyle name="Normal 5 10 2 2 3" xfId="4206" xr:uid="{00000000-0005-0000-0000-000018360000}"/>
    <cellStyle name="Normal 5 10 2 2 3 2" xfId="10987" xr:uid="{00000000-0005-0000-0000-000019360000}"/>
    <cellStyle name="Normal 5 10 2 2 3 3" xfId="17756" xr:uid="{00000000-0005-0000-0000-00001A360000}"/>
    <cellStyle name="Normal 5 10 2 2 3 4" xfId="24525" xr:uid="{00000000-0005-0000-0000-00001B360000}"/>
    <cellStyle name="Normal 5 10 2 2 4" xfId="7603" xr:uid="{00000000-0005-0000-0000-00001C360000}"/>
    <cellStyle name="Normal 5 10 2 2 5" xfId="14372" xr:uid="{00000000-0005-0000-0000-00001D360000}"/>
    <cellStyle name="Normal 5 10 2 2 6" xfId="21141" xr:uid="{00000000-0005-0000-0000-00001E360000}"/>
    <cellStyle name="Normal 5 10 2 3" xfId="1227" xr:uid="{00000000-0005-0000-0000-00001F360000}"/>
    <cellStyle name="Normal 5 10 2 3 2" xfId="2932" xr:uid="{00000000-0005-0000-0000-000020360000}"/>
    <cellStyle name="Normal 5 10 2 3 2 2" xfId="6328" xr:uid="{00000000-0005-0000-0000-000021360000}"/>
    <cellStyle name="Normal 5 10 2 3 2 2 2" xfId="13103" xr:uid="{00000000-0005-0000-0000-000022360000}"/>
    <cellStyle name="Normal 5 10 2 3 2 2 3" xfId="19872" xr:uid="{00000000-0005-0000-0000-000023360000}"/>
    <cellStyle name="Normal 5 10 2 3 2 2 4" xfId="26641" xr:uid="{00000000-0005-0000-0000-000024360000}"/>
    <cellStyle name="Normal 5 10 2 3 2 3" xfId="9719" xr:uid="{00000000-0005-0000-0000-000025360000}"/>
    <cellStyle name="Normal 5 10 2 3 2 4" xfId="16488" xr:uid="{00000000-0005-0000-0000-000026360000}"/>
    <cellStyle name="Normal 5 10 2 3 2 5" xfId="23257" xr:uid="{00000000-0005-0000-0000-000027360000}"/>
    <cellStyle name="Normal 5 10 2 3 3" xfId="4629" xr:uid="{00000000-0005-0000-0000-000028360000}"/>
    <cellStyle name="Normal 5 10 2 3 3 2" xfId="11410" xr:uid="{00000000-0005-0000-0000-000029360000}"/>
    <cellStyle name="Normal 5 10 2 3 3 3" xfId="18179" xr:uid="{00000000-0005-0000-0000-00002A360000}"/>
    <cellStyle name="Normal 5 10 2 3 3 4" xfId="24948" xr:uid="{00000000-0005-0000-0000-00002B360000}"/>
    <cellStyle name="Normal 5 10 2 3 4" xfId="8026" xr:uid="{00000000-0005-0000-0000-00002C360000}"/>
    <cellStyle name="Normal 5 10 2 3 5" xfId="14795" xr:uid="{00000000-0005-0000-0000-00002D360000}"/>
    <cellStyle name="Normal 5 10 2 3 6" xfId="21564" xr:uid="{00000000-0005-0000-0000-00002E360000}"/>
    <cellStyle name="Normal 5 10 2 4" xfId="1656" xr:uid="{00000000-0005-0000-0000-00002F360000}"/>
    <cellStyle name="Normal 5 10 2 4 2" xfId="3358" xr:uid="{00000000-0005-0000-0000-000030360000}"/>
    <cellStyle name="Normal 5 10 2 4 2 2" xfId="6754" xr:uid="{00000000-0005-0000-0000-000031360000}"/>
    <cellStyle name="Normal 5 10 2 4 2 2 2" xfId="13526" xr:uid="{00000000-0005-0000-0000-000032360000}"/>
    <cellStyle name="Normal 5 10 2 4 2 2 3" xfId="20295" xr:uid="{00000000-0005-0000-0000-000033360000}"/>
    <cellStyle name="Normal 5 10 2 4 2 2 4" xfId="27064" xr:uid="{00000000-0005-0000-0000-000034360000}"/>
    <cellStyle name="Normal 5 10 2 4 2 3" xfId="10142" xr:uid="{00000000-0005-0000-0000-000035360000}"/>
    <cellStyle name="Normal 5 10 2 4 2 4" xfId="16911" xr:uid="{00000000-0005-0000-0000-000036360000}"/>
    <cellStyle name="Normal 5 10 2 4 2 5" xfId="23680" xr:uid="{00000000-0005-0000-0000-000037360000}"/>
    <cellStyle name="Normal 5 10 2 4 3" xfId="5052" xr:uid="{00000000-0005-0000-0000-000038360000}"/>
    <cellStyle name="Normal 5 10 2 4 3 2" xfId="11833" xr:uid="{00000000-0005-0000-0000-000039360000}"/>
    <cellStyle name="Normal 5 10 2 4 3 3" xfId="18602" xr:uid="{00000000-0005-0000-0000-00003A360000}"/>
    <cellStyle name="Normal 5 10 2 4 3 4" xfId="25371" xr:uid="{00000000-0005-0000-0000-00003B360000}"/>
    <cellStyle name="Normal 5 10 2 4 4" xfId="8449" xr:uid="{00000000-0005-0000-0000-00003C360000}"/>
    <cellStyle name="Normal 5 10 2 4 5" xfId="15218" xr:uid="{00000000-0005-0000-0000-00003D360000}"/>
    <cellStyle name="Normal 5 10 2 4 6" xfId="21987" xr:uid="{00000000-0005-0000-0000-00003E360000}"/>
    <cellStyle name="Normal 5 10 2 5" xfId="2082" xr:uid="{00000000-0005-0000-0000-00003F360000}"/>
    <cellStyle name="Normal 5 10 2 5 2" xfId="5478" xr:uid="{00000000-0005-0000-0000-000040360000}"/>
    <cellStyle name="Normal 5 10 2 5 2 2" xfId="12257" xr:uid="{00000000-0005-0000-0000-000041360000}"/>
    <cellStyle name="Normal 5 10 2 5 2 3" xfId="19026" xr:uid="{00000000-0005-0000-0000-000042360000}"/>
    <cellStyle name="Normal 5 10 2 5 2 4" xfId="25795" xr:uid="{00000000-0005-0000-0000-000043360000}"/>
    <cellStyle name="Normal 5 10 2 5 3" xfId="8873" xr:uid="{00000000-0005-0000-0000-000044360000}"/>
    <cellStyle name="Normal 5 10 2 5 4" xfId="15642" xr:uid="{00000000-0005-0000-0000-000045360000}"/>
    <cellStyle name="Normal 5 10 2 5 5" xfId="22411" xr:uid="{00000000-0005-0000-0000-000046360000}"/>
    <cellStyle name="Normal 5 10 2 6" xfId="3783" xr:uid="{00000000-0005-0000-0000-000047360000}"/>
    <cellStyle name="Normal 5 10 2 6 2" xfId="10564" xr:uid="{00000000-0005-0000-0000-000048360000}"/>
    <cellStyle name="Normal 5 10 2 6 3" xfId="17333" xr:uid="{00000000-0005-0000-0000-000049360000}"/>
    <cellStyle name="Normal 5 10 2 6 4" xfId="24102" xr:uid="{00000000-0005-0000-0000-00004A360000}"/>
    <cellStyle name="Normal 5 10 2 7" xfId="7180" xr:uid="{00000000-0005-0000-0000-00004B360000}"/>
    <cellStyle name="Normal 5 10 2 8" xfId="13949" xr:uid="{00000000-0005-0000-0000-00004C360000}"/>
    <cellStyle name="Normal 5 10 2 9" xfId="20718" xr:uid="{00000000-0005-0000-0000-00004D360000}"/>
    <cellStyle name="Normal 5 10 3" xfId="575" xr:uid="{00000000-0005-0000-0000-00004E360000}"/>
    <cellStyle name="Normal 5 10 3 2" xfId="2283" xr:uid="{00000000-0005-0000-0000-00004F360000}"/>
    <cellStyle name="Normal 5 10 3 2 2" xfId="5679" xr:uid="{00000000-0005-0000-0000-000050360000}"/>
    <cellStyle name="Normal 5 10 3 2 2 2" xfId="12457" xr:uid="{00000000-0005-0000-0000-000051360000}"/>
    <cellStyle name="Normal 5 10 3 2 2 3" xfId="19226" xr:uid="{00000000-0005-0000-0000-000052360000}"/>
    <cellStyle name="Normal 5 10 3 2 2 4" xfId="25995" xr:uid="{00000000-0005-0000-0000-000053360000}"/>
    <cellStyle name="Normal 5 10 3 2 3" xfId="9073" xr:uid="{00000000-0005-0000-0000-000054360000}"/>
    <cellStyle name="Normal 5 10 3 2 4" xfId="15842" xr:uid="{00000000-0005-0000-0000-000055360000}"/>
    <cellStyle name="Normal 5 10 3 2 5" xfId="22611" xr:uid="{00000000-0005-0000-0000-000056360000}"/>
    <cellStyle name="Normal 5 10 3 3" xfId="3983" xr:uid="{00000000-0005-0000-0000-000057360000}"/>
    <cellStyle name="Normal 5 10 3 3 2" xfId="10764" xr:uid="{00000000-0005-0000-0000-000058360000}"/>
    <cellStyle name="Normal 5 10 3 3 3" xfId="17533" xr:uid="{00000000-0005-0000-0000-000059360000}"/>
    <cellStyle name="Normal 5 10 3 3 4" xfId="24302" xr:uid="{00000000-0005-0000-0000-00005A360000}"/>
    <cellStyle name="Normal 5 10 3 4" xfId="7380" xr:uid="{00000000-0005-0000-0000-00005B360000}"/>
    <cellStyle name="Normal 5 10 3 5" xfId="14149" xr:uid="{00000000-0005-0000-0000-00005C360000}"/>
    <cellStyle name="Normal 5 10 3 6" xfId="20918" xr:uid="{00000000-0005-0000-0000-00005D360000}"/>
    <cellStyle name="Normal 5 10 4" xfId="1004" xr:uid="{00000000-0005-0000-0000-00005E360000}"/>
    <cellStyle name="Normal 5 10 4 2" xfId="2709" xr:uid="{00000000-0005-0000-0000-00005F360000}"/>
    <cellStyle name="Normal 5 10 4 2 2" xfId="6105" xr:uid="{00000000-0005-0000-0000-000060360000}"/>
    <cellStyle name="Normal 5 10 4 2 2 2" xfId="12880" xr:uid="{00000000-0005-0000-0000-000061360000}"/>
    <cellStyle name="Normal 5 10 4 2 2 3" xfId="19649" xr:uid="{00000000-0005-0000-0000-000062360000}"/>
    <cellStyle name="Normal 5 10 4 2 2 4" xfId="26418" xr:uid="{00000000-0005-0000-0000-000063360000}"/>
    <cellStyle name="Normal 5 10 4 2 3" xfId="9496" xr:uid="{00000000-0005-0000-0000-000064360000}"/>
    <cellStyle name="Normal 5 10 4 2 4" xfId="16265" xr:uid="{00000000-0005-0000-0000-000065360000}"/>
    <cellStyle name="Normal 5 10 4 2 5" xfId="23034" xr:uid="{00000000-0005-0000-0000-000066360000}"/>
    <cellStyle name="Normal 5 10 4 3" xfId="4406" xr:uid="{00000000-0005-0000-0000-000067360000}"/>
    <cellStyle name="Normal 5 10 4 3 2" xfId="11187" xr:uid="{00000000-0005-0000-0000-000068360000}"/>
    <cellStyle name="Normal 5 10 4 3 3" xfId="17956" xr:uid="{00000000-0005-0000-0000-000069360000}"/>
    <cellStyle name="Normal 5 10 4 3 4" xfId="24725" xr:uid="{00000000-0005-0000-0000-00006A360000}"/>
    <cellStyle name="Normal 5 10 4 4" xfId="7803" xr:uid="{00000000-0005-0000-0000-00006B360000}"/>
    <cellStyle name="Normal 5 10 4 5" xfId="14572" xr:uid="{00000000-0005-0000-0000-00006C360000}"/>
    <cellStyle name="Normal 5 10 4 6" xfId="21341" xr:uid="{00000000-0005-0000-0000-00006D360000}"/>
    <cellStyle name="Normal 5 10 5" xfId="1433" xr:uid="{00000000-0005-0000-0000-00006E360000}"/>
    <cellStyle name="Normal 5 10 5 2" xfId="3135" xr:uid="{00000000-0005-0000-0000-00006F360000}"/>
    <cellStyle name="Normal 5 10 5 2 2" xfId="6531" xr:uid="{00000000-0005-0000-0000-000070360000}"/>
    <cellStyle name="Normal 5 10 5 2 2 2" xfId="13303" xr:uid="{00000000-0005-0000-0000-000071360000}"/>
    <cellStyle name="Normal 5 10 5 2 2 3" xfId="20072" xr:uid="{00000000-0005-0000-0000-000072360000}"/>
    <cellStyle name="Normal 5 10 5 2 2 4" xfId="26841" xr:uid="{00000000-0005-0000-0000-000073360000}"/>
    <cellStyle name="Normal 5 10 5 2 3" xfId="9919" xr:uid="{00000000-0005-0000-0000-000074360000}"/>
    <cellStyle name="Normal 5 10 5 2 4" xfId="16688" xr:uid="{00000000-0005-0000-0000-000075360000}"/>
    <cellStyle name="Normal 5 10 5 2 5" xfId="23457" xr:uid="{00000000-0005-0000-0000-000076360000}"/>
    <cellStyle name="Normal 5 10 5 3" xfId="4829" xr:uid="{00000000-0005-0000-0000-000077360000}"/>
    <cellStyle name="Normal 5 10 5 3 2" xfId="11610" xr:uid="{00000000-0005-0000-0000-000078360000}"/>
    <cellStyle name="Normal 5 10 5 3 3" xfId="18379" xr:uid="{00000000-0005-0000-0000-000079360000}"/>
    <cellStyle name="Normal 5 10 5 3 4" xfId="25148" xr:uid="{00000000-0005-0000-0000-00007A360000}"/>
    <cellStyle name="Normal 5 10 5 4" xfId="8226" xr:uid="{00000000-0005-0000-0000-00007B360000}"/>
    <cellStyle name="Normal 5 10 5 5" xfId="14995" xr:uid="{00000000-0005-0000-0000-00007C360000}"/>
    <cellStyle name="Normal 5 10 5 6" xfId="21764" xr:uid="{00000000-0005-0000-0000-00007D360000}"/>
    <cellStyle name="Normal 5 10 6" xfId="1858" xr:uid="{00000000-0005-0000-0000-00007E360000}"/>
    <cellStyle name="Normal 5 10 6 2" xfId="5254" xr:uid="{00000000-0005-0000-0000-00007F360000}"/>
    <cellStyle name="Normal 5 10 6 2 2" xfId="12034" xr:uid="{00000000-0005-0000-0000-000080360000}"/>
    <cellStyle name="Normal 5 10 6 2 3" xfId="18803" xr:uid="{00000000-0005-0000-0000-000081360000}"/>
    <cellStyle name="Normal 5 10 6 2 4" xfId="25572" xr:uid="{00000000-0005-0000-0000-000082360000}"/>
    <cellStyle name="Normal 5 10 6 3" xfId="8650" xr:uid="{00000000-0005-0000-0000-000083360000}"/>
    <cellStyle name="Normal 5 10 6 4" xfId="15419" xr:uid="{00000000-0005-0000-0000-000084360000}"/>
    <cellStyle name="Normal 5 10 6 5" xfId="22188" xr:uid="{00000000-0005-0000-0000-000085360000}"/>
    <cellStyle name="Normal 5 10 7" xfId="3560" xr:uid="{00000000-0005-0000-0000-000086360000}"/>
    <cellStyle name="Normal 5 10 7 2" xfId="10341" xr:uid="{00000000-0005-0000-0000-000087360000}"/>
    <cellStyle name="Normal 5 10 7 3" xfId="17110" xr:uid="{00000000-0005-0000-0000-000088360000}"/>
    <cellStyle name="Normal 5 10 7 4" xfId="23879" xr:uid="{00000000-0005-0000-0000-000089360000}"/>
    <cellStyle name="Normal 5 10 8" xfId="6956" xr:uid="{00000000-0005-0000-0000-00008A360000}"/>
    <cellStyle name="Normal 5 10 9" xfId="13726" xr:uid="{00000000-0005-0000-0000-00008B360000}"/>
    <cellStyle name="Normal 5 11" xfId="274" xr:uid="{00000000-0005-0000-0000-00008C360000}"/>
    <cellStyle name="Normal 5 11 2" xfId="701" xr:uid="{00000000-0005-0000-0000-00008D360000}"/>
    <cellStyle name="Normal 5 11 2 2" xfId="2408" xr:uid="{00000000-0005-0000-0000-00008E360000}"/>
    <cellStyle name="Normal 5 11 2 2 2" xfId="5804" xr:uid="{00000000-0005-0000-0000-00008F360000}"/>
    <cellStyle name="Normal 5 11 2 2 2 2" xfId="12582" xr:uid="{00000000-0005-0000-0000-000090360000}"/>
    <cellStyle name="Normal 5 11 2 2 2 3" xfId="19351" xr:uid="{00000000-0005-0000-0000-000091360000}"/>
    <cellStyle name="Normal 5 11 2 2 2 4" xfId="26120" xr:uid="{00000000-0005-0000-0000-000092360000}"/>
    <cellStyle name="Normal 5 11 2 2 3" xfId="9198" xr:uid="{00000000-0005-0000-0000-000093360000}"/>
    <cellStyle name="Normal 5 11 2 2 4" xfId="15967" xr:uid="{00000000-0005-0000-0000-000094360000}"/>
    <cellStyle name="Normal 5 11 2 2 5" xfId="22736" xr:uid="{00000000-0005-0000-0000-000095360000}"/>
    <cellStyle name="Normal 5 11 2 3" xfId="4108" xr:uid="{00000000-0005-0000-0000-000096360000}"/>
    <cellStyle name="Normal 5 11 2 3 2" xfId="10889" xr:uid="{00000000-0005-0000-0000-000097360000}"/>
    <cellStyle name="Normal 5 11 2 3 3" xfId="17658" xr:uid="{00000000-0005-0000-0000-000098360000}"/>
    <cellStyle name="Normal 5 11 2 3 4" xfId="24427" xr:uid="{00000000-0005-0000-0000-000099360000}"/>
    <cellStyle name="Normal 5 11 2 4" xfId="7505" xr:uid="{00000000-0005-0000-0000-00009A360000}"/>
    <cellStyle name="Normal 5 11 2 5" xfId="14274" xr:uid="{00000000-0005-0000-0000-00009B360000}"/>
    <cellStyle name="Normal 5 11 2 6" xfId="21043" xr:uid="{00000000-0005-0000-0000-00009C360000}"/>
    <cellStyle name="Normal 5 11 3" xfId="1129" xr:uid="{00000000-0005-0000-0000-00009D360000}"/>
    <cellStyle name="Normal 5 11 3 2" xfId="2834" xr:uid="{00000000-0005-0000-0000-00009E360000}"/>
    <cellStyle name="Normal 5 11 3 2 2" xfId="6230" xr:uid="{00000000-0005-0000-0000-00009F360000}"/>
    <cellStyle name="Normal 5 11 3 2 2 2" xfId="13005" xr:uid="{00000000-0005-0000-0000-0000A0360000}"/>
    <cellStyle name="Normal 5 11 3 2 2 3" xfId="19774" xr:uid="{00000000-0005-0000-0000-0000A1360000}"/>
    <cellStyle name="Normal 5 11 3 2 2 4" xfId="26543" xr:uid="{00000000-0005-0000-0000-0000A2360000}"/>
    <cellStyle name="Normal 5 11 3 2 3" xfId="9621" xr:uid="{00000000-0005-0000-0000-0000A3360000}"/>
    <cellStyle name="Normal 5 11 3 2 4" xfId="16390" xr:uid="{00000000-0005-0000-0000-0000A4360000}"/>
    <cellStyle name="Normal 5 11 3 2 5" xfId="23159" xr:uid="{00000000-0005-0000-0000-0000A5360000}"/>
    <cellStyle name="Normal 5 11 3 3" xfId="4531" xr:uid="{00000000-0005-0000-0000-0000A6360000}"/>
    <cellStyle name="Normal 5 11 3 3 2" xfId="11312" xr:uid="{00000000-0005-0000-0000-0000A7360000}"/>
    <cellStyle name="Normal 5 11 3 3 3" xfId="18081" xr:uid="{00000000-0005-0000-0000-0000A8360000}"/>
    <cellStyle name="Normal 5 11 3 3 4" xfId="24850" xr:uid="{00000000-0005-0000-0000-0000A9360000}"/>
    <cellStyle name="Normal 5 11 3 4" xfId="7928" xr:uid="{00000000-0005-0000-0000-0000AA360000}"/>
    <cellStyle name="Normal 5 11 3 5" xfId="14697" xr:uid="{00000000-0005-0000-0000-0000AB360000}"/>
    <cellStyle name="Normal 5 11 3 6" xfId="21466" xr:uid="{00000000-0005-0000-0000-0000AC360000}"/>
    <cellStyle name="Normal 5 11 4" xfId="1558" xr:uid="{00000000-0005-0000-0000-0000AD360000}"/>
    <cellStyle name="Normal 5 11 4 2" xfId="3260" xr:uid="{00000000-0005-0000-0000-0000AE360000}"/>
    <cellStyle name="Normal 5 11 4 2 2" xfId="6656" xr:uid="{00000000-0005-0000-0000-0000AF360000}"/>
    <cellStyle name="Normal 5 11 4 2 2 2" xfId="13428" xr:uid="{00000000-0005-0000-0000-0000B0360000}"/>
    <cellStyle name="Normal 5 11 4 2 2 3" xfId="20197" xr:uid="{00000000-0005-0000-0000-0000B1360000}"/>
    <cellStyle name="Normal 5 11 4 2 2 4" xfId="26966" xr:uid="{00000000-0005-0000-0000-0000B2360000}"/>
    <cellStyle name="Normal 5 11 4 2 3" xfId="10044" xr:uid="{00000000-0005-0000-0000-0000B3360000}"/>
    <cellStyle name="Normal 5 11 4 2 4" xfId="16813" xr:uid="{00000000-0005-0000-0000-0000B4360000}"/>
    <cellStyle name="Normal 5 11 4 2 5" xfId="23582" xr:uid="{00000000-0005-0000-0000-0000B5360000}"/>
    <cellStyle name="Normal 5 11 4 3" xfId="4954" xr:uid="{00000000-0005-0000-0000-0000B6360000}"/>
    <cellStyle name="Normal 5 11 4 3 2" xfId="11735" xr:uid="{00000000-0005-0000-0000-0000B7360000}"/>
    <cellStyle name="Normal 5 11 4 3 3" xfId="18504" xr:uid="{00000000-0005-0000-0000-0000B8360000}"/>
    <cellStyle name="Normal 5 11 4 3 4" xfId="25273" xr:uid="{00000000-0005-0000-0000-0000B9360000}"/>
    <cellStyle name="Normal 5 11 4 4" xfId="8351" xr:uid="{00000000-0005-0000-0000-0000BA360000}"/>
    <cellStyle name="Normal 5 11 4 5" xfId="15120" xr:uid="{00000000-0005-0000-0000-0000BB360000}"/>
    <cellStyle name="Normal 5 11 4 6" xfId="21889" xr:uid="{00000000-0005-0000-0000-0000BC360000}"/>
    <cellStyle name="Normal 5 11 5" xfId="1983" xr:uid="{00000000-0005-0000-0000-0000BD360000}"/>
    <cellStyle name="Normal 5 11 5 2" xfId="5379" xr:uid="{00000000-0005-0000-0000-0000BE360000}"/>
    <cellStyle name="Normal 5 11 5 2 2" xfId="12159" xr:uid="{00000000-0005-0000-0000-0000BF360000}"/>
    <cellStyle name="Normal 5 11 5 2 3" xfId="18928" xr:uid="{00000000-0005-0000-0000-0000C0360000}"/>
    <cellStyle name="Normal 5 11 5 2 4" xfId="25697" xr:uid="{00000000-0005-0000-0000-0000C1360000}"/>
    <cellStyle name="Normal 5 11 5 3" xfId="8775" xr:uid="{00000000-0005-0000-0000-0000C2360000}"/>
    <cellStyle name="Normal 5 11 5 4" xfId="15544" xr:uid="{00000000-0005-0000-0000-0000C3360000}"/>
    <cellStyle name="Normal 5 11 5 5" xfId="22313" xr:uid="{00000000-0005-0000-0000-0000C4360000}"/>
    <cellStyle name="Normal 5 11 6" xfId="3685" xr:uid="{00000000-0005-0000-0000-0000C5360000}"/>
    <cellStyle name="Normal 5 11 6 2" xfId="10466" xr:uid="{00000000-0005-0000-0000-0000C6360000}"/>
    <cellStyle name="Normal 5 11 6 3" xfId="17235" xr:uid="{00000000-0005-0000-0000-0000C7360000}"/>
    <cellStyle name="Normal 5 11 6 4" xfId="24004" xr:uid="{00000000-0005-0000-0000-0000C8360000}"/>
    <cellStyle name="Normal 5 11 7" xfId="7082" xr:uid="{00000000-0005-0000-0000-0000C9360000}"/>
    <cellStyle name="Normal 5 11 8" xfId="13851" xr:uid="{00000000-0005-0000-0000-0000CA360000}"/>
    <cellStyle name="Normal 5 11 9" xfId="20620" xr:uid="{00000000-0005-0000-0000-0000CB360000}"/>
    <cellStyle name="Normal 5 12" xfId="476" xr:uid="{00000000-0005-0000-0000-0000CC360000}"/>
    <cellStyle name="Normal 5 12 2" xfId="2185" xr:uid="{00000000-0005-0000-0000-0000CD360000}"/>
    <cellStyle name="Normal 5 12 2 2" xfId="5581" xr:uid="{00000000-0005-0000-0000-0000CE360000}"/>
    <cellStyle name="Normal 5 12 2 2 2" xfId="12359" xr:uid="{00000000-0005-0000-0000-0000CF360000}"/>
    <cellStyle name="Normal 5 12 2 2 3" xfId="19128" xr:uid="{00000000-0005-0000-0000-0000D0360000}"/>
    <cellStyle name="Normal 5 12 2 2 4" xfId="25897" xr:uid="{00000000-0005-0000-0000-0000D1360000}"/>
    <cellStyle name="Normal 5 12 2 3" xfId="8975" xr:uid="{00000000-0005-0000-0000-0000D2360000}"/>
    <cellStyle name="Normal 5 12 2 4" xfId="15744" xr:uid="{00000000-0005-0000-0000-0000D3360000}"/>
    <cellStyle name="Normal 5 12 2 5" xfId="22513" xr:uid="{00000000-0005-0000-0000-0000D4360000}"/>
    <cellStyle name="Normal 5 12 3" xfId="3885" xr:uid="{00000000-0005-0000-0000-0000D5360000}"/>
    <cellStyle name="Normal 5 12 3 2" xfId="10666" xr:uid="{00000000-0005-0000-0000-0000D6360000}"/>
    <cellStyle name="Normal 5 12 3 3" xfId="17435" xr:uid="{00000000-0005-0000-0000-0000D7360000}"/>
    <cellStyle name="Normal 5 12 3 4" xfId="24204" xr:uid="{00000000-0005-0000-0000-0000D8360000}"/>
    <cellStyle name="Normal 5 12 4" xfId="7282" xr:uid="{00000000-0005-0000-0000-0000D9360000}"/>
    <cellStyle name="Normal 5 12 5" xfId="14051" xr:uid="{00000000-0005-0000-0000-0000DA360000}"/>
    <cellStyle name="Normal 5 12 6" xfId="20820" xr:uid="{00000000-0005-0000-0000-0000DB360000}"/>
    <cellStyle name="Normal 5 13" xfId="906" xr:uid="{00000000-0005-0000-0000-0000DC360000}"/>
    <cellStyle name="Normal 5 13 2" xfId="2611" xr:uid="{00000000-0005-0000-0000-0000DD360000}"/>
    <cellStyle name="Normal 5 13 2 2" xfId="6007" xr:uid="{00000000-0005-0000-0000-0000DE360000}"/>
    <cellStyle name="Normal 5 13 2 2 2" xfId="12782" xr:uid="{00000000-0005-0000-0000-0000DF360000}"/>
    <cellStyle name="Normal 5 13 2 2 3" xfId="19551" xr:uid="{00000000-0005-0000-0000-0000E0360000}"/>
    <cellStyle name="Normal 5 13 2 2 4" xfId="26320" xr:uid="{00000000-0005-0000-0000-0000E1360000}"/>
    <cellStyle name="Normal 5 13 2 3" xfId="9398" xr:uid="{00000000-0005-0000-0000-0000E2360000}"/>
    <cellStyle name="Normal 5 13 2 4" xfId="16167" xr:uid="{00000000-0005-0000-0000-0000E3360000}"/>
    <cellStyle name="Normal 5 13 2 5" xfId="22936" xr:uid="{00000000-0005-0000-0000-0000E4360000}"/>
    <cellStyle name="Normal 5 13 3" xfId="4308" xr:uid="{00000000-0005-0000-0000-0000E5360000}"/>
    <cellStyle name="Normal 5 13 3 2" xfId="11089" xr:uid="{00000000-0005-0000-0000-0000E6360000}"/>
    <cellStyle name="Normal 5 13 3 3" xfId="17858" xr:uid="{00000000-0005-0000-0000-0000E7360000}"/>
    <cellStyle name="Normal 5 13 3 4" xfId="24627" xr:uid="{00000000-0005-0000-0000-0000E8360000}"/>
    <cellStyle name="Normal 5 13 4" xfId="7705" xr:uid="{00000000-0005-0000-0000-0000E9360000}"/>
    <cellStyle name="Normal 5 13 5" xfId="14474" xr:uid="{00000000-0005-0000-0000-0000EA360000}"/>
    <cellStyle name="Normal 5 13 6" xfId="21243" xr:uid="{00000000-0005-0000-0000-0000EB360000}"/>
    <cellStyle name="Normal 5 14" xfId="1335" xr:uid="{00000000-0005-0000-0000-0000EC360000}"/>
    <cellStyle name="Normal 5 14 2" xfId="3037" xr:uid="{00000000-0005-0000-0000-0000ED360000}"/>
    <cellStyle name="Normal 5 14 2 2" xfId="6433" xr:uid="{00000000-0005-0000-0000-0000EE360000}"/>
    <cellStyle name="Normal 5 14 2 2 2" xfId="13205" xr:uid="{00000000-0005-0000-0000-0000EF360000}"/>
    <cellStyle name="Normal 5 14 2 2 3" xfId="19974" xr:uid="{00000000-0005-0000-0000-0000F0360000}"/>
    <cellStyle name="Normal 5 14 2 2 4" xfId="26743" xr:uid="{00000000-0005-0000-0000-0000F1360000}"/>
    <cellStyle name="Normal 5 14 2 3" xfId="9821" xr:uid="{00000000-0005-0000-0000-0000F2360000}"/>
    <cellStyle name="Normal 5 14 2 4" xfId="16590" xr:uid="{00000000-0005-0000-0000-0000F3360000}"/>
    <cellStyle name="Normal 5 14 2 5" xfId="23359" xr:uid="{00000000-0005-0000-0000-0000F4360000}"/>
    <cellStyle name="Normal 5 14 3" xfId="4731" xr:uid="{00000000-0005-0000-0000-0000F5360000}"/>
    <cellStyle name="Normal 5 14 3 2" xfId="11512" xr:uid="{00000000-0005-0000-0000-0000F6360000}"/>
    <cellStyle name="Normal 5 14 3 3" xfId="18281" xr:uid="{00000000-0005-0000-0000-0000F7360000}"/>
    <cellStyle name="Normal 5 14 3 4" xfId="25050" xr:uid="{00000000-0005-0000-0000-0000F8360000}"/>
    <cellStyle name="Normal 5 14 4" xfId="8128" xr:uid="{00000000-0005-0000-0000-0000F9360000}"/>
    <cellStyle name="Normal 5 14 5" xfId="14897" xr:uid="{00000000-0005-0000-0000-0000FA360000}"/>
    <cellStyle name="Normal 5 14 6" xfId="21666" xr:uid="{00000000-0005-0000-0000-0000FB360000}"/>
    <cellStyle name="Normal 5 15" xfId="1760" xr:uid="{00000000-0005-0000-0000-0000FC360000}"/>
    <cellStyle name="Normal 5 15 2" xfId="5156" xr:uid="{00000000-0005-0000-0000-0000FD360000}"/>
    <cellStyle name="Normal 5 15 2 2" xfId="11936" xr:uid="{00000000-0005-0000-0000-0000FE360000}"/>
    <cellStyle name="Normal 5 15 2 3" xfId="18705" xr:uid="{00000000-0005-0000-0000-0000FF360000}"/>
    <cellStyle name="Normal 5 15 2 4" xfId="25474" xr:uid="{00000000-0005-0000-0000-000000370000}"/>
    <cellStyle name="Normal 5 15 3" xfId="8552" xr:uid="{00000000-0005-0000-0000-000001370000}"/>
    <cellStyle name="Normal 5 15 4" xfId="15321" xr:uid="{00000000-0005-0000-0000-000002370000}"/>
    <cellStyle name="Normal 5 15 5" xfId="22090" xr:uid="{00000000-0005-0000-0000-000003370000}"/>
    <cellStyle name="Normal 5 16" xfId="3462" xr:uid="{00000000-0005-0000-0000-000004370000}"/>
    <cellStyle name="Normal 5 16 2" xfId="10243" xr:uid="{00000000-0005-0000-0000-000005370000}"/>
    <cellStyle name="Normal 5 16 3" xfId="17012" xr:uid="{00000000-0005-0000-0000-000006370000}"/>
    <cellStyle name="Normal 5 16 4" xfId="23781" xr:uid="{00000000-0005-0000-0000-000007370000}"/>
    <cellStyle name="Normal 5 17" xfId="6858" xr:uid="{00000000-0005-0000-0000-000008370000}"/>
    <cellStyle name="Normal 5 18" xfId="13628" xr:uid="{00000000-0005-0000-0000-000009370000}"/>
    <cellStyle name="Normal 5 19" xfId="20397" xr:uid="{00000000-0005-0000-0000-00000A370000}"/>
    <cellStyle name="Normal 5 2" xfId="10" xr:uid="{00000000-0005-0000-0000-00000B370000}"/>
    <cellStyle name="Normal 5 2 10" xfId="478" xr:uid="{00000000-0005-0000-0000-00000C370000}"/>
    <cellStyle name="Normal 5 2 10 2" xfId="2187" xr:uid="{00000000-0005-0000-0000-00000D370000}"/>
    <cellStyle name="Normal 5 2 10 2 2" xfId="5583" xr:uid="{00000000-0005-0000-0000-00000E370000}"/>
    <cellStyle name="Normal 5 2 10 2 2 2" xfId="12361" xr:uid="{00000000-0005-0000-0000-00000F370000}"/>
    <cellStyle name="Normal 5 2 10 2 2 3" xfId="19130" xr:uid="{00000000-0005-0000-0000-000010370000}"/>
    <cellStyle name="Normal 5 2 10 2 2 4" xfId="25899" xr:uid="{00000000-0005-0000-0000-000011370000}"/>
    <cellStyle name="Normal 5 2 10 2 3" xfId="8977" xr:uid="{00000000-0005-0000-0000-000012370000}"/>
    <cellStyle name="Normal 5 2 10 2 4" xfId="15746" xr:uid="{00000000-0005-0000-0000-000013370000}"/>
    <cellStyle name="Normal 5 2 10 2 5" xfId="22515" xr:uid="{00000000-0005-0000-0000-000014370000}"/>
    <cellStyle name="Normal 5 2 10 3" xfId="3887" xr:uid="{00000000-0005-0000-0000-000015370000}"/>
    <cellStyle name="Normal 5 2 10 3 2" xfId="10668" xr:uid="{00000000-0005-0000-0000-000016370000}"/>
    <cellStyle name="Normal 5 2 10 3 3" xfId="17437" xr:uid="{00000000-0005-0000-0000-000017370000}"/>
    <cellStyle name="Normal 5 2 10 3 4" xfId="24206" xr:uid="{00000000-0005-0000-0000-000018370000}"/>
    <cellStyle name="Normal 5 2 10 4" xfId="7284" xr:uid="{00000000-0005-0000-0000-000019370000}"/>
    <cellStyle name="Normal 5 2 10 5" xfId="14053" xr:uid="{00000000-0005-0000-0000-00001A370000}"/>
    <cellStyle name="Normal 5 2 10 6" xfId="20822" xr:uid="{00000000-0005-0000-0000-00001B370000}"/>
    <cellStyle name="Normal 5 2 11" xfId="908" xr:uid="{00000000-0005-0000-0000-00001C370000}"/>
    <cellStyle name="Normal 5 2 11 2" xfId="2613" xr:uid="{00000000-0005-0000-0000-00001D370000}"/>
    <cellStyle name="Normal 5 2 11 2 2" xfId="6009" xr:uid="{00000000-0005-0000-0000-00001E370000}"/>
    <cellStyle name="Normal 5 2 11 2 2 2" xfId="12784" xr:uid="{00000000-0005-0000-0000-00001F370000}"/>
    <cellStyle name="Normal 5 2 11 2 2 3" xfId="19553" xr:uid="{00000000-0005-0000-0000-000020370000}"/>
    <cellStyle name="Normal 5 2 11 2 2 4" xfId="26322" xr:uid="{00000000-0005-0000-0000-000021370000}"/>
    <cellStyle name="Normal 5 2 11 2 3" xfId="9400" xr:uid="{00000000-0005-0000-0000-000022370000}"/>
    <cellStyle name="Normal 5 2 11 2 4" xfId="16169" xr:uid="{00000000-0005-0000-0000-000023370000}"/>
    <cellStyle name="Normal 5 2 11 2 5" xfId="22938" xr:uid="{00000000-0005-0000-0000-000024370000}"/>
    <cellStyle name="Normal 5 2 11 3" xfId="4310" xr:uid="{00000000-0005-0000-0000-000025370000}"/>
    <cellStyle name="Normal 5 2 11 3 2" xfId="11091" xr:uid="{00000000-0005-0000-0000-000026370000}"/>
    <cellStyle name="Normal 5 2 11 3 3" xfId="17860" xr:uid="{00000000-0005-0000-0000-000027370000}"/>
    <cellStyle name="Normal 5 2 11 3 4" xfId="24629" xr:uid="{00000000-0005-0000-0000-000028370000}"/>
    <cellStyle name="Normal 5 2 11 4" xfId="7707" xr:uid="{00000000-0005-0000-0000-000029370000}"/>
    <cellStyle name="Normal 5 2 11 5" xfId="14476" xr:uid="{00000000-0005-0000-0000-00002A370000}"/>
    <cellStyle name="Normal 5 2 11 6" xfId="21245" xr:uid="{00000000-0005-0000-0000-00002B370000}"/>
    <cellStyle name="Normal 5 2 12" xfId="1337" xr:uid="{00000000-0005-0000-0000-00002C370000}"/>
    <cellStyle name="Normal 5 2 12 2" xfId="3039" xr:uid="{00000000-0005-0000-0000-00002D370000}"/>
    <cellStyle name="Normal 5 2 12 2 2" xfId="6435" xr:uid="{00000000-0005-0000-0000-00002E370000}"/>
    <cellStyle name="Normal 5 2 12 2 2 2" xfId="13207" xr:uid="{00000000-0005-0000-0000-00002F370000}"/>
    <cellStyle name="Normal 5 2 12 2 2 3" xfId="19976" xr:uid="{00000000-0005-0000-0000-000030370000}"/>
    <cellStyle name="Normal 5 2 12 2 2 4" xfId="26745" xr:uid="{00000000-0005-0000-0000-000031370000}"/>
    <cellStyle name="Normal 5 2 12 2 3" xfId="9823" xr:uid="{00000000-0005-0000-0000-000032370000}"/>
    <cellStyle name="Normal 5 2 12 2 4" xfId="16592" xr:uid="{00000000-0005-0000-0000-000033370000}"/>
    <cellStyle name="Normal 5 2 12 2 5" xfId="23361" xr:uid="{00000000-0005-0000-0000-000034370000}"/>
    <cellStyle name="Normal 5 2 12 3" xfId="4733" xr:uid="{00000000-0005-0000-0000-000035370000}"/>
    <cellStyle name="Normal 5 2 12 3 2" xfId="11514" xr:uid="{00000000-0005-0000-0000-000036370000}"/>
    <cellStyle name="Normal 5 2 12 3 3" xfId="18283" xr:uid="{00000000-0005-0000-0000-000037370000}"/>
    <cellStyle name="Normal 5 2 12 3 4" xfId="25052" xr:uid="{00000000-0005-0000-0000-000038370000}"/>
    <cellStyle name="Normal 5 2 12 4" xfId="8130" xr:uid="{00000000-0005-0000-0000-000039370000}"/>
    <cellStyle name="Normal 5 2 12 5" xfId="14899" xr:uid="{00000000-0005-0000-0000-00003A370000}"/>
    <cellStyle name="Normal 5 2 12 6" xfId="21668" xr:uid="{00000000-0005-0000-0000-00003B370000}"/>
    <cellStyle name="Normal 5 2 13" xfId="1762" xr:uid="{00000000-0005-0000-0000-00003C370000}"/>
    <cellStyle name="Normal 5 2 13 2" xfId="5158" xr:uid="{00000000-0005-0000-0000-00003D370000}"/>
    <cellStyle name="Normal 5 2 13 2 2" xfId="11938" xr:uid="{00000000-0005-0000-0000-00003E370000}"/>
    <cellStyle name="Normal 5 2 13 2 3" xfId="18707" xr:uid="{00000000-0005-0000-0000-00003F370000}"/>
    <cellStyle name="Normal 5 2 13 2 4" xfId="25476" xr:uid="{00000000-0005-0000-0000-000040370000}"/>
    <cellStyle name="Normal 5 2 13 3" xfId="8554" xr:uid="{00000000-0005-0000-0000-000041370000}"/>
    <cellStyle name="Normal 5 2 13 4" xfId="15323" xr:uid="{00000000-0005-0000-0000-000042370000}"/>
    <cellStyle name="Normal 5 2 13 5" xfId="22092" xr:uid="{00000000-0005-0000-0000-000043370000}"/>
    <cellStyle name="Normal 5 2 14" xfId="3464" xr:uid="{00000000-0005-0000-0000-000044370000}"/>
    <cellStyle name="Normal 5 2 14 2" xfId="10245" xr:uid="{00000000-0005-0000-0000-000045370000}"/>
    <cellStyle name="Normal 5 2 14 3" xfId="17014" xr:uid="{00000000-0005-0000-0000-000046370000}"/>
    <cellStyle name="Normal 5 2 14 4" xfId="23783" xr:uid="{00000000-0005-0000-0000-000047370000}"/>
    <cellStyle name="Normal 5 2 15" xfId="6860" xr:uid="{00000000-0005-0000-0000-000048370000}"/>
    <cellStyle name="Normal 5 2 16" xfId="13630" xr:uid="{00000000-0005-0000-0000-000049370000}"/>
    <cellStyle name="Normal 5 2 17" xfId="20399" xr:uid="{00000000-0005-0000-0000-00004A370000}"/>
    <cellStyle name="Normal 5 2 2" xfId="17" xr:uid="{00000000-0005-0000-0000-00004B370000}"/>
    <cellStyle name="Normal 5 2 2 10" xfId="913" xr:uid="{00000000-0005-0000-0000-00004C370000}"/>
    <cellStyle name="Normal 5 2 2 10 2" xfId="2618" xr:uid="{00000000-0005-0000-0000-00004D370000}"/>
    <cellStyle name="Normal 5 2 2 10 2 2" xfId="6014" xr:uid="{00000000-0005-0000-0000-00004E370000}"/>
    <cellStyle name="Normal 5 2 2 10 2 2 2" xfId="12789" xr:uid="{00000000-0005-0000-0000-00004F370000}"/>
    <cellStyle name="Normal 5 2 2 10 2 2 3" xfId="19558" xr:uid="{00000000-0005-0000-0000-000050370000}"/>
    <cellStyle name="Normal 5 2 2 10 2 2 4" xfId="26327" xr:uid="{00000000-0005-0000-0000-000051370000}"/>
    <cellStyle name="Normal 5 2 2 10 2 3" xfId="9405" xr:uid="{00000000-0005-0000-0000-000052370000}"/>
    <cellStyle name="Normal 5 2 2 10 2 4" xfId="16174" xr:uid="{00000000-0005-0000-0000-000053370000}"/>
    <cellStyle name="Normal 5 2 2 10 2 5" xfId="22943" xr:uid="{00000000-0005-0000-0000-000054370000}"/>
    <cellStyle name="Normal 5 2 2 10 3" xfId="4315" xr:uid="{00000000-0005-0000-0000-000055370000}"/>
    <cellStyle name="Normal 5 2 2 10 3 2" xfId="11096" xr:uid="{00000000-0005-0000-0000-000056370000}"/>
    <cellStyle name="Normal 5 2 2 10 3 3" xfId="17865" xr:uid="{00000000-0005-0000-0000-000057370000}"/>
    <cellStyle name="Normal 5 2 2 10 3 4" xfId="24634" xr:uid="{00000000-0005-0000-0000-000058370000}"/>
    <cellStyle name="Normal 5 2 2 10 4" xfId="7712" xr:uid="{00000000-0005-0000-0000-000059370000}"/>
    <cellStyle name="Normal 5 2 2 10 5" xfId="14481" xr:uid="{00000000-0005-0000-0000-00005A370000}"/>
    <cellStyle name="Normal 5 2 2 10 6" xfId="21250" xr:uid="{00000000-0005-0000-0000-00005B370000}"/>
    <cellStyle name="Normal 5 2 2 11" xfId="1342" xr:uid="{00000000-0005-0000-0000-00005C370000}"/>
    <cellStyle name="Normal 5 2 2 11 2" xfId="3044" xr:uid="{00000000-0005-0000-0000-00005D370000}"/>
    <cellStyle name="Normal 5 2 2 11 2 2" xfId="6440" xr:uid="{00000000-0005-0000-0000-00005E370000}"/>
    <cellStyle name="Normal 5 2 2 11 2 2 2" xfId="13212" xr:uid="{00000000-0005-0000-0000-00005F370000}"/>
    <cellStyle name="Normal 5 2 2 11 2 2 3" xfId="19981" xr:uid="{00000000-0005-0000-0000-000060370000}"/>
    <cellStyle name="Normal 5 2 2 11 2 2 4" xfId="26750" xr:uid="{00000000-0005-0000-0000-000061370000}"/>
    <cellStyle name="Normal 5 2 2 11 2 3" xfId="9828" xr:uid="{00000000-0005-0000-0000-000062370000}"/>
    <cellStyle name="Normal 5 2 2 11 2 4" xfId="16597" xr:uid="{00000000-0005-0000-0000-000063370000}"/>
    <cellStyle name="Normal 5 2 2 11 2 5" xfId="23366" xr:uid="{00000000-0005-0000-0000-000064370000}"/>
    <cellStyle name="Normal 5 2 2 11 3" xfId="4738" xr:uid="{00000000-0005-0000-0000-000065370000}"/>
    <cellStyle name="Normal 5 2 2 11 3 2" xfId="11519" xr:uid="{00000000-0005-0000-0000-000066370000}"/>
    <cellStyle name="Normal 5 2 2 11 3 3" xfId="18288" xr:uid="{00000000-0005-0000-0000-000067370000}"/>
    <cellStyle name="Normal 5 2 2 11 3 4" xfId="25057" xr:uid="{00000000-0005-0000-0000-000068370000}"/>
    <cellStyle name="Normal 5 2 2 11 4" xfId="8135" xr:uid="{00000000-0005-0000-0000-000069370000}"/>
    <cellStyle name="Normal 5 2 2 11 5" xfId="14904" xr:uid="{00000000-0005-0000-0000-00006A370000}"/>
    <cellStyle name="Normal 5 2 2 11 6" xfId="21673" xr:uid="{00000000-0005-0000-0000-00006B370000}"/>
    <cellStyle name="Normal 5 2 2 12" xfId="1767" xr:uid="{00000000-0005-0000-0000-00006C370000}"/>
    <cellStyle name="Normal 5 2 2 12 2" xfId="5163" xr:uid="{00000000-0005-0000-0000-00006D370000}"/>
    <cellStyle name="Normal 5 2 2 12 2 2" xfId="11943" xr:uid="{00000000-0005-0000-0000-00006E370000}"/>
    <cellStyle name="Normal 5 2 2 12 2 3" xfId="18712" xr:uid="{00000000-0005-0000-0000-00006F370000}"/>
    <cellStyle name="Normal 5 2 2 12 2 4" xfId="25481" xr:uid="{00000000-0005-0000-0000-000070370000}"/>
    <cellStyle name="Normal 5 2 2 12 3" xfId="8559" xr:uid="{00000000-0005-0000-0000-000071370000}"/>
    <cellStyle name="Normal 5 2 2 12 4" xfId="15328" xr:uid="{00000000-0005-0000-0000-000072370000}"/>
    <cellStyle name="Normal 5 2 2 12 5" xfId="22097" xr:uid="{00000000-0005-0000-0000-000073370000}"/>
    <cellStyle name="Normal 5 2 2 13" xfId="3469" xr:uid="{00000000-0005-0000-0000-000074370000}"/>
    <cellStyle name="Normal 5 2 2 13 2" xfId="10250" xr:uid="{00000000-0005-0000-0000-000075370000}"/>
    <cellStyle name="Normal 5 2 2 13 3" xfId="17019" xr:uid="{00000000-0005-0000-0000-000076370000}"/>
    <cellStyle name="Normal 5 2 2 13 4" xfId="23788" xr:uid="{00000000-0005-0000-0000-000077370000}"/>
    <cellStyle name="Normal 5 2 2 14" xfId="6865" xr:uid="{00000000-0005-0000-0000-000078370000}"/>
    <cellStyle name="Normal 5 2 2 15" xfId="13635" xr:uid="{00000000-0005-0000-0000-000079370000}"/>
    <cellStyle name="Normal 5 2 2 16" xfId="20404" xr:uid="{00000000-0005-0000-0000-00007A370000}"/>
    <cellStyle name="Normal 5 2 2 2" xfId="28" xr:uid="{00000000-0005-0000-0000-00007B370000}"/>
    <cellStyle name="Normal 5 2 2 2 10" xfId="1352" xr:uid="{00000000-0005-0000-0000-00007C370000}"/>
    <cellStyle name="Normal 5 2 2 2 10 2" xfId="3054" xr:uid="{00000000-0005-0000-0000-00007D370000}"/>
    <cellStyle name="Normal 5 2 2 2 10 2 2" xfId="6450" xr:uid="{00000000-0005-0000-0000-00007E370000}"/>
    <cellStyle name="Normal 5 2 2 2 10 2 2 2" xfId="13222" xr:uid="{00000000-0005-0000-0000-00007F370000}"/>
    <cellStyle name="Normal 5 2 2 2 10 2 2 3" xfId="19991" xr:uid="{00000000-0005-0000-0000-000080370000}"/>
    <cellStyle name="Normal 5 2 2 2 10 2 2 4" xfId="26760" xr:uid="{00000000-0005-0000-0000-000081370000}"/>
    <cellStyle name="Normal 5 2 2 2 10 2 3" xfId="9838" xr:uid="{00000000-0005-0000-0000-000082370000}"/>
    <cellStyle name="Normal 5 2 2 2 10 2 4" xfId="16607" xr:uid="{00000000-0005-0000-0000-000083370000}"/>
    <cellStyle name="Normal 5 2 2 2 10 2 5" xfId="23376" xr:uid="{00000000-0005-0000-0000-000084370000}"/>
    <cellStyle name="Normal 5 2 2 2 10 3" xfId="4748" xr:uid="{00000000-0005-0000-0000-000085370000}"/>
    <cellStyle name="Normal 5 2 2 2 10 3 2" xfId="11529" xr:uid="{00000000-0005-0000-0000-000086370000}"/>
    <cellStyle name="Normal 5 2 2 2 10 3 3" xfId="18298" xr:uid="{00000000-0005-0000-0000-000087370000}"/>
    <cellStyle name="Normal 5 2 2 2 10 3 4" xfId="25067" xr:uid="{00000000-0005-0000-0000-000088370000}"/>
    <cellStyle name="Normal 5 2 2 2 10 4" xfId="8145" xr:uid="{00000000-0005-0000-0000-000089370000}"/>
    <cellStyle name="Normal 5 2 2 2 10 5" xfId="14914" xr:uid="{00000000-0005-0000-0000-00008A370000}"/>
    <cellStyle name="Normal 5 2 2 2 10 6" xfId="21683" xr:uid="{00000000-0005-0000-0000-00008B370000}"/>
    <cellStyle name="Normal 5 2 2 2 11" xfId="1777" xr:uid="{00000000-0005-0000-0000-00008C370000}"/>
    <cellStyle name="Normal 5 2 2 2 11 2" xfId="5173" xr:uid="{00000000-0005-0000-0000-00008D370000}"/>
    <cellStyle name="Normal 5 2 2 2 11 2 2" xfId="11953" xr:uid="{00000000-0005-0000-0000-00008E370000}"/>
    <cellStyle name="Normal 5 2 2 2 11 2 3" xfId="18722" xr:uid="{00000000-0005-0000-0000-00008F370000}"/>
    <cellStyle name="Normal 5 2 2 2 11 2 4" xfId="25491" xr:uid="{00000000-0005-0000-0000-000090370000}"/>
    <cellStyle name="Normal 5 2 2 2 11 3" xfId="8569" xr:uid="{00000000-0005-0000-0000-000091370000}"/>
    <cellStyle name="Normal 5 2 2 2 11 4" xfId="15338" xr:uid="{00000000-0005-0000-0000-000092370000}"/>
    <cellStyle name="Normal 5 2 2 2 11 5" xfId="22107" xr:uid="{00000000-0005-0000-0000-000093370000}"/>
    <cellStyle name="Normal 5 2 2 2 12" xfId="3479" xr:uid="{00000000-0005-0000-0000-000094370000}"/>
    <cellStyle name="Normal 5 2 2 2 12 2" xfId="10260" xr:uid="{00000000-0005-0000-0000-000095370000}"/>
    <cellStyle name="Normal 5 2 2 2 12 3" xfId="17029" xr:uid="{00000000-0005-0000-0000-000096370000}"/>
    <cellStyle name="Normal 5 2 2 2 12 4" xfId="23798" xr:uid="{00000000-0005-0000-0000-000097370000}"/>
    <cellStyle name="Normal 5 2 2 2 13" xfId="6875" xr:uid="{00000000-0005-0000-0000-000098370000}"/>
    <cellStyle name="Normal 5 2 2 2 14" xfId="13645" xr:uid="{00000000-0005-0000-0000-000099370000}"/>
    <cellStyle name="Normal 5 2 2 2 15" xfId="20414" xr:uid="{00000000-0005-0000-0000-00009A370000}"/>
    <cellStyle name="Normal 5 2 2 2 2" xfId="50" xr:uid="{00000000-0005-0000-0000-00009B370000}"/>
    <cellStyle name="Normal 5 2 2 2 2 10" xfId="13665" xr:uid="{00000000-0005-0000-0000-00009C370000}"/>
    <cellStyle name="Normal 5 2 2 2 2 11" xfId="20434" xr:uid="{00000000-0005-0000-0000-00009D370000}"/>
    <cellStyle name="Normal 5 2 2 2 2 2" xfId="165" xr:uid="{00000000-0005-0000-0000-00009E370000}"/>
    <cellStyle name="Normal 5 2 2 2 2 2 10" xfId="20534" xr:uid="{00000000-0005-0000-0000-00009F370000}"/>
    <cellStyle name="Normal 5 2 2 2 2 2 2" xfId="413" xr:uid="{00000000-0005-0000-0000-0000A0370000}"/>
    <cellStyle name="Normal 5 2 2 2 2 2 2 2" xfId="840" xr:uid="{00000000-0005-0000-0000-0000A1370000}"/>
    <cellStyle name="Normal 5 2 2 2 2 2 2 2 2" xfId="2545" xr:uid="{00000000-0005-0000-0000-0000A2370000}"/>
    <cellStyle name="Normal 5 2 2 2 2 2 2 2 2 2" xfId="5941" xr:uid="{00000000-0005-0000-0000-0000A3370000}"/>
    <cellStyle name="Normal 5 2 2 2 2 2 2 2 2 2 2" xfId="12719" xr:uid="{00000000-0005-0000-0000-0000A4370000}"/>
    <cellStyle name="Normal 5 2 2 2 2 2 2 2 2 2 3" xfId="19488" xr:uid="{00000000-0005-0000-0000-0000A5370000}"/>
    <cellStyle name="Normal 5 2 2 2 2 2 2 2 2 2 4" xfId="26257" xr:uid="{00000000-0005-0000-0000-0000A6370000}"/>
    <cellStyle name="Normal 5 2 2 2 2 2 2 2 2 3" xfId="9335" xr:uid="{00000000-0005-0000-0000-0000A7370000}"/>
    <cellStyle name="Normal 5 2 2 2 2 2 2 2 2 4" xfId="16104" xr:uid="{00000000-0005-0000-0000-0000A8370000}"/>
    <cellStyle name="Normal 5 2 2 2 2 2 2 2 2 5" xfId="22873" xr:uid="{00000000-0005-0000-0000-0000A9370000}"/>
    <cellStyle name="Normal 5 2 2 2 2 2 2 2 3" xfId="4245" xr:uid="{00000000-0005-0000-0000-0000AA370000}"/>
    <cellStyle name="Normal 5 2 2 2 2 2 2 2 3 2" xfId="11026" xr:uid="{00000000-0005-0000-0000-0000AB370000}"/>
    <cellStyle name="Normal 5 2 2 2 2 2 2 2 3 3" xfId="17795" xr:uid="{00000000-0005-0000-0000-0000AC370000}"/>
    <cellStyle name="Normal 5 2 2 2 2 2 2 2 3 4" xfId="24564" xr:uid="{00000000-0005-0000-0000-0000AD370000}"/>
    <cellStyle name="Normal 5 2 2 2 2 2 2 2 4" xfId="7642" xr:uid="{00000000-0005-0000-0000-0000AE370000}"/>
    <cellStyle name="Normal 5 2 2 2 2 2 2 2 5" xfId="14411" xr:uid="{00000000-0005-0000-0000-0000AF370000}"/>
    <cellStyle name="Normal 5 2 2 2 2 2 2 2 6" xfId="21180" xr:uid="{00000000-0005-0000-0000-0000B0370000}"/>
    <cellStyle name="Normal 5 2 2 2 2 2 2 3" xfId="1266" xr:uid="{00000000-0005-0000-0000-0000B1370000}"/>
    <cellStyle name="Normal 5 2 2 2 2 2 2 3 2" xfId="2971" xr:uid="{00000000-0005-0000-0000-0000B2370000}"/>
    <cellStyle name="Normal 5 2 2 2 2 2 2 3 2 2" xfId="6367" xr:uid="{00000000-0005-0000-0000-0000B3370000}"/>
    <cellStyle name="Normal 5 2 2 2 2 2 2 3 2 2 2" xfId="13142" xr:uid="{00000000-0005-0000-0000-0000B4370000}"/>
    <cellStyle name="Normal 5 2 2 2 2 2 2 3 2 2 3" xfId="19911" xr:uid="{00000000-0005-0000-0000-0000B5370000}"/>
    <cellStyle name="Normal 5 2 2 2 2 2 2 3 2 2 4" xfId="26680" xr:uid="{00000000-0005-0000-0000-0000B6370000}"/>
    <cellStyle name="Normal 5 2 2 2 2 2 2 3 2 3" xfId="9758" xr:uid="{00000000-0005-0000-0000-0000B7370000}"/>
    <cellStyle name="Normal 5 2 2 2 2 2 2 3 2 4" xfId="16527" xr:uid="{00000000-0005-0000-0000-0000B8370000}"/>
    <cellStyle name="Normal 5 2 2 2 2 2 2 3 2 5" xfId="23296" xr:uid="{00000000-0005-0000-0000-0000B9370000}"/>
    <cellStyle name="Normal 5 2 2 2 2 2 2 3 3" xfId="4668" xr:uid="{00000000-0005-0000-0000-0000BA370000}"/>
    <cellStyle name="Normal 5 2 2 2 2 2 2 3 3 2" xfId="11449" xr:uid="{00000000-0005-0000-0000-0000BB370000}"/>
    <cellStyle name="Normal 5 2 2 2 2 2 2 3 3 3" xfId="18218" xr:uid="{00000000-0005-0000-0000-0000BC370000}"/>
    <cellStyle name="Normal 5 2 2 2 2 2 2 3 3 4" xfId="24987" xr:uid="{00000000-0005-0000-0000-0000BD370000}"/>
    <cellStyle name="Normal 5 2 2 2 2 2 2 3 4" xfId="8065" xr:uid="{00000000-0005-0000-0000-0000BE370000}"/>
    <cellStyle name="Normal 5 2 2 2 2 2 2 3 5" xfId="14834" xr:uid="{00000000-0005-0000-0000-0000BF370000}"/>
    <cellStyle name="Normal 5 2 2 2 2 2 2 3 6" xfId="21603" xr:uid="{00000000-0005-0000-0000-0000C0370000}"/>
    <cellStyle name="Normal 5 2 2 2 2 2 2 4" xfId="1695" xr:uid="{00000000-0005-0000-0000-0000C1370000}"/>
    <cellStyle name="Normal 5 2 2 2 2 2 2 4 2" xfId="3397" xr:uid="{00000000-0005-0000-0000-0000C2370000}"/>
    <cellStyle name="Normal 5 2 2 2 2 2 2 4 2 2" xfId="6793" xr:uid="{00000000-0005-0000-0000-0000C3370000}"/>
    <cellStyle name="Normal 5 2 2 2 2 2 2 4 2 2 2" xfId="13565" xr:uid="{00000000-0005-0000-0000-0000C4370000}"/>
    <cellStyle name="Normal 5 2 2 2 2 2 2 4 2 2 3" xfId="20334" xr:uid="{00000000-0005-0000-0000-0000C5370000}"/>
    <cellStyle name="Normal 5 2 2 2 2 2 2 4 2 2 4" xfId="27103" xr:uid="{00000000-0005-0000-0000-0000C6370000}"/>
    <cellStyle name="Normal 5 2 2 2 2 2 2 4 2 3" xfId="10181" xr:uid="{00000000-0005-0000-0000-0000C7370000}"/>
    <cellStyle name="Normal 5 2 2 2 2 2 2 4 2 4" xfId="16950" xr:uid="{00000000-0005-0000-0000-0000C8370000}"/>
    <cellStyle name="Normal 5 2 2 2 2 2 2 4 2 5" xfId="23719" xr:uid="{00000000-0005-0000-0000-0000C9370000}"/>
    <cellStyle name="Normal 5 2 2 2 2 2 2 4 3" xfId="5091" xr:uid="{00000000-0005-0000-0000-0000CA370000}"/>
    <cellStyle name="Normal 5 2 2 2 2 2 2 4 3 2" xfId="11872" xr:uid="{00000000-0005-0000-0000-0000CB370000}"/>
    <cellStyle name="Normal 5 2 2 2 2 2 2 4 3 3" xfId="18641" xr:uid="{00000000-0005-0000-0000-0000CC370000}"/>
    <cellStyle name="Normal 5 2 2 2 2 2 2 4 3 4" xfId="25410" xr:uid="{00000000-0005-0000-0000-0000CD370000}"/>
    <cellStyle name="Normal 5 2 2 2 2 2 2 4 4" xfId="8488" xr:uid="{00000000-0005-0000-0000-0000CE370000}"/>
    <cellStyle name="Normal 5 2 2 2 2 2 2 4 5" xfId="15257" xr:uid="{00000000-0005-0000-0000-0000CF370000}"/>
    <cellStyle name="Normal 5 2 2 2 2 2 2 4 6" xfId="22026" xr:uid="{00000000-0005-0000-0000-0000D0370000}"/>
    <cellStyle name="Normal 5 2 2 2 2 2 2 5" xfId="2122" xr:uid="{00000000-0005-0000-0000-0000D1370000}"/>
    <cellStyle name="Normal 5 2 2 2 2 2 2 5 2" xfId="5518" xr:uid="{00000000-0005-0000-0000-0000D2370000}"/>
    <cellStyle name="Normal 5 2 2 2 2 2 2 5 2 2" xfId="12296" xr:uid="{00000000-0005-0000-0000-0000D3370000}"/>
    <cellStyle name="Normal 5 2 2 2 2 2 2 5 2 3" xfId="19065" xr:uid="{00000000-0005-0000-0000-0000D4370000}"/>
    <cellStyle name="Normal 5 2 2 2 2 2 2 5 2 4" xfId="25834" xr:uid="{00000000-0005-0000-0000-0000D5370000}"/>
    <cellStyle name="Normal 5 2 2 2 2 2 2 5 3" xfId="8912" xr:uid="{00000000-0005-0000-0000-0000D6370000}"/>
    <cellStyle name="Normal 5 2 2 2 2 2 2 5 4" xfId="15681" xr:uid="{00000000-0005-0000-0000-0000D7370000}"/>
    <cellStyle name="Normal 5 2 2 2 2 2 2 5 5" xfId="22450" xr:uid="{00000000-0005-0000-0000-0000D8370000}"/>
    <cellStyle name="Normal 5 2 2 2 2 2 2 6" xfId="3822" xr:uid="{00000000-0005-0000-0000-0000D9370000}"/>
    <cellStyle name="Normal 5 2 2 2 2 2 2 6 2" xfId="10603" xr:uid="{00000000-0005-0000-0000-0000DA370000}"/>
    <cellStyle name="Normal 5 2 2 2 2 2 2 6 3" xfId="17372" xr:uid="{00000000-0005-0000-0000-0000DB370000}"/>
    <cellStyle name="Normal 5 2 2 2 2 2 2 6 4" xfId="24141" xr:uid="{00000000-0005-0000-0000-0000DC370000}"/>
    <cellStyle name="Normal 5 2 2 2 2 2 2 7" xfId="7219" xr:uid="{00000000-0005-0000-0000-0000DD370000}"/>
    <cellStyle name="Normal 5 2 2 2 2 2 2 8" xfId="13988" xr:uid="{00000000-0005-0000-0000-0000DE370000}"/>
    <cellStyle name="Normal 5 2 2 2 2 2 2 9" xfId="20757" xr:uid="{00000000-0005-0000-0000-0000DF370000}"/>
    <cellStyle name="Normal 5 2 2 2 2 2 3" xfId="615" xr:uid="{00000000-0005-0000-0000-0000E0370000}"/>
    <cellStyle name="Normal 5 2 2 2 2 2 3 2" xfId="2322" xr:uid="{00000000-0005-0000-0000-0000E1370000}"/>
    <cellStyle name="Normal 5 2 2 2 2 2 3 2 2" xfId="5718" xr:uid="{00000000-0005-0000-0000-0000E2370000}"/>
    <cellStyle name="Normal 5 2 2 2 2 2 3 2 2 2" xfId="12496" xr:uid="{00000000-0005-0000-0000-0000E3370000}"/>
    <cellStyle name="Normal 5 2 2 2 2 2 3 2 2 3" xfId="19265" xr:uid="{00000000-0005-0000-0000-0000E4370000}"/>
    <cellStyle name="Normal 5 2 2 2 2 2 3 2 2 4" xfId="26034" xr:uid="{00000000-0005-0000-0000-0000E5370000}"/>
    <cellStyle name="Normal 5 2 2 2 2 2 3 2 3" xfId="9112" xr:uid="{00000000-0005-0000-0000-0000E6370000}"/>
    <cellStyle name="Normal 5 2 2 2 2 2 3 2 4" xfId="15881" xr:uid="{00000000-0005-0000-0000-0000E7370000}"/>
    <cellStyle name="Normal 5 2 2 2 2 2 3 2 5" xfId="22650" xr:uid="{00000000-0005-0000-0000-0000E8370000}"/>
    <cellStyle name="Normal 5 2 2 2 2 2 3 3" xfId="4022" xr:uid="{00000000-0005-0000-0000-0000E9370000}"/>
    <cellStyle name="Normal 5 2 2 2 2 2 3 3 2" xfId="10803" xr:uid="{00000000-0005-0000-0000-0000EA370000}"/>
    <cellStyle name="Normal 5 2 2 2 2 2 3 3 3" xfId="17572" xr:uid="{00000000-0005-0000-0000-0000EB370000}"/>
    <cellStyle name="Normal 5 2 2 2 2 2 3 3 4" xfId="24341" xr:uid="{00000000-0005-0000-0000-0000EC370000}"/>
    <cellStyle name="Normal 5 2 2 2 2 2 3 4" xfId="7419" xr:uid="{00000000-0005-0000-0000-0000ED370000}"/>
    <cellStyle name="Normal 5 2 2 2 2 2 3 5" xfId="14188" xr:uid="{00000000-0005-0000-0000-0000EE370000}"/>
    <cellStyle name="Normal 5 2 2 2 2 2 3 6" xfId="20957" xr:uid="{00000000-0005-0000-0000-0000EF370000}"/>
    <cellStyle name="Normal 5 2 2 2 2 2 4" xfId="1043" xr:uid="{00000000-0005-0000-0000-0000F0370000}"/>
    <cellStyle name="Normal 5 2 2 2 2 2 4 2" xfId="2748" xr:uid="{00000000-0005-0000-0000-0000F1370000}"/>
    <cellStyle name="Normal 5 2 2 2 2 2 4 2 2" xfId="6144" xr:uid="{00000000-0005-0000-0000-0000F2370000}"/>
    <cellStyle name="Normal 5 2 2 2 2 2 4 2 2 2" xfId="12919" xr:uid="{00000000-0005-0000-0000-0000F3370000}"/>
    <cellStyle name="Normal 5 2 2 2 2 2 4 2 2 3" xfId="19688" xr:uid="{00000000-0005-0000-0000-0000F4370000}"/>
    <cellStyle name="Normal 5 2 2 2 2 2 4 2 2 4" xfId="26457" xr:uid="{00000000-0005-0000-0000-0000F5370000}"/>
    <cellStyle name="Normal 5 2 2 2 2 2 4 2 3" xfId="9535" xr:uid="{00000000-0005-0000-0000-0000F6370000}"/>
    <cellStyle name="Normal 5 2 2 2 2 2 4 2 4" xfId="16304" xr:uid="{00000000-0005-0000-0000-0000F7370000}"/>
    <cellStyle name="Normal 5 2 2 2 2 2 4 2 5" xfId="23073" xr:uid="{00000000-0005-0000-0000-0000F8370000}"/>
    <cellStyle name="Normal 5 2 2 2 2 2 4 3" xfId="4445" xr:uid="{00000000-0005-0000-0000-0000F9370000}"/>
    <cellStyle name="Normal 5 2 2 2 2 2 4 3 2" xfId="11226" xr:uid="{00000000-0005-0000-0000-0000FA370000}"/>
    <cellStyle name="Normal 5 2 2 2 2 2 4 3 3" xfId="17995" xr:uid="{00000000-0005-0000-0000-0000FB370000}"/>
    <cellStyle name="Normal 5 2 2 2 2 2 4 3 4" xfId="24764" xr:uid="{00000000-0005-0000-0000-0000FC370000}"/>
    <cellStyle name="Normal 5 2 2 2 2 2 4 4" xfId="7842" xr:uid="{00000000-0005-0000-0000-0000FD370000}"/>
    <cellStyle name="Normal 5 2 2 2 2 2 4 5" xfId="14611" xr:uid="{00000000-0005-0000-0000-0000FE370000}"/>
    <cellStyle name="Normal 5 2 2 2 2 2 4 6" xfId="21380" xr:uid="{00000000-0005-0000-0000-0000FF370000}"/>
    <cellStyle name="Normal 5 2 2 2 2 2 5" xfId="1472" xr:uid="{00000000-0005-0000-0000-000000380000}"/>
    <cellStyle name="Normal 5 2 2 2 2 2 5 2" xfId="3174" xr:uid="{00000000-0005-0000-0000-000001380000}"/>
    <cellStyle name="Normal 5 2 2 2 2 2 5 2 2" xfId="6570" xr:uid="{00000000-0005-0000-0000-000002380000}"/>
    <cellStyle name="Normal 5 2 2 2 2 2 5 2 2 2" xfId="13342" xr:uid="{00000000-0005-0000-0000-000003380000}"/>
    <cellStyle name="Normal 5 2 2 2 2 2 5 2 2 3" xfId="20111" xr:uid="{00000000-0005-0000-0000-000004380000}"/>
    <cellStyle name="Normal 5 2 2 2 2 2 5 2 2 4" xfId="26880" xr:uid="{00000000-0005-0000-0000-000005380000}"/>
    <cellStyle name="Normal 5 2 2 2 2 2 5 2 3" xfId="9958" xr:uid="{00000000-0005-0000-0000-000006380000}"/>
    <cellStyle name="Normal 5 2 2 2 2 2 5 2 4" xfId="16727" xr:uid="{00000000-0005-0000-0000-000007380000}"/>
    <cellStyle name="Normal 5 2 2 2 2 2 5 2 5" xfId="23496" xr:uid="{00000000-0005-0000-0000-000008380000}"/>
    <cellStyle name="Normal 5 2 2 2 2 2 5 3" xfId="4868" xr:uid="{00000000-0005-0000-0000-000009380000}"/>
    <cellStyle name="Normal 5 2 2 2 2 2 5 3 2" xfId="11649" xr:uid="{00000000-0005-0000-0000-00000A380000}"/>
    <cellStyle name="Normal 5 2 2 2 2 2 5 3 3" xfId="18418" xr:uid="{00000000-0005-0000-0000-00000B380000}"/>
    <cellStyle name="Normal 5 2 2 2 2 2 5 3 4" xfId="25187" xr:uid="{00000000-0005-0000-0000-00000C380000}"/>
    <cellStyle name="Normal 5 2 2 2 2 2 5 4" xfId="8265" xr:uid="{00000000-0005-0000-0000-00000D380000}"/>
    <cellStyle name="Normal 5 2 2 2 2 2 5 5" xfId="15034" xr:uid="{00000000-0005-0000-0000-00000E380000}"/>
    <cellStyle name="Normal 5 2 2 2 2 2 5 6" xfId="21803" xr:uid="{00000000-0005-0000-0000-00000F380000}"/>
    <cellStyle name="Normal 5 2 2 2 2 2 6" xfId="1897" xr:uid="{00000000-0005-0000-0000-000010380000}"/>
    <cellStyle name="Normal 5 2 2 2 2 2 6 2" xfId="5293" xr:uid="{00000000-0005-0000-0000-000011380000}"/>
    <cellStyle name="Normal 5 2 2 2 2 2 6 2 2" xfId="12073" xr:uid="{00000000-0005-0000-0000-000012380000}"/>
    <cellStyle name="Normal 5 2 2 2 2 2 6 2 3" xfId="18842" xr:uid="{00000000-0005-0000-0000-000013380000}"/>
    <cellStyle name="Normal 5 2 2 2 2 2 6 2 4" xfId="25611" xr:uid="{00000000-0005-0000-0000-000014380000}"/>
    <cellStyle name="Normal 5 2 2 2 2 2 6 3" xfId="8689" xr:uid="{00000000-0005-0000-0000-000015380000}"/>
    <cellStyle name="Normal 5 2 2 2 2 2 6 4" xfId="15458" xr:uid="{00000000-0005-0000-0000-000016380000}"/>
    <cellStyle name="Normal 5 2 2 2 2 2 6 5" xfId="22227" xr:uid="{00000000-0005-0000-0000-000017380000}"/>
    <cellStyle name="Normal 5 2 2 2 2 2 7" xfId="3599" xr:uid="{00000000-0005-0000-0000-000018380000}"/>
    <cellStyle name="Normal 5 2 2 2 2 2 7 2" xfId="10380" xr:uid="{00000000-0005-0000-0000-000019380000}"/>
    <cellStyle name="Normal 5 2 2 2 2 2 7 3" xfId="17149" xr:uid="{00000000-0005-0000-0000-00001A380000}"/>
    <cellStyle name="Normal 5 2 2 2 2 2 7 4" xfId="23918" xr:uid="{00000000-0005-0000-0000-00001B380000}"/>
    <cellStyle name="Normal 5 2 2 2 2 2 8" xfId="6995" xr:uid="{00000000-0005-0000-0000-00001C380000}"/>
    <cellStyle name="Normal 5 2 2 2 2 2 9" xfId="13765" xr:uid="{00000000-0005-0000-0000-00001D380000}"/>
    <cellStyle name="Normal 5 2 2 2 2 3" xfId="311" xr:uid="{00000000-0005-0000-0000-00001E380000}"/>
    <cellStyle name="Normal 5 2 2 2 2 3 2" xfId="738" xr:uid="{00000000-0005-0000-0000-00001F380000}"/>
    <cellStyle name="Normal 5 2 2 2 2 3 2 2" xfId="2445" xr:uid="{00000000-0005-0000-0000-000020380000}"/>
    <cellStyle name="Normal 5 2 2 2 2 3 2 2 2" xfId="5841" xr:uid="{00000000-0005-0000-0000-000021380000}"/>
    <cellStyle name="Normal 5 2 2 2 2 3 2 2 2 2" xfId="12619" xr:uid="{00000000-0005-0000-0000-000022380000}"/>
    <cellStyle name="Normal 5 2 2 2 2 3 2 2 2 3" xfId="19388" xr:uid="{00000000-0005-0000-0000-000023380000}"/>
    <cellStyle name="Normal 5 2 2 2 2 3 2 2 2 4" xfId="26157" xr:uid="{00000000-0005-0000-0000-000024380000}"/>
    <cellStyle name="Normal 5 2 2 2 2 3 2 2 3" xfId="9235" xr:uid="{00000000-0005-0000-0000-000025380000}"/>
    <cellStyle name="Normal 5 2 2 2 2 3 2 2 4" xfId="16004" xr:uid="{00000000-0005-0000-0000-000026380000}"/>
    <cellStyle name="Normal 5 2 2 2 2 3 2 2 5" xfId="22773" xr:uid="{00000000-0005-0000-0000-000027380000}"/>
    <cellStyle name="Normal 5 2 2 2 2 3 2 3" xfId="4145" xr:uid="{00000000-0005-0000-0000-000028380000}"/>
    <cellStyle name="Normal 5 2 2 2 2 3 2 3 2" xfId="10926" xr:uid="{00000000-0005-0000-0000-000029380000}"/>
    <cellStyle name="Normal 5 2 2 2 2 3 2 3 3" xfId="17695" xr:uid="{00000000-0005-0000-0000-00002A380000}"/>
    <cellStyle name="Normal 5 2 2 2 2 3 2 3 4" xfId="24464" xr:uid="{00000000-0005-0000-0000-00002B380000}"/>
    <cellStyle name="Normal 5 2 2 2 2 3 2 4" xfId="7542" xr:uid="{00000000-0005-0000-0000-00002C380000}"/>
    <cellStyle name="Normal 5 2 2 2 2 3 2 5" xfId="14311" xr:uid="{00000000-0005-0000-0000-00002D380000}"/>
    <cellStyle name="Normal 5 2 2 2 2 3 2 6" xfId="21080" xr:uid="{00000000-0005-0000-0000-00002E380000}"/>
    <cellStyle name="Normal 5 2 2 2 2 3 3" xfId="1166" xr:uid="{00000000-0005-0000-0000-00002F380000}"/>
    <cellStyle name="Normal 5 2 2 2 2 3 3 2" xfId="2871" xr:uid="{00000000-0005-0000-0000-000030380000}"/>
    <cellStyle name="Normal 5 2 2 2 2 3 3 2 2" xfId="6267" xr:uid="{00000000-0005-0000-0000-000031380000}"/>
    <cellStyle name="Normal 5 2 2 2 2 3 3 2 2 2" xfId="13042" xr:uid="{00000000-0005-0000-0000-000032380000}"/>
    <cellStyle name="Normal 5 2 2 2 2 3 3 2 2 3" xfId="19811" xr:uid="{00000000-0005-0000-0000-000033380000}"/>
    <cellStyle name="Normal 5 2 2 2 2 3 3 2 2 4" xfId="26580" xr:uid="{00000000-0005-0000-0000-000034380000}"/>
    <cellStyle name="Normal 5 2 2 2 2 3 3 2 3" xfId="9658" xr:uid="{00000000-0005-0000-0000-000035380000}"/>
    <cellStyle name="Normal 5 2 2 2 2 3 3 2 4" xfId="16427" xr:uid="{00000000-0005-0000-0000-000036380000}"/>
    <cellStyle name="Normal 5 2 2 2 2 3 3 2 5" xfId="23196" xr:uid="{00000000-0005-0000-0000-000037380000}"/>
    <cellStyle name="Normal 5 2 2 2 2 3 3 3" xfId="4568" xr:uid="{00000000-0005-0000-0000-000038380000}"/>
    <cellStyle name="Normal 5 2 2 2 2 3 3 3 2" xfId="11349" xr:uid="{00000000-0005-0000-0000-000039380000}"/>
    <cellStyle name="Normal 5 2 2 2 2 3 3 3 3" xfId="18118" xr:uid="{00000000-0005-0000-0000-00003A380000}"/>
    <cellStyle name="Normal 5 2 2 2 2 3 3 3 4" xfId="24887" xr:uid="{00000000-0005-0000-0000-00003B380000}"/>
    <cellStyle name="Normal 5 2 2 2 2 3 3 4" xfId="7965" xr:uid="{00000000-0005-0000-0000-00003C380000}"/>
    <cellStyle name="Normal 5 2 2 2 2 3 3 5" xfId="14734" xr:uid="{00000000-0005-0000-0000-00003D380000}"/>
    <cellStyle name="Normal 5 2 2 2 2 3 3 6" xfId="21503" xr:uid="{00000000-0005-0000-0000-00003E380000}"/>
    <cellStyle name="Normal 5 2 2 2 2 3 4" xfId="1595" xr:uid="{00000000-0005-0000-0000-00003F380000}"/>
    <cellStyle name="Normal 5 2 2 2 2 3 4 2" xfId="3297" xr:uid="{00000000-0005-0000-0000-000040380000}"/>
    <cellStyle name="Normal 5 2 2 2 2 3 4 2 2" xfId="6693" xr:uid="{00000000-0005-0000-0000-000041380000}"/>
    <cellStyle name="Normal 5 2 2 2 2 3 4 2 2 2" xfId="13465" xr:uid="{00000000-0005-0000-0000-000042380000}"/>
    <cellStyle name="Normal 5 2 2 2 2 3 4 2 2 3" xfId="20234" xr:uid="{00000000-0005-0000-0000-000043380000}"/>
    <cellStyle name="Normal 5 2 2 2 2 3 4 2 2 4" xfId="27003" xr:uid="{00000000-0005-0000-0000-000044380000}"/>
    <cellStyle name="Normal 5 2 2 2 2 3 4 2 3" xfId="10081" xr:uid="{00000000-0005-0000-0000-000045380000}"/>
    <cellStyle name="Normal 5 2 2 2 2 3 4 2 4" xfId="16850" xr:uid="{00000000-0005-0000-0000-000046380000}"/>
    <cellStyle name="Normal 5 2 2 2 2 3 4 2 5" xfId="23619" xr:uid="{00000000-0005-0000-0000-000047380000}"/>
    <cellStyle name="Normal 5 2 2 2 2 3 4 3" xfId="4991" xr:uid="{00000000-0005-0000-0000-000048380000}"/>
    <cellStyle name="Normal 5 2 2 2 2 3 4 3 2" xfId="11772" xr:uid="{00000000-0005-0000-0000-000049380000}"/>
    <cellStyle name="Normal 5 2 2 2 2 3 4 3 3" xfId="18541" xr:uid="{00000000-0005-0000-0000-00004A380000}"/>
    <cellStyle name="Normal 5 2 2 2 2 3 4 3 4" xfId="25310" xr:uid="{00000000-0005-0000-0000-00004B380000}"/>
    <cellStyle name="Normal 5 2 2 2 2 3 4 4" xfId="8388" xr:uid="{00000000-0005-0000-0000-00004C380000}"/>
    <cellStyle name="Normal 5 2 2 2 2 3 4 5" xfId="15157" xr:uid="{00000000-0005-0000-0000-00004D380000}"/>
    <cellStyle name="Normal 5 2 2 2 2 3 4 6" xfId="21926" xr:uid="{00000000-0005-0000-0000-00004E380000}"/>
    <cellStyle name="Normal 5 2 2 2 2 3 5" xfId="2020" xr:uid="{00000000-0005-0000-0000-00004F380000}"/>
    <cellStyle name="Normal 5 2 2 2 2 3 5 2" xfId="5416" xr:uid="{00000000-0005-0000-0000-000050380000}"/>
    <cellStyle name="Normal 5 2 2 2 2 3 5 2 2" xfId="12196" xr:uid="{00000000-0005-0000-0000-000051380000}"/>
    <cellStyle name="Normal 5 2 2 2 2 3 5 2 3" xfId="18965" xr:uid="{00000000-0005-0000-0000-000052380000}"/>
    <cellStyle name="Normal 5 2 2 2 2 3 5 2 4" xfId="25734" xr:uid="{00000000-0005-0000-0000-000053380000}"/>
    <cellStyle name="Normal 5 2 2 2 2 3 5 3" xfId="8812" xr:uid="{00000000-0005-0000-0000-000054380000}"/>
    <cellStyle name="Normal 5 2 2 2 2 3 5 4" xfId="15581" xr:uid="{00000000-0005-0000-0000-000055380000}"/>
    <cellStyle name="Normal 5 2 2 2 2 3 5 5" xfId="22350" xr:uid="{00000000-0005-0000-0000-000056380000}"/>
    <cellStyle name="Normal 5 2 2 2 2 3 6" xfId="3722" xr:uid="{00000000-0005-0000-0000-000057380000}"/>
    <cellStyle name="Normal 5 2 2 2 2 3 6 2" xfId="10503" xr:uid="{00000000-0005-0000-0000-000058380000}"/>
    <cellStyle name="Normal 5 2 2 2 2 3 6 3" xfId="17272" xr:uid="{00000000-0005-0000-0000-000059380000}"/>
    <cellStyle name="Normal 5 2 2 2 2 3 6 4" xfId="24041" xr:uid="{00000000-0005-0000-0000-00005A380000}"/>
    <cellStyle name="Normal 5 2 2 2 2 3 7" xfId="7119" xr:uid="{00000000-0005-0000-0000-00005B380000}"/>
    <cellStyle name="Normal 5 2 2 2 2 3 8" xfId="13888" xr:uid="{00000000-0005-0000-0000-00005C380000}"/>
    <cellStyle name="Normal 5 2 2 2 2 3 9" xfId="20657" xr:uid="{00000000-0005-0000-0000-00005D380000}"/>
    <cellStyle name="Normal 5 2 2 2 2 4" xfId="513" xr:uid="{00000000-0005-0000-0000-00005E380000}"/>
    <cellStyle name="Normal 5 2 2 2 2 4 2" xfId="2222" xr:uid="{00000000-0005-0000-0000-00005F380000}"/>
    <cellStyle name="Normal 5 2 2 2 2 4 2 2" xfId="5618" xr:uid="{00000000-0005-0000-0000-000060380000}"/>
    <cellStyle name="Normal 5 2 2 2 2 4 2 2 2" xfId="12396" xr:uid="{00000000-0005-0000-0000-000061380000}"/>
    <cellStyle name="Normal 5 2 2 2 2 4 2 2 3" xfId="19165" xr:uid="{00000000-0005-0000-0000-000062380000}"/>
    <cellStyle name="Normal 5 2 2 2 2 4 2 2 4" xfId="25934" xr:uid="{00000000-0005-0000-0000-000063380000}"/>
    <cellStyle name="Normal 5 2 2 2 2 4 2 3" xfId="9012" xr:uid="{00000000-0005-0000-0000-000064380000}"/>
    <cellStyle name="Normal 5 2 2 2 2 4 2 4" xfId="15781" xr:uid="{00000000-0005-0000-0000-000065380000}"/>
    <cellStyle name="Normal 5 2 2 2 2 4 2 5" xfId="22550" xr:uid="{00000000-0005-0000-0000-000066380000}"/>
    <cellStyle name="Normal 5 2 2 2 2 4 3" xfId="3922" xr:uid="{00000000-0005-0000-0000-000067380000}"/>
    <cellStyle name="Normal 5 2 2 2 2 4 3 2" xfId="10703" xr:uid="{00000000-0005-0000-0000-000068380000}"/>
    <cellStyle name="Normal 5 2 2 2 2 4 3 3" xfId="17472" xr:uid="{00000000-0005-0000-0000-000069380000}"/>
    <cellStyle name="Normal 5 2 2 2 2 4 3 4" xfId="24241" xr:uid="{00000000-0005-0000-0000-00006A380000}"/>
    <cellStyle name="Normal 5 2 2 2 2 4 4" xfId="7319" xr:uid="{00000000-0005-0000-0000-00006B380000}"/>
    <cellStyle name="Normal 5 2 2 2 2 4 5" xfId="14088" xr:uid="{00000000-0005-0000-0000-00006C380000}"/>
    <cellStyle name="Normal 5 2 2 2 2 4 6" xfId="20857" xr:uid="{00000000-0005-0000-0000-00006D380000}"/>
    <cellStyle name="Normal 5 2 2 2 2 5" xfId="943" xr:uid="{00000000-0005-0000-0000-00006E380000}"/>
    <cellStyle name="Normal 5 2 2 2 2 5 2" xfId="2648" xr:uid="{00000000-0005-0000-0000-00006F380000}"/>
    <cellStyle name="Normal 5 2 2 2 2 5 2 2" xfId="6044" xr:uid="{00000000-0005-0000-0000-000070380000}"/>
    <cellStyle name="Normal 5 2 2 2 2 5 2 2 2" xfId="12819" xr:uid="{00000000-0005-0000-0000-000071380000}"/>
    <cellStyle name="Normal 5 2 2 2 2 5 2 2 3" xfId="19588" xr:uid="{00000000-0005-0000-0000-000072380000}"/>
    <cellStyle name="Normal 5 2 2 2 2 5 2 2 4" xfId="26357" xr:uid="{00000000-0005-0000-0000-000073380000}"/>
    <cellStyle name="Normal 5 2 2 2 2 5 2 3" xfId="9435" xr:uid="{00000000-0005-0000-0000-000074380000}"/>
    <cellStyle name="Normal 5 2 2 2 2 5 2 4" xfId="16204" xr:uid="{00000000-0005-0000-0000-000075380000}"/>
    <cellStyle name="Normal 5 2 2 2 2 5 2 5" xfId="22973" xr:uid="{00000000-0005-0000-0000-000076380000}"/>
    <cellStyle name="Normal 5 2 2 2 2 5 3" xfId="4345" xr:uid="{00000000-0005-0000-0000-000077380000}"/>
    <cellStyle name="Normal 5 2 2 2 2 5 3 2" xfId="11126" xr:uid="{00000000-0005-0000-0000-000078380000}"/>
    <cellStyle name="Normal 5 2 2 2 2 5 3 3" xfId="17895" xr:uid="{00000000-0005-0000-0000-000079380000}"/>
    <cellStyle name="Normal 5 2 2 2 2 5 3 4" xfId="24664" xr:uid="{00000000-0005-0000-0000-00007A380000}"/>
    <cellStyle name="Normal 5 2 2 2 2 5 4" xfId="7742" xr:uid="{00000000-0005-0000-0000-00007B380000}"/>
    <cellStyle name="Normal 5 2 2 2 2 5 5" xfId="14511" xr:uid="{00000000-0005-0000-0000-00007C380000}"/>
    <cellStyle name="Normal 5 2 2 2 2 5 6" xfId="21280" xr:uid="{00000000-0005-0000-0000-00007D380000}"/>
    <cellStyle name="Normal 5 2 2 2 2 6" xfId="1372" xr:uid="{00000000-0005-0000-0000-00007E380000}"/>
    <cellStyle name="Normal 5 2 2 2 2 6 2" xfId="3074" xr:uid="{00000000-0005-0000-0000-00007F380000}"/>
    <cellStyle name="Normal 5 2 2 2 2 6 2 2" xfId="6470" xr:uid="{00000000-0005-0000-0000-000080380000}"/>
    <cellStyle name="Normal 5 2 2 2 2 6 2 2 2" xfId="13242" xr:uid="{00000000-0005-0000-0000-000081380000}"/>
    <cellStyle name="Normal 5 2 2 2 2 6 2 2 3" xfId="20011" xr:uid="{00000000-0005-0000-0000-000082380000}"/>
    <cellStyle name="Normal 5 2 2 2 2 6 2 2 4" xfId="26780" xr:uid="{00000000-0005-0000-0000-000083380000}"/>
    <cellStyle name="Normal 5 2 2 2 2 6 2 3" xfId="9858" xr:uid="{00000000-0005-0000-0000-000084380000}"/>
    <cellStyle name="Normal 5 2 2 2 2 6 2 4" xfId="16627" xr:uid="{00000000-0005-0000-0000-000085380000}"/>
    <cellStyle name="Normal 5 2 2 2 2 6 2 5" xfId="23396" xr:uid="{00000000-0005-0000-0000-000086380000}"/>
    <cellStyle name="Normal 5 2 2 2 2 6 3" xfId="4768" xr:uid="{00000000-0005-0000-0000-000087380000}"/>
    <cellStyle name="Normal 5 2 2 2 2 6 3 2" xfId="11549" xr:uid="{00000000-0005-0000-0000-000088380000}"/>
    <cellStyle name="Normal 5 2 2 2 2 6 3 3" xfId="18318" xr:uid="{00000000-0005-0000-0000-000089380000}"/>
    <cellStyle name="Normal 5 2 2 2 2 6 3 4" xfId="25087" xr:uid="{00000000-0005-0000-0000-00008A380000}"/>
    <cellStyle name="Normal 5 2 2 2 2 6 4" xfId="8165" xr:uid="{00000000-0005-0000-0000-00008B380000}"/>
    <cellStyle name="Normal 5 2 2 2 2 6 5" xfId="14934" xr:uid="{00000000-0005-0000-0000-00008C380000}"/>
    <cellStyle name="Normal 5 2 2 2 2 6 6" xfId="21703" xr:uid="{00000000-0005-0000-0000-00008D380000}"/>
    <cellStyle name="Normal 5 2 2 2 2 7" xfId="1797" xr:uid="{00000000-0005-0000-0000-00008E380000}"/>
    <cellStyle name="Normal 5 2 2 2 2 7 2" xfId="5193" xr:uid="{00000000-0005-0000-0000-00008F380000}"/>
    <cellStyle name="Normal 5 2 2 2 2 7 2 2" xfId="11973" xr:uid="{00000000-0005-0000-0000-000090380000}"/>
    <cellStyle name="Normal 5 2 2 2 2 7 2 3" xfId="18742" xr:uid="{00000000-0005-0000-0000-000091380000}"/>
    <cellStyle name="Normal 5 2 2 2 2 7 2 4" xfId="25511" xr:uid="{00000000-0005-0000-0000-000092380000}"/>
    <cellStyle name="Normal 5 2 2 2 2 7 3" xfId="8589" xr:uid="{00000000-0005-0000-0000-000093380000}"/>
    <cellStyle name="Normal 5 2 2 2 2 7 4" xfId="15358" xr:uid="{00000000-0005-0000-0000-000094380000}"/>
    <cellStyle name="Normal 5 2 2 2 2 7 5" xfId="22127" xr:uid="{00000000-0005-0000-0000-000095380000}"/>
    <cellStyle name="Normal 5 2 2 2 2 8" xfId="3499" xr:uid="{00000000-0005-0000-0000-000096380000}"/>
    <cellStyle name="Normal 5 2 2 2 2 8 2" xfId="10280" xr:uid="{00000000-0005-0000-0000-000097380000}"/>
    <cellStyle name="Normal 5 2 2 2 2 8 3" xfId="17049" xr:uid="{00000000-0005-0000-0000-000098380000}"/>
    <cellStyle name="Normal 5 2 2 2 2 8 4" xfId="23818" xr:uid="{00000000-0005-0000-0000-000099380000}"/>
    <cellStyle name="Normal 5 2 2 2 2 9" xfId="6895" xr:uid="{00000000-0005-0000-0000-00009A380000}"/>
    <cellStyle name="Normal 5 2 2 2 3" xfId="72" xr:uid="{00000000-0005-0000-0000-00009B380000}"/>
    <cellStyle name="Normal 5 2 2 2 3 10" xfId="13685" xr:uid="{00000000-0005-0000-0000-00009C380000}"/>
    <cellStyle name="Normal 5 2 2 2 3 11" xfId="20454" xr:uid="{00000000-0005-0000-0000-00009D380000}"/>
    <cellStyle name="Normal 5 2 2 2 3 2" xfId="185" xr:uid="{00000000-0005-0000-0000-00009E380000}"/>
    <cellStyle name="Normal 5 2 2 2 3 2 10" xfId="20554" xr:uid="{00000000-0005-0000-0000-00009F380000}"/>
    <cellStyle name="Normal 5 2 2 2 3 2 2" xfId="433" xr:uid="{00000000-0005-0000-0000-0000A0380000}"/>
    <cellStyle name="Normal 5 2 2 2 3 2 2 2" xfId="860" xr:uid="{00000000-0005-0000-0000-0000A1380000}"/>
    <cellStyle name="Normal 5 2 2 2 3 2 2 2 2" xfId="2565" xr:uid="{00000000-0005-0000-0000-0000A2380000}"/>
    <cellStyle name="Normal 5 2 2 2 3 2 2 2 2 2" xfId="5961" xr:uid="{00000000-0005-0000-0000-0000A3380000}"/>
    <cellStyle name="Normal 5 2 2 2 3 2 2 2 2 2 2" xfId="12739" xr:uid="{00000000-0005-0000-0000-0000A4380000}"/>
    <cellStyle name="Normal 5 2 2 2 3 2 2 2 2 2 3" xfId="19508" xr:uid="{00000000-0005-0000-0000-0000A5380000}"/>
    <cellStyle name="Normal 5 2 2 2 3 2 2 2 2 2 4" xfId="26277" xr:uid="{00000000-0005-0000-0000-0000A6380000}"/>
    <cellStyle name="Normal 5 2 2 2 3 2 2 2 2 3" xfId="9355" xr:uid="{00000000-0005-0000-0000-0000A7380000}"/>
    <cellStyle name="Normal 5 2 2 2 3 2 2 2 2 4" xfId="16124" xr:uid="{00000000-0005-0000-0000-0000A8380000}"/>
    <cellStyle name="Normal 5 2 2 2 3 2 2 2 2 5" xfId="22893" xr:uid="{00000000-0005-0000-0000-0000A9380000}"/>
    <cellStyle name="Normal 5 2 2 2 3 2 2 2 3" xfId="4265" xr:uid="{00000000-0005-0000-0000-0000AA380000}"/>
    <cellStyle name="Normal 5 2 2 2 3 2 2 2 3 2" xfId="11046" xr:uid="{00000000-0005-0000-0000-0000AB380000}"/>
    <cellStyle name="Normal 5 2 2 2 3 2 2 2 3 3" xfId="17815" xr:uid="{00000000-0005-0000-0000-0000AC380000}"/>
    <cellStyle name="Normal 5 2 2 2 3 2 2 2 3 4" xfId="24584" xr:uid="{00000000-0005-0000-0000-0000AD380000}"/>
    <cellStyle name="Normal 5 2 2 2 3 2 2 2 4" xfId="7662" xr:uid="{00000000-0005-0000-0000-0000AE380000}"/>
    <cellStyle name="Normal 5 2 2 2 3 2 2 2 5" xfId="14431" xr:uid="{00000000-0005-0000-0000-0000AF380000}"/>
    <cellStyle name="Normal 5 2 2 2 3 2 2 2 6" xfId="21200" xr:uid="{00000000-0005-0000-0000-0000B0380000}"/>
    <cellStyle name="Normal 5 2 2 2 3 2 2 3" xfId="1286" xr:uid="{00000000-0005-0000-0000-0000B1380000}"/>
    <cellStyle name="Normal 5 2 2 2 3 2 2 3 2" xfId="2991" xr:uid="{00000000-0005-0000-0000-0000B2380000}"/>
    <cellStyle name="Normal 5 2 2 2 3 2 2 3 2 2" xfId="6387" xr:uid="{00000000-0005-0000-0000-0000B3380000}"/>
    <cellStyle name="Normal 5 2 2 2 3 2 2 3 2 2 2" xfId="13162" xr:uid="{00000000-0005-0000-0000-0000B4380000}"/>
    <cellStyle name="Normal 5 2 2 2 3 2 2 3 2 2 3" xfId="19931" xr:uid="{00000000-0005-0000-0000-0000B5380000}"/>
    <cellStyle name="Normal 5 2 2 2 3 2 2 3 2 2 4" xfId="26700" xr:uid="{00000000-0005-0000-0000-0000B6380000}"/>
    <cellStyle name="Normal 5 2 2 2 3 2 2 3 2 3" xfId="9778" xr:uid="{00000000-0005-0000-0000-0000B7380000}"/>
    <cellStyle name="Normal 5 2 2 2 3 2 2 3 2 4" xfId="16547" xr:uid="{00000000-0005-0000-0000-0000B8380000}"/>
    <cellStyle name="Normal 5 2 2 2 3 2 2 3 2 5" xfId="23316" xr:uid="{00000000-0005-0000-0000-0000B9380000}"/>
    <cellStyle name="Normal 5 2 2 2 3 2 2 3 3" xfId="4688" xr:uid="{00000000-0005-0000-0000-0000BA380000}"/>
    <cellStyle name="Normal 5 2 2 2 3 2 2 3 3 2" xfId="11469" xr:uid="{00000000-0005-0000-0000-0000BB380000}"/>
    <cellStyle name="Normal 5 2 2 2 3 2 2 3 3 3" xfId="18238" xr:uid="{00000000-0005-0000-0000-0000BC380000}"/>
    <cellStyle name="Normal 5 2 2 2 3 2 2 3 3 4" xfId="25007" xr:uid="{00000000-0005-0000-0000-0000BD380000}"/>
    <cellStyle name="Normal 5 2 2 2 3 2 2 3 4" xfId="8085" xr:uid="{00000000-0005-0000-0000-0000BE380000}"/>
    <cellStyle name="Normal 5 2 2 2 3 2 2 3 5" xfId="14854" xr:uid="{00000000-0005-0000-0000-0000BF380000}"/>
    <cellStyle name="Normal 5 2 2 2 3 2 2 3 6" xfId="21623" xr:uid="{00000000-0005-0000-0000-0000C0380000}"/>
    <cellStyle name="Normal 5 2 2 2 3 2 2 4" xfId="1715" xr:uid="{00000000-0005-0000-0000-0000C1380000}"/>
    <cellStyle name="Normal 5 2 2 2 3 2 2 4 2" xfId="3417" xr:uid="{00000000-0005-0000-0000-0000C2380000}"/>
    <cellStyle name="Normal 5 2 2 2 3 2 2 4 2 2" xfId="6813" xr:uid="{00000000-0005-0000-0000-0000C3380000}"/>
    <cellStyle name="Normal 5 2 2 2 3 2 2 4 2 2 2" xfId="13585" xr:uid="{00000000-0005-0000-0000-0000C4380000}"/>
    <cellStyle name="Normal 5 2 2 2 3 2 2 4 2 2 3" xfId="20354" xr:uid="{00000000-0005-0000-0000-0000C5380000}"/>
    <cellStyle name="Normal 5 2 2 2 3 2 2 4 2 2 4" xfId="27123" xr:uid="{00000000-0005-0000-0000-0000C6380000}"/>
    <cellStyle name="Normal 5 2 2 2 3 2 2 4 2 3" xfId="10201" xr:uid="{00000000-0005-0000-0000-0000C7380000}"/>
    <cellStyle name="Normal 5 2 2 2 3 2 2 4 2 4" xfId="16970" xr:uid="{00000000-0005-0000-0000-0000C8380000}"/>
    <cellStyle name="Normal 5 2 2 2 3 2 2 4 2 5" xfId="23739" xr:uid="{00000000-0005-0000-0000-0000C9380000}"/>
    <cellStyle name="Normal 5 2 2 2 3 2 2 4 3" xfId="5111" xr:uid="{00000000-0005-0000-0000-0000CA380000}"/>
    <cellStyle name="Normal 5 2 2 2 3 2 2 4 3 2" xfId="11892" xr:uid="{00000000-0005-0000-0000-0000CB380000}"/>
    <cellStyle name="Normal 5 2 2 2 3 2 2 4 3 3" xfId="18661" xr:uid="{00000000-0005-0000-0000-0000CC380000}"/>
    <cellStyle name="Normal 5 2 2 2 3 2 2 4 3 4" xfId="25430" xr:uid="{00000000-0005-0000-0000-0000CD380000}"/>
    <cellStyle name="Normal 5 2 2 2 3 2 2 4 4" xfId="8508" xr:uid="{00000000-0005-0000-0000-0000CE380000}"/>
    <cellStyle name="Normal 5 2 2 2 3 2 2 4 5" xfId="15277" xr:uid="{00000000-0005-0000-0000-0000CF380000}"/>
    <cellStyle name="Normal 5 2 2 2 3 2 2 4 6" xfId="22046" xr:uid="{00000000-0005-0000-0000-0000D0380000}"/>
    <cellStyle name="Normal 5 2 2 2 3 2 2 5" xfId="2142" xr:uid="{00000000-0005-0000-0000-0000D1380000}"/>
    <cellStyle name="Normal 5 2 2 2 3 2 2 5 2" xfId="5538" xr:uid="{00000000-0005-0000-0000-0000D2380000}"/>
    <cellStyle name="Normal 5 2 2 2 3 2 2 5 2 2" xfId="12316" xr:uid="{00000000-0005-0000-0000-0000D3380000}"/>
    <cellStyle name="Normal 5 2 2 2 3 2 2 5 2 3" xfId="19085" xr:uid="{00000000-0005-0000-0000-0000D4380000}"/>
    <cellStyle name="Normal 5 2 2 2 3 2 2 5 2 4" xfId="25854" xr:uid="{00000000-0005-0000-0000-0000D5380000}"/>
    <cellStyle name="Normal 5 2 2 2 3 2 2 5 3" xfId="8932" xr:uid="{00000000-0005-0000-0000-0000D6380000}"/>
    <cellStyle name="Normal 5 2 2 2 3 2 2 5 4" xfId="15701" xr:uid="{00000000-0005-0000-0000-0000D7380000}"/>
    <cellStyle name="Normal 5 2 2 2 3 2 2 5 5" xfId="22470" xr:uid="{00000000-0005-0000-0000-0000D8380000}"/>
    <cellStyle name="Normal 5 2 2 2 3 2 2 6" xfId="3842" xr:uid="{00000000-0005-0000-0000-0000D9380000}"/>
    <cellStyle name="Normal 5 2 2 2 3 2 2 6 2" xfId="10623" xr:uid="{00000000-0005-0000-0000-0000DA380000}"/>
    <cellStyle name="Normal 5 2 2 2 3 2 2 6 3" xfId="17392" xr:uid="{00000000-0005-0000-0000-0000DB380000}"/>
    <cellStyle name="Normal 5 2 2 2 3 2 2 6 4" xfId="24161" xr:uid="{00000000-0005-0000-0000-0000DC380000}"/>
    <cellStyle name="Normal 5 2 2 2 3 2 2 7" xfId="7239" xr:uid="{00000000-0005-0000-0000-0000DD380000}"/>
    <cellStyle name="Normal 5 2 2 2 3 2 2 8" xfId="14008" xr:uid="{00000000-0005-0000-0000-0000DE380000}"/>
    <cellStyle name="Normal 5 2 2 2 3 2 2 9" xfId="20777" xr:uid="{00000000-0005-0000-0000-0000DF380000}"/>
    <cellStyle name="Normal 5 2 2 2 3 2 3" xfId="635" xr:uid="{00000000-0005-0000-0000-0000E0380000}"/>
    <cellStyle name="Normal 5 2 2 2 3 2 3 2" xfId="2342" xr:uid="{00000000-0005-0000-0000-0000E1380000}"/>
    <cellStyle name="Normal 5 2 2 2 3 2 3 2 2" xfId="5738" xr:uid="{00000000-0005-0000-0000-0000E2380000}"/>
    <cellStyle name="Normal 5 2 2 2 3 2 3 2 2 2" xfId="12516" xr:uid="{00000000-0005-0000-0000-0000E3380000}"/>
    <cellStyle name="Normal 5 2 2 2 3 2 3 2 2 3" xfId="19285" xr:uid="{00000000-0005-0000-0000-0000E4380000}"/>
    <cellStyle name="Normal 5 2 2 2 3 2 3 2 2 4" xfId="26054" xr:uid="{00000000-0005-0000-0000-0000E5380000}"/>
    <cellStyle name="Normal 5 2 2 2 3 2 3 2 3" xfId="9132" xr:uid="{00000000-0005-0000-0000-0000E6380000}"/>
    <cellStyle name="Normal 5 2 2 2 3 2 3 2 4" xfId="15901" xr:uid="{00000000-0005-0000-0000-0000E7380000}"/>
    <cellStyle name="Normal 5 2 2 2 3 2 3 2 5" xfId="22670" xr:uid="{00000000-0005-0000-0000-0000E8380000}"/>
    <cellStyle name="Normal 5 2 2 2 3 2 3 3" xfId="4042" xr:uid="{00000000-0005-0000-0000-0000E9380000}"/>
    <cellStyle name="Normal 5 2 2 2 3 2 3 3 2" xfId="10823" xr:uid="{00000000-0005-0000-0000-0000EA380000}"/>
    <cellStyle name="Normal 5 2 2 2 3 2 3 3 3" xfId="17592" xr:uid="{00000000-0005-0000-0000-0000EB380000}"/>
    <cellStyle name="Normal 5 2 2 2 3 2 3 3 4" xfId="24361" xr:uid="{00000000-0005-0000-0000-0000EC380000}"/>
    <cellStyle name="Normal 5 2 2 2 3 2 3 4" xfId="7439" xr:uid="{00000000-0005-0000-0000-0000ED380000}"/>
    <cellStyle name="Normal 5 2 2 2 3 2 3 5" xfId="14208" xr:uid="{00000000-0005-0000-0000-0000EE380000}"/>
    <cellStyle name="Normal 5 2 2 2 3 2 3 6" xfId="20977" xr:uid="{00000000-0005-0000-0000-0000EF380000}"/>
    <cellStyle name="Normal 5 2 2 2 3 2 4" xfId="1063" xr:uid="{00000000-0005-0000-0000-0000F0380000}"/>
    <cellStyle name="Normal 5 2 2 2 3 2 4 2" xfId="2768" xr:uid="{00000000-0005-0000-0000-0000F1380000}"/>
    <cellStyle name="Normal 5 2 2 2 3 2 4 2 2" xfId="6164" xr:uid="{00000000-0005-0000-0000-0000F2380000}"/>
    <cellStyle name="Normal 5 2 2 2 3 2 4 2 2 2" xfId="12939" xr:uid="{00000000-0005-0000-0000-0000F3380000}"/>
    <cellStyle name="Normal 5 2 2 2 3 2 4 2 2 3" xfId="19708" xr:uid="{00000000-0005-0000-0000-0000F4380000}"/>
    <cellStyle name="Normal 5 2 2 2 3 2 4 2 2 4" xfId="26477" xr:uid="{00000000-0005-0000-0000-0000F5380000}"/>
    <cellStyle name="Normal 5 2 2 2 3 2 4 2 3" xfId="9555" xr:uid="{00000000-0005-0000-0000-0000F6380000}"/>
    <cellStyle name="Normal 5 2 2 2 3 2 4 2 4" xfId="16324" xr:uid="{00000000-0005-0000-0000-0000F7380000}"/>
    <cellStyle name="Normal 5 2 2 2 3 2 4 2 5" xfId="23093" xr:uid="{00000000-0005-0000-0000-0000F8380000}"/>
    <cellStyle name="Normal 5 2 2 2 3 2 4 3" xfId="4465" xr:uid="{00000000-0005-0000-0000-0000F9380000}"/>
    <cellStyle name="Normal 5 2 2 2 3 2 4 3 2" xfId="11246" xr:uid="{00000000-0005-0000-0000-0000FA380000}"/>
    <cellStyle name="Normal 5 2 2 2 3 2 4 3 3" xfId="18015" xr:uid="{00000000-0005-0000-0000-0000FB380000}"/>
    <cellStyle name="Normal 5 2 2 2 3 2 4 3 4" xfId="24784" xr:uid="{00000000-0005-0000-0000-0000FC380000}"/>
    <cellStyle name="Normal 5 2 2 2 3 2 4 4" xfId="7862" xr:uid="{00000000-0005-0000-0000-0000FD380000}"/>
    <cellStyle name="Normal 5 2 2 2 3 2 4 5" xfId="14631" xr:uid="{00000000-0005-0000-0000-0000FE380000}"/>
    <cellStyle name="Normal 5 2 2 2 3 2 4 6" xfId="21400" xr:uid="{00000000-0005-0000-0000-0000FF380000}"/>
    <cellStyle name="Normal 5 2 2 2 3 2 5" xfId="1492" xr:uid="{00000000-0005-0000-0000-000000390000}"/>
    <cellStyle name="Normal 5 2 2 2 3 2 5 2" xfId="3194" xr:uid="{00000000-0005-0000-0000-000001390000}"/>
    <cellStyle name="Normal 5 2 2 2 3 2 5 2 2" xfId="6590" xr:uid="{00000000-0005-0000-0000-000002390000}"/>
    <cellStyle name="Normal 5 2 2 2 3 2 5 2 2 2" xfId="13362" xr:uid="{00000000-0005-0000-0000-000003390000}"/>
    <cellStyle name="Normal 5 2 2 2 3 2 5 2 2 3" xfId="20131" xr:uid="{00000000-0005-0000-0000-000004390000}"/>
    <cellStyle name="Normal 5 2 2 2 3 2 5 2 2 4" xfId="26900" xr:uid="{00000000-0005-0000-0000-000005390000}"/>
    <cellStyle name="Normal 5 2 2 2 3 2 5 2 3" xfId="9978" xr:uid="{00000000-0005-0000-0000-000006390000}"/>
    <cellStyle name="Normal 5 2 2 2 3 2 5 2 4" xfId="16747" xr:uid="{00000000-0005-0000-0000-000007390000}"/>
    <cellStyle name="Normal 5 2 2 2 3 2 5 2 5" xfId="23516" xr:uid="{00000000-0005-0000-0000-000008390000}"/>
    <cellStyle name="Normal 5 2 2 2 3 2 5 3" xfId="4888" xr:uid="{00000000-0005-0000-0000-000009390000}"/>
    <cellStyle name="Normal 5 2 2 2 3 2 5 3 2" xfId="11669" xr:uid="{00000000-0005-0000-0000-00000A390000}"/>
    <cellStyle name="Normal 5 2 2 2 3 2 5 3 3" xfId="18438" xr:uid="{00000000-0005-0000-0000-00000B390000}"/>
    <cellStyle name="Normal 5 2 2 2 3 2 5 3 4" xfId="25207" xr:uid="{00000000-0005-0000-0000-00000C390000}"/>
    <cellStyle name="Normal 5 2 2 2 3 2 5 4" xfId="8285" xr:uid="{00000000-0005-0000-0000-00000D390000}"/>
    <cellStyle name="Normal 5 2 2 2 3 2 5 5" xfId="15054" xr:uid="{00000000-0005-0000-0000-00000E390000}"/>
    <cellStyle name="Normal 5 2 2 2 3 2 5 6" xfId="21823" xr:uid="{00000000-0005-0000-0000-00000F390000}"/>
    <cellStyle name="Normal 5 2 2 2 3 2 6" xfId="1917" xr:uid="{00000000-0005-0000-0000-000010390000}"/>
    <cellStyle name="Normal 5 2 2 2 3 2 6 2" xfId="5313" xr:uid="{00000000-0005-0000-0000-000011390000}"/>
    <cellStyle name="Normal 5 2 2 2 3 2 6 2 2" xfId="12093" xr:uid="{00000000-0005-0000-0000-000012390000}"/>
    <cellStyle name="Normal 5 2 2 2 3 2 6 2 3" xfId="18862" xr:uid="{00000000-0005-0000-0000-000013390000}"/>
    <cellStyle name="Normal 5 2 2 2 3 2 6 2 4" xfId="25631" xr:uid="{00000000-0005-0000-0000-000014390000}"/>
    <cellStyle name="Normal 5 2 2 2 3 2 6 3" xfId="8709" xr:uid="{00000000-0005-0000-0000-000015390000}"/>
    <cellStyle name="Normal 5 2 2 2 3 2 6 4" xfId="15478" xr:uid="{00000000-0005-0000-0000-000016390000}"/>
    <cellStyle name="Normal 5 2 2 2 3 2 6 5" xfId="22247" xr:uid="{00000000-0005-0000-0000-000017390000}"/>
    <cellStyle name="Normal 5 2 2 2 3 2 7" xfId="3619" xr:uid="{00000000-0005-0000-0000-000018390000}"/>
    <cellStyle name="Normal 5 2 2 2 3 2 7 2" xfId="10400" xr:uid="{00000000-0005-0000-0000-000019390000}"/>
    <cellStyle name="Normal 5 2 2 2 3 2 7 3" xfId="17169" xr:uid="{00000000-0005-0000-0000-00001A390000}"/>
    <cellStyle name="Normal 5 2 2 2 3 2 7 4" xfId="23938" xr:uid="{00000000-0005-0000-0000-00001B390000}"/>
    <cellStyle name="Normal 5 2 2 2 3 2 8" xfId="7015" xr:uid="{00000000-0005-0000-0000-00001C390000}"/>
    <cellStyle name="Normal 5 2 2 2 3 2 9" xfId="13785" xr:uid="{00000000-0005-0000-0000-00001D390000}"/>
    <cellStyle name="Normal 5 2 2 2 3 3" xfId="331" xr:uid="{00000000-0005-0000-0000-00001E390000}"/>
    <cellStyle name="Normal 5 2 2 2 3 3 2" xfId="758" xr:uid="{00000000-0005-0000-0000-00001F390000}"/>
    <cellStyle name="Normal 5 2 2 2 3 3 2 2" xfId="2465" xr:uid="{00000000-0005-0000-0000-000020390000}"/>
    <cellStyle name="Normal 5 2 2 2 3 3 2 2 2" xfId="5861" xr:uid="{00000000-0005-0000-0000-000021390000}"/>
    <cellStyle name="Normal 5 2 2 2 3 3 2 2 2 2" xfId="12639" xr:uid="{00000000-0005-0000-0000-000022390000}"/>
    <cellStyle name="Normal 5 2 2 2 3 3 2 2 2 3" xfId="19408" xr:uid="{00000000-0005-0000-0000-000023390000}"/>
    <cellStyle name="Normal 5 2 2 2 3 3 2 2 2 4" xfId="26177" xr:uid="{00000000-0005-0000-0000-000024390000}"/>
    <cellStyle name="Normal 5 2 2 2 3 3 2 2 3" xfId="9255" xr:uid="{00000000-0005-0000-0000-000025390000}"/>
    <cellStyle name="Normal 5 2 2 2 3 3 2 2 4" xfId="16024" xr:uid="{00000000-0005-0000-0000-000026390000}"/>
    <cellStyle name="Normal 5 2 2 2 3 3 2 2 5" xfId="22793" xr:uid="{00000000-0005-0000-0000-000027390000}"/>
    <cellStyle name="Normal 5 2 2 2 3 3 2 3" xfId="4165" xr:uid="{00000000-0005-0000-0000-000028390000}"/>
    <cellStyle name="Normal 5 2 2 2 3 3 2 3 2" xfId="10946" xr:uid="{00000000-0005-0000-0000-000029390000}"/>
    <cellStyle name="Normal 5 2 2 2 3 3 2 3 3" xfId="17715" xr:uid="{00000000-0005-0000-0000-00002A390000}"/>
    <cellStyle name="Normal 5 2 2 2 3 3 2 3 4" xfId="24484" xr:uid="{00000000-0005-0000-0000-00002B390000}"/>
    <cellStyle name="Normal 5 2 2 2 3 3 2 4" xfId="7562" xr:uid="{00000000-0005-0000-0000-00002C390000}"/>
    <cellStyle name="Normal 5 2 2 2 3 3 2 5" xfId="14331" xr:uid="{00000000-0005-0000-0000-00002D390000}"/>
    <cellStyle name="Normal 5 2 2 2 3 3 2 6" xfId="21100" xr:uid="{00000000-0005-0000-0000-00002E390000}"/>
    <cellStyle name="Normal 5 2 2 2 3 3 3" xfId="1186" xr:uid="{00000000-0005-0000-0000-00002F390000}"/>
    <cellStyle name="Normal 5 2 2 2 3 3 3 2" xfId="2891" xr:uid="{00000000-0005-0000-0000-000030390000}"/>
    <cellStyle name="Normal 5 2 2 2 3 3 3 2 2" xfId="6287" xr:uid="{00000000-0005-0000-0000-000031390000}"/>
    <cellStyle name="Normal 5 2 2 2 3 3 3 2 2 2" xfId="13062" xr:uid="{00000000-0005-0000-0000-000032390000}"/>
    <cellStyle name="Normal 5 2 2 2 3 3 3 2 2 3" xfId="19831" xr:uid="{00000000-0005-0000-0000-000033390000}"/>
    <cellStyle name="Normal 5 2 2 2 3 3 3 2 2 4" xfId="26600" xr:uid="{00000000-0005-0000-0000-000034390000}"/>
    <cellStyle name="Normal 5 2 2 2 3 3 3 2 3" xfId="9678" xr:uid="{00000000-0005-0000-0000-000035390000}"/>
    <cellStyle name="Normal 5 2 2 2 3 3 3 2 4" xfId="16447" xr:uid="{00000000-0005-0000-0000-000036390000}"/>
    <cellStyle name="Normal 5 2 2 2 3 3 3 2 5" xfId="23216" xr:uid="{00000000-0005-0000-0000-000037390000}"/>
    <cellStyle name="Normal 5 2 2 2 3 3 3 3" xfId="4588" xr:uid="{00000000-0005-0000-0000-000038390000}"/>
    <cellStyle name="Normal 5 2 2 2 3 3 3 3 2" xfId="11369" xr:uid="{00000000-0005-0000-0000-000039390000}"/>
    <cellStyle name="Normal 5 2 2 2 3 3 3 3 3" xfId="18138" xr:uid="{00000000-0005-0000-0000-00003A390000}"/>
    <cellStyle name="Normal 5 2 2 2 3 3 3 3 4" xfId="24907" xr:uid="{00000000-0005-0000-0000-00003B390000}"/>
    <cellStyle name="Normal 5 2 2 2 3 3 3 4" xfId="7985" xr:uid="{00000000-0005-0000-0000-00003C390000}"/>
    <cellStyle name="Normal 5 2 2 2 3 3 3 5" xfId="14754" xr:uid="{00000000-0005-0000-0000-00003D390000}"/>
    <cellStyle name="Normal 5 2 2 2 3 3 3 6" xfId="21523" xr:uid="{00000000-0005-0000-0000-00003E390000}"/>
    <cellStyle name="Normal 5 2 2 2 3 3 4" xfId="1615" xr:uid="{00000000-0005-0000-0000-00003F390000}"/>
    <cellStyle name="Normal 5 2 2 2 3 3 4 2" xfId="3317" xr:uid="{00000000-0005-0000-0000-000040390000}"/>
    <cellStyle name="Normal 5 2 2 2 3 3 4 2 2" xfId="6713" xr:uid="{00000000-0005-0000-0000-000041390000}"/>
    <cellStyle name="Normal 5 2 2 2 3 3 4 2 2 2" xfId="13485" xr:uid="{00000000-0005-0000-0000-000042390000}"/>
    <cellStyle name="Normal 5 2 2 2 3 3 4 2 2 3" xfId="20254" xr:uid="{00000000-0005-0000-0000-000043390000}"/>
    <cellStyle name="Normal 5 2 2 2 3 3 4 2 2 4" xfId="27023" xr:uid="{00000000-0005-0000-0000-000044390000}"/>
    <cellStyle name="Normal 5 2 2 2 3 3 4 2 3" xfId="10101" xr:uid="{00000000-0005-0000-0000-000045390000}"/>
    <cellStyle name="Normal 5 2 2 2 3 3 4 2 4" xfId="16870" xr:uid="{00000000-0005-0000-0000-000046390000}"/>
    <cellStyle name="Normal 5 2 2 2 3 3 4 2 5" xfId="23639" xr:uid="{00000000-0005-0000-0000-000047390000}"/>
    <cellStyle name="Normal 5 2 2 2 3 3 4 3" xfId="5011" xr:uid="{00000000-0005-0000-0000-000048390000}"/>
    <cellStyle name="Normal 5 2 2 2 3 3 4 3 2" xfId="11792" xr:uid="{00000000-0005-0000-0000-000049390000}"/>
    <cellStyle name="Normal 5 2 2 2 3 3 4 3 3" xfId="18561" xr:uid="{00000000-0005-0000-0000-00004A390000}"/>
    <cellStyle name="Normal 5 2 2 2 3 3 4 3 4" xfId="25330" xr:uid="{00000000-0005-0000-0000-00004B390000}"/>
    <cellStyle name="Normal 5 2 2 2 3 3 4 4" xfId="8408" xr:uid="{00000000-0005-0000-0000-00004C390000}"/>
    <cellStyle name="Normal 5 2 2 2 3 3 4 5" xfId="15177" xr:uid="{00000000-0005-0000-0000-00004D390000}"/>
    <cellStyle name="Normal 5 2 2 2 3 3 4 6" xfId="21946" xr:uid="{00000000-0005-0000-0000-00004E390000}"/>
    <cellStyle name="Normal 5 2 2 2 3 3 5" xfId="2040" xr:uid="{00000000-0005-0000-0000-00004F390000}"/>
    <cellStyle name="Normal 5 2 2 2 3 3 5 2" xfId="5436" xr:uid="{00000000-0005-0000-0000-000050390000}"/>
    <cellStyle name="Normal 5 2 2 2 3 3 5 2 2" xfId="12216" xr:uid="{00000000-0005-0000-0000-000051390000}"/>
    <cellStyle name="Normal 5 2 2 2 3 3 5 2 3" xfId="18985" xr:uid="{00000000-0005-0000-0000-000052390000}"/>
    <cellStyle name="Normal 5 2 2 2 3 3 5 2 4" xfId="25754" xr:uid="{00000000-0005-0000-0000-000053390000}"/>
    <cellStyle name="Normal 5 2 2 2 3 3 5 3" xfId="8832" xr:uid="{00000000-0005-0000-0000-000054390000}"/>
    <cellStyle name="Normal 5 2 2 2 3 3 5 4" xfId="15601" xr:uid="{00000000-0005-0000-0000-000055390000}"/>
    <cellStyle name="Normal 5 2 2 2 3 3 5 5" xfId="22370" xr:uid="{00000000-0005-0000-0000-000056390000}"/>
    <cellStyle name="Normal 5 2 2 2 3 3 6" xfId="3742" xr:uid="{00000000-0005-0000-0000-000057390000}"/>
    <cellStyle name="Normal 5 2 2 2 3 3 6 2" xfId="10523" xr:uid="{00000000-0005-0000-0000-000058390000}"/>
    <cellStyle name="Normal 5 2 2 2 3 3 6 3" xfId="17292" xr:uid="{00000000-0005-0000-0000-000059390000}"/>
    <cellStyle name="Normal 5 2 2 2 3 3 6 4" xfId="24061" xr:uid="{00000000-0005-0000-0000-00005A390000}"/>
    <cellStyle name="Normal 5 2 2 2 3 3 7" xfId="7139" xr:uid="{00000000-0005-0000-0000-00005B390000}"/>
    <cellStyle name="Normal 5 2 2 2 3 3 8" xfId="13908" xr:uid="{00000000-0005-0000-0000-00005C390000}"/>
    <cellStyle name="Normal 5 2 2 2 3 3 9" xfId="20677" xr:uid="{00000000-0005-0000-0000-00005D390000}"/>
    <cellStyle name="Normal 5 2 2 2 3 4" xfId="533" xr:uid="{00000000-0005-0000-0000-00005E390000}"/>
    <cellStyle name="Normal 5 2 2 2 3 4 2" xfId="2242" xr:uid="{00000000-0005-0000-0000-00005F390000}"/>
    <cellStyle name="Normal 5 2 2 2 3 4 2 2" xfId="5638" xr:uid="{00000000-0005-0000-0000-000060390000}"/>
    <cellStyle name="Normal 5 2 2 2 3 4 2 2 2" xfId="12416" xr:uid="{00000000-0005-0000-0000-000061390000}"/>
    <cellStyle name="Normal 5 2 2 2 3 4 2 2 3" xfId="19185" xr:uid="{00000000-0005-0000-0000-000062390000}"/>
    <cellStyle name="Normal 5 2 2 2 3 4 2 2 4" xfId="25954" xr:uid="{00000000-0005-0000-0000-000063390000}"/>
    <cellStyle name="Normal 5 2 2 2 3 4 2 3" xfId="9032" xr:uid="{00000000-0005-0000-0000-000064390000}"/>
    <cellStyle name="Normal 5 2 2 2 3 4 2 4" xfId="15801" xr:uid="{00000000-0005-0000-0000-000065390000}"/>
    <cellStyle name="Normal 5 2 2 2 3 4 2 5" xfId="22570" xr:uid="{00000000-0005-0000-0000-000066390000}"/>
    <cellStyle name="Normal 5 2 2 2 3 4 3" xfId="3942" xr:uid="{00000000-0005-0000-0000-000067390000}"/>
    <cellStyle name="Normal 5 2 2 2 3 4 3 2" xfId="10723" xr:uid="{00000000-0005-0000-0000-000068390000}"/>
    <cellStyle name="Normal 5 2 2 2 3 4 3 3" xfId="17492" xr:uid="{00000000-0005-0000-0000-000069390000}"/>
    <cellStyle name="Normal 5 2 2 2 3 4 3 4" xfId="24261" xr:uid="{00000000-0005-0000-0000-00006A390000}"/>
    <cellStyle name="Normal 5 2 2 2 3 4 4" xfId="7339" xr:uid="{00000000-0005-0000-0000-00006B390000}"/>
    <cellStyle name="Normal 5 2 2 2 3 4 5" xfId="14108" xr:uid="{00000000-0005-0000-0000-00006C390000}"/>
    <cellStyle name="Normal 5 2 2 2 3 4 6" xfId="20877" xr:uid="{00000000-0005-0000-0000-00006D390000}"/>
    <cellStyle name="Normal 5 2 2 2 3 5" xfId="963" xr:uid="{00000000-0005-0000-0000-00006E390000}"/>
    <cellStyle name="Normal 5 2 2 2 3 5 2" xfId="2668" xr:uid="{00000000-0005-0000-0000-00006F390000}"/>
    <cellStyle name="Normal 5 2 2 2 3 5 2 2" xfId="6064" xr:uid="{00000000-0005-0000-0000-000070390000}"/>
    <cellStyle name="Normal 5 2 2 2 3 5 2 2 2" xfId="12839" xr:uid="{00000000-0005-0000-0000-000071390000}"/>
    <cellStyle name="Normal 5 2 2 2 3 5 2 2 3" xfId="19608" xr:uid="{00000000-0005-0000-0000-000072390000}"/>
    <cellStyle name="Normal 5 2 2 2 3 5 2 2 4" xfId="26377" xr:uid="{00000000-0005-0000-0000-000073390000}"/>
    <cellStyle name="Normal 5 2 2 2 3 5 2 3" xfId="9455" xr:uid="{00000000-0005-0000-0000-000074390000}"/>
    <cellStyle name="Normal 5 2 2 2 3 5 2 4" xfId="16224" xr:uid="{00000000-0005-0000-0000-000075390000}"/>
    <cellStyle name="Normal 5 2 2 2 3 5 2 5" xfId="22993" xr:uid="{00000000-0005-0000-0000-000076390000}"/>
    <cellStyle name="Normal 5 2 2 2 3 5 3" xfId="4365" xr:uid="{00000000-0005-0000-0000-000077390000}"/>
    <cellStyle name="Normal 5 2 2 2 3 5 3 2" xfId="11146" xr:uid="{00000000-0005-0000-0000-000078390000}"/>
    <cellStyle name="Normal 5 2 2 2 3 5 3 3" xfId="17915" xr:uid="{00000000-0005-0000-0000-000079390000}"/>
    <cellStyle name="Normal 5 2 2 2 3 5 3 4" xfId="24684" xr:uid="{00000000-0005-0000-0000-00007A390000}"/>
    <cellStyle name="Normal 5 2 2 2 3 5 4" xfId="7762" xr:uid="{00000000-0005-0000-0000-00007B390000}"/>
    <cellStyle name="Normal 5 2 2 2 3 5 5" xfId="14531" xr:uid="{00000000-0005-0000-0000-00007C390000}"/>
    <cellStyle name="Normal 5 2 2 2 3 5 6" xfId="21300" xr:uid="{00000000-0005-0000-0000-00007D390000}"/>
    <cellStyle name="Normal 5 2 2 2 3 6" xfId="1392" xr:uid="{00000000-0005-0000-0000-00007E390000}"/>
    <cellStyle name="Normal 5 2 2 2 3 6 2" xfId="3094" xr:uid="{00000000-0005-0000-0000-00007F390000}"/>
    <cellStyle name="Normal 5 2 2 2 3 6 2 2" xfId="6490" xr:uid="{00000000-0005-0000-0000-000080390000}"/>
    <cellStyle name="Normal 5 2 2 2 3 6 2 2 2" xfId="13262" xr:uid="{00000000-0005-0000-0000-000081390000}"/>
    <cellStyle name="Normal 5 2 2 2 3 6 2 2 3" xfId="20031" xr:uid="{00000000-0005-0000-0000-000082390000}"/>
    <cellStyle name="Normal 5 2 2 2 3 6 2 2 4" xfId="26800" xr:uid="{00000000-0005-0000-0000-000083390000}"/>
    <cellStyle name="Normal 5 2 2 2 3 6 2 3" xfId="9878" xr:uid="{00000000-0005-0000-0000-000084390000}"/>
    <cellStyle name="Normal 5 2 2 2 3 6 2 4" xfId="16647" xr:uid="{00000000-0005-0000-0000-000085390000}"/>
    <cellStyle name="Normal 5 2 2 2 3 6 2 5" xfId="23416" xr:uid="{00000000-0005-0000-0000-000086390000}"/>
    <cellStyle name="Normal 5 2 2 2 3 6 3" xfId="4788" xr:uid="{00000000-0005-0000-0000-000087390000}"/>
    <cellStyle name="Normal 5 2 2 2 3 6 3 2" xfId="11569" xr:uid="{00000000-0005-0000-0000-000088390000}"/>
    <cellStyle name="Normal 5 2 2 2 3 6 3 3" xfId="18338" xr:uid="{00000000-0005-0000-0000-000089390000}"/>
    <cellStyle name="Normal 5 2 2 2 3 6 3 4" xfId="25107" xr:uid="{00000000-0005-0000-0000-00008A390000}"/>
    <cellStyle name="Normal 5 2 2 2 3 6 4" xfId="8185" xr:uid="{00000000-0005-0000-0000-00008B390000}"/>
    <cellStyle name="Normal 5 2 2 2 3 6 5" xfId="14954" xr:uid="{00000000-0005-0000-0000-00008C390000}"/>
    <cellStyle name="Normal 5 2 2 2 3 6 6" xfId="21723" xr:uid="{00000000-0005-0000-0000-00008D390000}"/>
    <cellStyle name="Normal 5 2 2 2 3 7" xfId="1817" xr:uid="{00000000-0005-0000-0000-00008E390000}"/>
    <cellStyle name="Normal 5 2 2 2 3 7 2" xfId="5213" xr:uid="{00000000-0005-0000-0000-00008F390000}"/>
    <cellStyle name="Normal 5 2 2 2 3 7 2 2" xfId="11993" xr:uid="{00000000-0005-0000-0000-000090390000}"/>
    <cellStyle name="Normal 5 2 2 2 3 7 2 3" xfId="18762" xr:uid="{00000000-0005-0000-0000-000091390000}"/>
    <cellStyle name="Normal 5 2 2 2 3 7 2 4" xfId="25531" xr:uid="{00000000-0005-0000-0000-000092390000}"/>
    <cellStyle name="Normal 5 2 2 2 3 7 3" xfId="8609" xr:uid="{00000000-0005-0000-0000-000093390000}"/>
    <cellStyle name="Normal 5 2 2 2 3 7 4" xfId="15378" xr:uid="{00000000-0005-0000-0000-000094390000}"/>
    <cellStyle name="Normal 5 2 2 2 3 7 5" xfId="22147" xr:uid="{00000000-0005-0000-0000-000095390000}"/>
    <cellStyle name="Normal 5 2 2 2 3 8" xfId="3519" xr:uid="{00000000-0005-0000-0000-000096390000}"/>
    <cellStyle name="Normal 5 2 2 2 3 8 2" xfId="10300" xr:uid="{00000000-0005-0000-0000-000097390000}"/>
    <cellStyle name="Normal 5 2 2 2 3 8 3" xfId="17069" xr:uid="{00000000-0005-0000-0000-000098390000}"/>
    <cellStyle name="Normal 5 2 2 2 3 8 4" xfId="23838" xr:uid="{00000000-0005-0000-0000-000099390000}"/>
    <cellStyle name="Normal 5 2 2 2 3 9" xfId="6915" xr:uid="{00000000-0005-0000-0000-00009A390000}"/>
    <cellStyle name="Normal 5 2 2 2 4" xfId="102" xr:uid="{00000000-0005-0000-0000-00009B390000}"/>
    <cellStyle name="Normal 5 2 2 2 4 10" xfId="13705" xr:uid="{00000000-0005-0000-0000-00009C390000}"/>
    <cellStyle name="Normal 5 2 2 2 4 11" xfId="20474" xr:uid="{00000000-0005-0000-0000-00009D390000}"/>
    <cellStyle name="Normal 5 2 2 2 4 2" xfId="205" xr:uid="{00000000-0005-0000-0000-00009E390000}"/>
    <cellStyle name="Normal 5 2 2 2 4 2 10" xfId="20574" xr:uid="{00000000-0005-0000-0000-00009F390000}"/>
    <cellStyle name="Normal 5 2 2 2 4 2 2" xfId="453" xr:uid="{00000000-0005-0000-0000-0000A0390000}"/>
    <cellStyle name="Normal 5 2 2 2 4 2 2 2" xfId="880" xr:uid="{00000000-0005-0000-0000-0000A1390000}"/>
    <cellStyle name="Normal 5 2 2 2 4 2 2 2 2" xfId="2585" xr:uid="{00000000-0005-0000-0000-0000A2390000}"/>
    <cellStyle name="Normal 5 2 2 2 4 2 2 2 2 2" xfId="5981" xr:uid="{00000000-0005-0000-0000-0000A3390000}"/>
    <cellStyle name="Normal 5 2 2 2 4 2 2 2 2 2 2" xfId="12759" xr:uid="{00000000-0005-0000-0000-0000A4390000}"/>
    <cellStyle name="Normal 5 2 2 2 4 2 2 2 2 2 3" xfId="19528" xr:uid="{00000000-0005-0000-0000-0000A5390000}"/>
    <cellStyle name="Normal 5 2 2 2 4 2 2 2 2 2 4" xfId="26297" xr:uid="{00000000-0005-0000-0000-0000A6390000}"/>
    <cellStyle name="Normal 5 2 2 2 4 2 2 2 2 3" xfId="9375" xr:uid="{00000000-0005-0000-0000-0000A7390000}"/>
    <cellStyle name="Normal 5 2 2 2 4 2 2 2 2 4" xfId="16144" xr:uid="{00000000-0005-0000-0000-0000A8390000}"/>
    <cellStyle name="Normal 5 2 2 2 4 2 2 2 2 5" xfId="22913" xr:uid="{00000000-0005-0000-0000-0000A9390000}"/>
    <cellStyle name="Normal 5 2 2 2 4 2 2 2 3" xfId="4285" xr:uid="{00000000-0005-0000-0000-0000AA390000}"/>
    <cellStyle name="Normal 5 2 2 2 4 2 2 2 3 2" xfId="11066" xr:uid="{00000000-0005-0000-0000-0000AB390000}"/>
    <cellStyle name="Normal 5 2 2 2 4 2 2 2 3 3" xfId="17835" xr:uid="{00000000-0005-0000-0000-0000AC390000}"/>
    <cellStyle name="Normal 5 2 2 2 4 2 2 2 3 4" xfId="24604" xr:uid="{00000000-0005-0000-0000-0000AD390000}"/>
    <cellStyle name="Normal 5 2 2 2 4 2 2 2 4" xfId="7682" xr:uid="{00000000-0005-0000-0000-0000AE390000}"/>
    <cellStyle name="Normal 5 2 2 2 4 2 2 2 5" xfId="14451" xr:uid="{00000000-0005-0000-0000-0000AF390000}"/>
    <cellStyle name="Normal 5 2 2 2 4 2 2 2 6" xfId="21220" xr:uid="{00000000-0005-0000-0000-0000B0390000}"/>
    <cellStyle name="Normal 5 2 2 2 4 2 2 3" xfId="1306" xr:uid="{00000000-0005-0000-0000-0000B1390000}"/>
    <cellStyle name="Normal 5 2 2 2 4 2 2 3 2" xfId="3011" xr:uid="{00000000-0005-0000-0000-0000B2390000}"/>
    <cellStyle name="Normal 5 2 2 2 4 2 2 3 2 2" xfId="6407" xr:uid="{00000000-0005-0000-0000-0000B3390000}"/>
    <cellStyle name="Normal 5 2 2 2 4 2 2 3 2 2 2" xfId="13182" xr:uid="{00000000-0005-0000-0000-0000B4390000}"/>
    <cellStyle name="Normal 5 2 2 2 4 2 2 3 2 2 3" xfId="19951" xr:uid="{00000000-0005-0000-0000-0000B5390000}"/>
    <cellStyle name="Normal 5 2 2 2 4 2 2 3 2 2 4" xfId="26720" xr:uid="{00000000-0005-0000-0000-0000B6390000}"/>
    <cellStyle name="Normal 5 2 2 2 4 2 2 3 2 3" xfId="9798" xr:uid="{00000000-0005-0000-0000-0000B7390000}"/>
    <cellStyle name="Normal 5 2 2 2 4 2 2 3 2 4" xfId="16567" xr:uid="{00000000-0005-0000-0000-0000B8390000}"/>
    <cellStyle name="Normal 5 2 2 2 4 2 2 3 2 5" xfId="23336" xr:uid="{00000000-0005-0000-0000-0000B9390000}"/>
    <cellStyle name="Normal 5 2 2 2 4 2 2 3 3" xfId="4708" xr:uid="{00000000-0005-0000-0000-0000BA390000}"/>
    <cellStyle name="Normal 5 2 2 2 4 2 2 3 3 2" xfId="11489" xr:uid="{00000000-0005-0000-0000-0000BB390000}"/>
    <cellStyle name="Normal 5 2 2 2 4 2 2 3 3 3" xfId="18258" xr:uid="{00000000-0005-0000-0000-0000BC390000}"/>
    <cellStyle name="Normal 5 2 2 2 4 2 2 3 3 4" xfId="25027" xr:uid="{00000000-0005-0000-0000-0000BD390000}"/>
    <cellStyle name="Normal 5 2 2 2 4 2 2 3 4" xfId="8105" xr:uid="{00000000-0005-0000-0000-0000BE390000}"/>
    <cellStyle name="Normal 5 2 2 2 4 2 2 3 5" xfId="14874" xr:uid="{00000000-0005-0000-0000-0000BF390000}"/>
    <cellStyle name="Normal 5 2 2 2 4 2 2 3 6" xfId="21643" xr:uid="{00000000-0005-0000-0000-0000C0390000}"/>
    <cellStyle name="Normal 5 2 2 2 4 2 2 4" xfId="1735" xr:uid="{00000000-0005-0000-0000-0000C1390000}"/>
    <cellStyle name="Normal 5 2 2 2 4 2 2 4 2" xfId="3437" xr:uid="{00000000-0005-0000-0000-0000C2390000}"/>
    <cellStyle name="Normal 5 2 2 2 4 2 2 4 2 2" xfId="6833" xr:uid="{00000000-0005-0000-0000-0000C3390000}"/>
    <cellStyle name="Normal 5 2 2 2 4 2 2 4 2 2 2" xfId="13605" xr:uid="{00000000-0005-0000-0000-0000C4390000}"/>
    <cellStyle name="Normal 5 2 2 2 4 2 2 4 2 2 3" xfId="20374" xr:uid="{00000000-0005-0000-0000-0000C5390000}"/>
    <cellStyle name="Normal 5 2 2 2 4 2 2 4 2 2 4" xfId="27143" xr:uid="{00000000-0005-0000-0000-0000C6390000}"/>
    <cellStyle name="Normal 5 2 2 2 4 2 2 4 2 3" xfId="10221" xr:uid="{00000000-0005-0000-0000-0000C7390000}"/>
    <cellStyle name="Normal 5 2 2 2 4 2 2 4 2 4" xfId="16990" xr:uid="{00000000-0005-0000-0000-0000C8390000}"/>
    <cellStyle name="Normal 5 2 2 2 4 2 2 4 2 5" xfId="23759" xr:uid="{00000000-0005-0000-0000-0000C9390000}"/>
    <cellStyle name="Normal 5 2 2 2 4 2 2 4 3" xfId="5131" xr:uid="{00000000-0005-0000-0000-0000CA390000}"/>
    <cellStyle name="Normal 5 2 2 2 4 2 2 4 3 2" xfId="11912" xr:uid="{00000000-0005-0000-0000-0000CB390000}"/>
    <cellStyle name="Normal 5 2 2 2 4 2 2 4 3 3" xfId="18681" xr:uid="{00000000-0005-0000-0000-0000CC390000}"/>
    <cellStyle name="Normal 5 2 2 2 4 2 2 4 3 4" xfId="25450" xr:uid="{00000000-0005-0000-0000-0000CD390000}"/>
    <cellStyle name="Normal 5 2 2 2 4 2 2 4 4" xfId="8528" xr:uid="{00000000-0005-0000-0000-0000CE390000}"/>
    <cellStyle name="Normal 5 2 2 2 4 2 2 4 5" xfId="15297" xr:uid="{00000000-0005-0000-0000-0000CF390000}"/>
    <cellStyle name="Normal 5 2 2 2 4 2 2 4 6" xfId="22066" xr:uid="{00000000-0005-0000-0000-0000D0390000}"/>
    <cellStyle name="Normal 5 2 2 2 4 2 2 5" xfId="2162" xr:uid="{00000000-0005-0000-0000-0000D1390000}"/>
    <cellStyle name="Normal 5 2 2 2 4 2 2 5 2" xfId="5558" xr:uid="{00000000-0005-0000-0000-0000D2390000}"/>
    <cellStyle name="Normal 5 2 2 2 4 2 2 5 2 2" xfId="12336" xr:uid="{00000000-0005-0000-0000-0000D3390000}"/>
    <cellStyle name="Normal 5 2 2 2 4 2 2 5 2 3" xfId="19105" xr:uid="{00000000-0005-0000-0000-0000D4390000}"/>
    <cellStyle name="Normal 5 2 2 2 4 2 2 5 2 4" xfId="25874" xr:uid="{00000000-0005-0000-0000-0000D5390000}"/>
    <cellStyle name="Normal 5 2 2 2 4 2 2 5 3" xfId="8952" xr:uid="{00000000-0005-0000-0000-0000D6390000}"/>
    <cellStyle name="Normal 5 2 2 2 4 2 2 5 4" xfId="15721" xr:uid="{00000000-0005-0000-0000-0000D7390000}"/>
    <cellStyle name="Normal 5 2 2 2 4 2 2 5 5" xfId="22490" xr:uid="{00000000-0005-0000-0000-0000D8390000}"/>
    <cellStyle name="Normal 5 2 2 2 4 2 2 6" xfId="3862" xr:uid="{00000000-0005-0000-0000-0000D9390000}"/>
    <cellStyle name="Normal 5 2 2 2 4 2 2 6 2" xfId="10643" xr:uid="{00000000-0005-0000-0000-0000DA390000}"/>
    <cellStyle name="Normal 5 2 2 2 4 2 2 6 3" xfId="17412" xr:uid="{00000000-0005-0000-0000-0000DB390000}"/>
    <cellStyle name="Normal 5 2 2 2 4 2 2 6 4" xfId="24181" xr:uid="{00000000-0005-0000-0000-0000DC390000}"/>
    <cellStyle name="Normal 5 2 2 2 4 2 2 7" xfId="7259" xr:uid="{00000000-0005-0000-0000-0000DD390000}"/>
    <cellStyle name="Normal 5 2 2 2 4 2 2 8" xfId="14028" xr:uid="{00000000-0005-0000-0000-0000DE390000}"/>
    <cellStyle name="Normal 5 2 2 2 4 2 2 9" xfId="20797" xr:uid="{00000000-0005-0000-0000-0000DF390000}"/>
    <cellStyle name="Normal 5 2 2 2 4 2 3" xfId="655" xr:uid="{00000000-0005-0000-0000-0000E0390000}"/>
    <cellStyle name="Normal 5 2 2 2 4 2 3 2" xfId="2362" xr:uid="{00000000-0005-0000-0000-0000E1390000}"/>
    <cellStyle name="Normal 5 2 2 2 4 2 3 2 2" xfId="5758" xr:uid="{00000000-0005-0000-0000-0000E2390000}"/>
    <cellStyle name="Normal 5 2 2 2 4 2 3 2 2 2" xfId="12536" xr:uid="{00000000-0005-0000-0000-0000E3390000}"/>
    <cellStyle name="Normal 5 2 2 2 4 2 3 2 2 3" xfId="19305" xr:uid="{00000000-0005-0000-0000-0000E4390000}"/>
    <cellStyle name="Normal 5 2 2 2 4 2 3 2 2 4" xfId="26074" xr:uid="{00000000-0005-0000-0000-0000E5390000}"/>
    <cellStyle name="Normal 5 2 2 2 4 2 3 2 3" xfId="9152" xr:uid="{00000000-0005-0000-0000-0000E6390000}"/>
    <cellStyle name="Normal 5 2 2 2 4 2 3 2 4" xfId="15921" xr:uid="{00000000-0005-0000-0000-0000E7390000}"/>
    <cellStyle name="Normal 5 2 2 2 4 2 3 2 5" xfId="22690" xr:uid="{00000000-0005-0000-0000-0000E8390000}"/>
    <cellStyle name="Normal 5 2 2 2 4 2 3 3" xfId="4062" xr:uid="{00000000-0005-0000-0000-0000E9390000}"/>
    <cellStyle name="Normal 5 2 2 2 4 2 3 3 2" xfId="10843" xr:uid="{00000000-0005-0000-0000-0000EA390000}"/>
    <cellStyle name="Normal 5 2 2 2 4 2 3 3 3" xfId="17612" xr:uid="{00000000-0005-0000-0000-0000EB390000}"/>
    <cellStyle name="Normal 5 2 2 2 4 2 3 3 4" xfId="24381" xr:uid="{00000000-0005-0000-0000-0000EC390000}"/>
    <cellStyle name="Normal 5 2 2 2 4 2 3 4" xfId="7459" xr:uid="{00000000-0005-0000-0000-0000ED390000}"/>
    <cellStyle name="Normal 5 2 2 2 4 2 3 5" xfId="14228" xr:uid="{00000000-0005-0000-0000-0000EE390000}"/>
    <cellStyle name="Normal 5 2 2 2 4 2 3 6" xfId="20997" xr:uid="{00000000-0005-0000-0000-0000EF390000}"/>
    <cellStyle name="Normal 5 2 2 2 4 2 4" xfId="1083" xr:uid="{00000000-0005-0000-0000-0000F0390000}"/>
    <cellStyle name="Normal 5 2 2 2 4 2 4 2" xfId="2788" xr:uid="{00000000-0005-0000-0000-0000F1390000}"/>
    <cellStyle name="Normal 5 2 2 2 4 2 4 2 2" xfId="6184" xr:uid="{00000000-0005-0000-0000-0000F2390000}"/>
    <cellStyle name="Normal 5 2 2 2 4 2 4 2 2 2" xfId="12959" xr:uid="{00000000-0005-0000-0000-0000F3390000}"/>
    <cellStyle name="Normal 5 2 2 2 4 2 4 2 2 3" xfId="19728" xr:uid="{00000000-0005-0000-0000-0000F4390000}"/>
    <cellStyle name="Normal 5 2 2 2 4 2 4 2 2 4" xfId="26497" xr:uid="{00000000-0005-0000-0000-0000F5390000}"/>
    <cellStyle name="Normal 5 2 2 2 4 2 4 2 3" xfId="9575" xr:uid="{00000000-0005-0000-0000-0000F6390000}"/>
    <cellStyle name="Normal 5 2 2 2 4 2 4 2 4" xfId="16344" xr:uid="{00000000-0005-0000-0000-0000F7390000}"/>
    <cellStyle name="Normal 5 2 2 2 4 2 4 2 5" xfId="23113" xr:uid="{00000000-0005-0000-0000-0000F8390000}"/>
    <cellStyle name="Normal 5 2 2 2 4 2 4 3" xfId="4485" xr:uid="{00000000-0005-0000-0000-0000F9390000}"/>
    <cellStyle name="Normal 5 2 2 2 4 2 4 3 2" xfId="11266" xr:uid="{00000000-0005-0000-0000-0000FA390000}"/>
    <cellStyle name="Normal 5 2 2 2 4 2 4 3 3" xfId="18035" xr:uid="{00000000-0005-0000-0000-0000FB390000}"/>
    <cellStyle name="Normal 5 2 2 2 4 2 4 3 4" xfId="24804" xr:uid="{00000000-0005-0000-0000-0000FC390000}"/>
    <cellStyle name="Normal 5 2 2 2 4 2 4 4" xfId="7882" xr:uid="{00000000-0005-0000-0000-0000FD390000}"/>
    <cellStyle name="Normal 5 2 2 2 4 2 4 5" xfId="14651" xr:uid="{00000000-0005-0000-0000-0000FE390000}"/>
    <cellStyle name="Normal 5 2 2 2 4 2 4 6" xfId="21420" xr:uid="{00000000-0005-0000-0000-0000FF390000}"/>
    <cellStyle name="Normal 5 2 2 2 4 2 5" xfId="1512" xr:uid="{00000000-0005-0000-0000-0000003A0000}"/>
    <cellStyle name="Normal 5 2 2 2 4 2 5 2" xfId="3214" xr:uid="{00000000-0005-0000-0000-0000013A0000}"/>
    <cellStyle name="Normal 5 2 2 2 4 2 5 2 2" xfId="6610" xr:uid="{00000000-0005-0000-0000-0000023A0000}"/>
    <cellStyle name="Normal 5 2 2 2 4 2 5 2 2 2" xfId="13382" xr:uid="{00000000-0005-0000-0000-0000033A0000}"/>
    <cellStyle name="Normal 5 2 2 2 4 2 5 2 2 3" xfId="20151" xr:uid="{00000000-0005-0000-0000-0000043A0000}"/>
    <cellStyle name="Normal 5 2 2 2 4 2 5 2 2 4" xfId="26920" xr:uid="{00000000-0005-0000-0000-0000053A0000}"/>
    <cellStyle name="Normal 5 2 2 2 4 2 5 2 3" xfId="9998" xr:uid="{00000000-0005-0000-0000-0000063A0000}"/>
    <cellStyle name="Normal 5 2 2 2 4 2 5 2 4" xfId="16767" xr:uid="{00000000-0005-0000-0000-0000073A0000}"/>
    <cellStyle name="Normal 5 2 2 2 4 2 5 2 5" xfId="23536" xr:uid="{00000000-0005-0000-0000-0000083A0000}"/>
    <cellStyle name="Normal 5 2 2 2 4 2 5 3" xfId="4908" xr:uid="{00000000-0005-0000-0000-0000093A0000}"/>
    <cellStyle name="Normal 5 2 2 2 4 2 5 3 2" xfId="11689" xr:uid="{00000000-0005-0000-0000-00000A3A0000}"/>
    <cellStyle name="Normal 5 2 2 2 4 2 5 3 3" xfId="18458" xr:uid="{00000000-0005-0000-0000-00000B3A0000}"/>
    <cellStyle name="Normal 5 2 2 2 4 2 5 3 4" xfId="25227" xr:uid="{00000000-0005-0000-0000-00000C3A0000}"/>
    <cellStyle name="Normal 5 2 2 2 4 2 5 4" xfId="8305" xr:uid="{00000000-0005-0000-0000-00000D3A0000}"/>
    <cellStyle name="Normal 5 2 2 2 4 2 5 5" xfId="15074" xr:uid="{00000000-0005-0000-0000-00000E3A0000}"/>
    <cellStyle name="Normal 5 2 2 2 4 2 5 6" xfId="21843" xr:uid="{00000000-0005-0000-0000-00000F3A0000}"/>
    <cellStyle name="Normal 5 2 2 2 4 2 6" xfId="1937" xr:uid="{00000000-0005-0000-0000-0000103A0000}"/>
    <cellStyle name="Normal 5 2 2 2 4 2 6 2" xfId="5333" xr:uid="{00000000-0005-0000-0000-0000113A0000}"/>
    <cellStyle name="Normal 5 2 2 2 4 2 6 2 2" xfId="12113" xr:uid="{00000000-0005-0000-0000-0000123A0000}"/>
    <cellStyle name="Normal 5 2 2 2 4 2 6 2 3" xfId="18882" xr:uid="{00000000-0005-0000-0000-0000133A0000}"/>
    <cellStyle name="Normal 5 2 2 2 4 2 6 2 4" xfId="25651" xr:uid="{00000000-0005-0000-0000-0000143A0000}"/>
    <cellStyle name="Normal 5 2 2 2 4 2 6 3" xfId="8729" xr:uid="{00000000-0005-0000-0000-0000153A0000}"/>
    <cellStyle name="Normal 5 2 2 2 4 2 6 4" xfId="15498" xr:uid="{00000000-0005-0000-0000-0000163A0000}"/>
    <cellStyle name="Normal 5 2 2 2 4 2 6 5" xfId="22267" xr:uid="{00000000-0005-0000-0000-0000173A0000}"/>
    <cellStyle name="Normal 5 2 2 2 4 2 7" xfId="3639" xr:uid="{00000000-0005-0000-0000-0000183A0000}"/>
    <cellStyle name="Normal 5 2 2 2 4 2 7 2" xfId="10420" xr:uid="{00000000-0005-0000-0000-0000193A0000}"/>
    <cellStyle name="Normal 5 2 2 2 4 2 7 3" xfId="17189" xr:uid="{00000000-0005-0000-0000-00001A3A0000}"/>
    <cellStyle name="Normal 5 2 2 2 4 2 7 4" xfId="23958" xr:uid="{00000000-0005-0000-0000-00001B3A0000}"/>
    <cellStyle name="Normal 5 2 2 2 4 2 8" xfId="7035" xr:uid="{00000000-0005-0000-0000-00001C3A0000}"/>
    <cellStyle name="Normal 5 2 2 2 4 2 9" xfId="13805" xr:uid="{00000000-0005-0000-0000-00001D3A0000}"/>
    <cellStyle name="Normal 5 2 2 2 4 3" xfId="351" xr:uid="{00000000-0005-0000-0000-00001E3A0000}"/>
    <cellStyle name="Normal 5 2 2 2 4 3 2" xfId="778" xr:uid="{00000000-0005-0000-0000-00001F3A0000}"/>
    <cellStyle name="Normal 5 2 2 2 4 3 2 2" xfId="2485" xr:uid="{00000000-0005-0000-0000-0000203A0000}"/>
    <cellStyle name="Normal 5 2 2 2 4 3 2 2 2" xfId="5881" xr:uid="{00000000-0005-0000-0000-0000213A0000}"/>
    <cellStyle name="Normal 5 2 2 2 4 3 2 2 2 2" xfId="12659" xr:uid="{00000000-0005-0000-0000-0000223A0000}"/>
    <cellStyle name="Normal 5 2 2 2 4 3 2 2 2 3" xfId="19428" xr:uid="{00000000-0005-0000-0000-0000233A0000}"/>
    <cellStyle name="Normal 5 2 2 2 4 3 2 2 2 4" xfId="26197" xr:uid="{00000000-0005-0000-0000-0000243A0000}"/>
    <cellStyle name="Normal 5 2 2 2 4 3 2 2 3" xfId="9275" xr:uid="{00000000-0005-0000-0000-0000253A0000}"/>
    <cellStyle name="Normal 5 2 2 2 4 3 2 2 4" xfId="16044" xr:uid="{00000000-0005-0000-0000-0000263A0000}"/>
    <cellStyle name="Normal 5 2 2 2 4 3 2 2 5" xfId="22813" xr:uid="{00000000-0005-0000-0000-0000273A0000}"/>
    <cellStyle name="Normal 5 2 2 2 4 3 2 3" xfId="4185" xr:uid="{00000000-0005-0000-0000-0000283A0000}"/>
    <cellStyle name="Normal 5 2 2 2 4 3 2 3 2" xfId="10966" xr:uid="{00000000-0005-0000-0000-0000293A0000}"/>
    <cellStyle name="Normal 5 2 2 2 4 3 2 3 3" xfId="17735" xr:uid="{00000000-0005-0000-0000-00002A3A0000}"/>
    <cellStyle name="Normal 5 2 2 2 4 3 2 3 4" xfId="24504" xr:uid="{00000000-0005-0000-0000-00002B3A0000}"/>
    <cellStyle name="Normal 5 2 2 2 4 3 2 4" xfId="7582" xr:uid="{00000000-0005-0000-0000-00002C3A0000}"/>
    <cellStyle name="Normal 5 2 2 2 4 3 2 5" xfId="14351" xr:uid="{00000000-0005-0000-0000-00002D3A0000}"/>
    <cellStyle name="Normal 5 2 2 2 4 3 2 6" xfId="21120" xr:uid="{00000000-0005-0000-0000-00002E3A0000}"/>
    <cellStyle name="Normal 5 2 2 2 4 3 3" xfId="1206" xr:uid="{00000000-0005-0000-0000-00002F3A0000}"/>
    <cellStyle name="Normal 5 2 2 2 4 3 3 2" xfId="2911" xr:uid="{00000000-0005-0000-0000-0000303A0000}"/>
    <cellStyle name="Normal 5 2 2 2 4 3 3 2 2" xfId="6307" xr:uid="{00000000-0005-0000-0000-0000313A0000}"/>
    <cellStyle name="Normal 5 2 2 2 4 3 3 2 2 2" xfId="13082" xr:uid="{00000000-0005-0000-0000-0000323A0000}"/>
    <cellStyle name="Normal 5 2 2 2 4 3 3 2 2 3" xfId="19851" xr:uid="{00000000-0005-0000-0000-0000333A0000}"/>
    <cellStyle name="Normal 5 2 2 2 4 3 3 2 2 4" xfId="26620" xr:uid="{00000000-0005-0000-0000-0000343A0000}"/>
    <cellStyle name="Normal 5 2 2 2 4 3 3 2 3" xfId="9698" xr:uid="{00000000-0005-0000-0000-0000353A0000}"/>
    <cellStyle name="Normal 5 2 2 2 4 3 3 2 4" xfId="16467" xr:uid="{00000000-0005-0000-0000-0000363A0000}"/>
    <cellStyle name="Normal 5 2 2 2 4 3 3 2 5" xfId="23236" xr:uid="{00000000-0005-0000-0000-0000373A0000}"/>
    <cellStyle name="Normal 5 2 2 2 4 3 3 3" xfId="4608" xr:uid="{00000000-0005-0000-0000-0000383A0000}"/>
    <cellStyle name="Normal 5 2 2 2 4 3 3 3 2" xfId="11389" xr:uid="{00000000-0005-0000-0000-0000393A0000}"/>
    <cellStyle name="Normal 5 2 2 2 4 3 3 3 3" xfId="18158" xr:uid="{00000000-0005-0000-0000-00003A3A0000}"/>
    <cellStyle name="Normal 5 2 2 2 4 3 3 3 4" xfId="24927" xr:uid="{00000000-0005-0000-0000-00003B3A0000}"/>
    <cellStyle name="Normal 5 2 2 2 4 3 3 4" xfId="8005" xr:uid="{00000000-0005-0000-0000-00003C3A0000}"/>
    <cellStyle name="Normal 5 2 2 2 4 3 3 5" xfId="14774" xr:uid="{00000000-0005-0000-0000-00003D3A0000}"/>
    <cellStyle name="Normal 5 2 2 2 4 3 3 6" xfId="21543" xr:uid="{00000000-0005-0000-0000-00003E3A0000}"/>
    <cellStyle name="Normal 5 2 2 2 4 3 4" xfId="1635" xr:uid="{00000000-0005-0000-0000-00003F3A0000}"/>
    <cellStyle name="Normal 5 2 2 2 4 3 4 2" xfId="3337" xr:uid="{00000000-0005-0000-0000-0000403A0000}"/>
    <cellStyle name="Normal 5 2 2 2 4 3 4 2 2" xfId="6733" xr:uid="{00000000-0005-0000-0000-0000413A0000}"/>
    <cellStyle name="Normal 5 2 2 2 4 3 4 2 2 2" xfId="13505" xr:uid="{00000000-0005-0000-0000-0000423A0000}"/>
    <cellStyle name="Normal 5 2 2 2 4 3 4 2 2 3" xfId="20274" xr:uid="{00000000-0005-0000-0000-0000433A0000}"/>
    <cellStyle name="Normal 5 2 2 2 4 3 4 2 2 4" xfId="27043" xr:uid="{00000000-0005-0000-0000-0000443A0000}"/>
    <cellStyle name="Normal 5 2 2 2 4 3 4 2 3" xfId="10121" xr:uid="{00000000-0005-0000-0000-0000453A0000}"/>
    <cellStyle name="Normal 5 2 2 2 4 3 4 2 4" xfId="16890" xr:uid="{00000000-0005-0000-0000-0000463A0000}"/>
    <cellStyle name="Normal 5 2 2 2 4 3 4 2 5" xfId="23659" xr:uid="{00000000-0005-0000-0000-0000473A0000}"/>
    <cellStyle name="Normal 5 2 2 2 4 3 4 3" xfId="5031" xr:uid="{00000000-0005-0000-0000-0000483A0000}"/>
    <cellStyle name="Normal 5 2 2 2 4 3 4 3 2" xfId="11812" xr:uid="{00000000-0005-0000-0000-0000493A0000}"/>
    <cellStyle name="Normal 5 2 2 2 4 3 4 3 3" xfId="18581" xr:uid="{00000000-0005-0000-0000-00004A3A0000}"/>
    <cellStyle name="Normal 5 2 2 2 4 3 4 3 4" xfId="25350" xr:uid="{00000000-0005-0000-0000-00004B3A0000}"/>
    <cellStyle name="Normal 5 2 2 2 4 3 4 4" xfId="8428" xr:uid="{00000000-0005-0000-0000-00004C3A0000}"/>
    <cellStyle name="Normal 5 2 2 2 4 3 4 5" xfId="15197" xr:uid="{00000000-0005-0000-0000-00004D3A0000}"/>
    <cellStyle name="Normal 5 2 2 2 4 3 4 6" xfId="21966" xr:uid="{00000000-0005-0000-0000-00004E3A0000}"/>
    <cellStyle name="Normal 5 2 2 2 4 3 5" xfId="2060" xr:uid="{00000000-0005-0000-0000-00004F3A0000}"/>
    <cellStyle name="Normal 5 2 2 2 4 3 5 2" xfId="5456" xr:uid="{00000000-0005-0000-0000-0000503A0000}"/>
    <cellStyle name="Normal 5 2 2 2 4 3 5 2 2" xfId="12236" xr:uid="{00000000-0005-0000-0000-0000513A0000}"/>
    <cellStyle name="Normal 5 2 2 2 4 3 5 2 3" xfId="19005" xr:uid="{00000000-0005-0000-0000-0000523A0000}"/>
    <cellStyle name="Normal 5 2 2 2 4 3 5 2 4" xfId="25774" xr:uid="{00000000-0005-0000-0000-0000533A0000}"/>
    <cellStyle name="Normal 5 2 2 2 4 3 5 3" xfId="8852" xr:uid="{00000000-0005-0000-0000-0000543A0000}"/>
    <cellStyle name="Normal 5 2 2 2 4 3 5 4" xfId="15621" xr:uid="{00000000-0005-0000-0000-0000553A0000}"/>
    <cellStyle name="Normal 5 2 2 2 4 3 5 5" xfId="22390" xr:uid="{00000000-0005-0000-0000-0000563A0000}"/>
    <cellStyle name="Normal 5 2 2 2 4 3 6" xfId="3762" xr:uid="{00000000-0005-0000-0000-0000573A0000}"/>
    <cellStyle name="Normal 5 2 2 2 4 3 6 2" xfId="10543" xr:uid="{00000000-0005-0000-0000-0000583A0000}"/>
    <cellStyle name="Normal 5 2 2 2 4 3 6 3" xfId="17312" xr:uid="{00000000-0005-0000-0000-0000593A0000}"/>
    <cellStyle name="Normal 5 2 2 2 4 3 6 4" xfId="24081" xr:uid="{00000000-0005-0000-0000-00005A3A0000}"/>
    <cellStyle name="Normal 5 2 2 2 4 3 7" xfId="7159" xr:uid="{00000000-0005-0000-0000-00005B3A0000}"/>
    <cellStyle name="Normal 5 2 2 2 4 3 8" xfId="13928" xr:uid="{00000000-0005-0000-0000-00005C3A0000}"/>
    <cellStyle name="Normal 5 2 2 2 4 3 9" xfId="20697" xr:uid="{00000000-0005-0000-0000-00005D3A0000}"/>
    <cellStyle name="Normal 5 2 2 2 4 4" xfId="553" xr:uid="{00000000-0005-0000-0000-00005E3A0000}"/>
    <cellStyle name="Normal 5 2 2 2 4 4 2" xfId="2262" xr:uid="{00000000-0005-0000-0000-00005F3A0000}"/>
    <cellStyle name="Normal 5 2 2 2 4 4 2 2" xfId="5658" xr:uid="{00000000-0005-0000-0000-0000603A0000}"/>
    <cellStyle name="Normal 5 2 2 2 4 4 2 2 2" xfId="12436" xr:uid="{00000000-0005-0000-0000-0000613A0000}"/>
    <cellStyle name="Normal 5 2 2 2 4 4 2 2 3" xfId="19205" xr:uid="{00000000-0005-0000-0000-0000623A0000}"/>
    <cellStyle name="Normal 5 2 2 2 4 4 2 2 4" xfId="25974" xr:uid="{00000000-0005-0000-0000-0000633A0000}"/>
    <cellStyle name="Normal 5 2 2 2 4 4 2 3" xfId="9052" xr:uid="{00000000-0005-0000-0000-0000643A0000}"/>
    <cellStyle name="Normal 5 2 2 2 4 4 2 4" xfId="15821" xr:uid="{00000000-0005-0000-0000-0000653A0000}"/>
    <cellStyle name="Normal 5 2 2 2 4 4 2 5" xfId="22590" xr:uid="{00000000-0005-0000-0000-0000663A0000}"/>
    <cellStyle name="Normal 5 2 2 2 4 4 3" xfId="3962" xr:uid="{00000000-0005-0000-0000-0000673A0000}"/>
    <cellStyle name="Normal 5 2 2 2 4 4 3 2" xfId="10743" xr:uid="{00000000-0005-0000-0000-0000683A0000}"/>
    <cellStyle name="Normal 5 2 2 2 4 4 3 3" xfId="17512" xr:uid="{00000000-0005-0000-0000-0000693A0000}"/>
    <cellStyle name="Normal 5 2 2 2 4 4 3 4" xfId="24281" xr:uid="{00000000-0005-0000-0000-00006A3A0000}"/>
    <cellStyle name="Normal 5 2 2 2 4 4 4" xfId="7359" xr:uid="{00000000-0005-0000-0000-00006B3A0000}"/>
    <cellStyle name="Normal 5 2 2 2 4 4 5" xfId="14128" xr:uid="{00000000-0005-0000-0000-00006C3A0000}"/>
    <cellStyle name="Normal 5 2 2 2 4 4 6" xfId="20897" xr:uid="{00000000-0005-0000-0000-00006D3A0000}"/>
    <cellStyle name="Normal 5 2 2 2 4 5" xfId="983" xr:uid="{00000000-0005-0000-0000-00006E3A0000}"/>
    <cellStyle name="Normal 5 2 2 2 4 5 2" xfId="2688" xr:uid="{00000000-0005-0000-0000-00006F3A0000}"/>
    <cellStyle name="Normal 5 2 2 2 4 5 2 2" xfId="6084" xr:uid="{00000000-0005-0000-0000-0000703A0000}"/>
    <cellStyle name="Normal 5 2 2 2 4 5 2 2 2" xfId="12859" xr:uid="{00000000-0005-0000-0000-0000713A0000}"/>
    <cellStyle name="Normal 5 2 2 2 4 5 2 2 3" xfId="19628" xr:uid="{00000000-0005-0000-0000-0000723A0000}"/>
    <cellStyle name="Normal 5 2 2 2 4 5 2 2 4" xfId="26397" xr:uid="{00000000-0005-0000-0000-0000733A0000}"/>
    <cellStyle name="Normal 5 2 2 2 4 5 2 3" xfId="9475" xr:uid="{00000000-0005-0000-0000-0000743A0000}"/>
    <cellStyle name="Normal 5 2 2 2 4 5 2 4" xfId="16244" xr:uid="{00000000-0005-0000-0000-0000753A0000}"/>
    <cellStyle name="Normal 5 2 2 2 4 5 2 5" xfId="23013" xr:uid="{00000000-0005-0000-0000-0000763A0000}"/>
    <cellStyle name="Normal 5 2 2 2 4 5 3" xfId="4385" xr:uid="{00000000-0005-0000-0000-0000773A0000}"/>
    <cellStyle name="Normal 5 2 2 2 4 5 3 2" xfId="11166" xr:uid="{00000000-0005-0000-0000-0000783A0000}"/>
    <cellStyle name="Normal 5 2 2 2 4 5 3 3" xfId="17935" xr:uid="{00000000-0005-0000-0000-0000793A0000}"/>
    <cellStyle name="Normal 5 2 2 2 4 5 3 4" xfId="24704" xr:uid="{00000000-0005-0000-0000-00007A3A0000}"/>
    <cellStyle name="Normal 5 2 2 2 4 5 4" xfId="7782" xr:uid="{00000000-0005-0000-0000-00007B3A0000}"/>
    <cellStyle name="Normal 5 2 2 2 4 5 5" xfId="14551" xr:uid="{00000000-0005-0000-0000-00007C3A0000}"/>
    <cellStyle name="Normal 5 2 2 2 4 5 6" xfId="21320" xr:uid="{00000000-0005-0000-0000-00007D3A0000}"/>
    <cellStyle name="Normal 5 2 2 2 4 6" xfId="1412" xr:uid="{00000000-0005-0000-0000-00007E3A0000}"/>
    <cellStyle name="Normal 5 2 2 2 4 6 2" xfId="3114" xr:uid="{00000000-0005-0000-0000-00007F3A0000}"/>
    <cellStyle name="Normal 5 2 2 2 4 6 2 2" xfId="6510" xr:uid="{00000000-0005-0000-0000-0000803A0000}"/>
    <cellStyle name="Normal 5 2 2 2 4 6 2 2 2" xfId="13282" xr:uid="{00000000-0005-0000-0000-0000813A0000}"/>
    <cellStyle name="Normal 5 2 2 2 4 6 2 2 3" xfId="20051" xr:uid="{00000000-0005-0000-0000-0000823A0000}"/>
    <cellStyle name="Normal 5 2 2 2 4 6 2 2 4" xfId="26820" xr:uid="{00000000-0005-0000-0000-0000833A0000}"/>
    <cellStyle name="Normal 5 2 2 2 4 6 2 3" xfId="9898" xr:uid="{00000000-0005-0000-0000-0000843A0000}"/>
    <cellStyle name="Normal 5 2 2 2 4 6 2 4" xfId="16667" xr:uid="{00000000-0005-0000-0000-0000853A0000}"/>
    <cellStyle name="Normal 5 2 2 2 4 6 2 5" xfId="23436" xr:uid="{00000000-0005-0000-0000-0000863A0000}"/>
    <cellStyle name="Normal 5 2 2 2 4 6 3" xfId="4808" xr:uid="{00000000-0005-0000-0000-0000873A0000}"/>
    <cellStyle name="Normal 5 2 2 2 4 6 3 2" xfId="11589" xr:uid="{00000000-0005-0000-0000-0000883A0000}"/>
    <cellStyle name="Normal 5 2 2 2 4 6 3 3" xfId="18358" xr:uid="{00000000-0005-0000-0000-0000893A0000}"/>
    <cellStyle name="Normal 5 2 2 2 4 6 3 4" xfId="25127" xr:uid="{00000000-0005-0000-0000-00008A3A0000}"/>
    <cellStyle name="Normal 5 2 2 2 4 6 4" xfId="8205" xr:uid="{00000000-0005-0000-0000-00008B3A0000}"/>
    <cellStyle name="Normal 5 2 2 2 4 6 5" xfId="14974" xr:uid="{00000000-0005-0000-0000-00008C3A0000}"/>
    <cellStyle name="Normal 5 2 2 2 4 6 6" xfId="21743" xr:uid="{00000000-0005-0000-0000-00008D3A0000}"/>
    <cellStyle name="Normal 5 2 2 2 4 7" xfId="1837" xr:uid="{00000000-0005-0000-0000-00008E3A0000}"/>
    <cellStyle name="Normal 5 2 2 2 4 7 2" xfId="5233" xr:uid="{00000000-0005-0000-0000-00008F3A0000}"/>
    <cellStyle name="Normal 5 2 2 2 4 7 2 2" xfId="12013" xr:uid="{00000000-0005-0000-0000-0000903A0000}"/>
    <cellStyle name="Normal 5 2 2 2 4 7 2 3" xfId="18782" xr:uid="{00000000-0005-0000-0000-0000913A0000}"/>
    <cellStyle name="Normal 5 2 2 2 4 7 2 4" xfId="25551" xr:uid="{00000000-0005-0000-0000-0000923A0000}"/>
    <cellStyle name="Normal 5 2 2 2 4 7 3" xfId="8629" xr:uid="{00000000-0005-0000-0000-0000933A0000}"/>
    <cellStyle name="Normal 5 2 2 2 4 7 4" xfId="15398" xr:uid="{00000000-0005-0000-0000-0000943A0000}"/>
    <cellStyle name="Normal 5 2 2 2 4 7 5" xfId="22167" xr:uid="{00000000-0005-0000-0000-0000953A0000}"/>
    <cellStyle name="Normal 5 2 2 2 4 8" xfId="3539" xr:uid="{00000000-0005-0000-0000-0000963A0000}"/>
    <cellStyle name="Normal 5 2 2 2 4 8 2" xfId="10320" xr:uid="{00000000-0005-0000-0000-0000973A0000}"/>
    <cellStyle name="Normal 5 2 2 2 4 8 3" xfId="17089" xr:uid="{00000000-0005-0000-0000-0000983A0000}"/>
    <cellStyle name="Normal 5 2 2 2 4 8 4" xfId="23858" xr:uid="{00000000-0005-0000-0000-0000993A0000}"/>
    <cellStyle name="Normal 5 2 2 2 4 9" xfId="6935" xr:uid="{00000000-0005-0000-0000-00009A3A0000}"/>
    <cellStyle name="Normal 5 2 2 2 5" xfId="122" xr:uid="{00000000-0005-0000-0000-00009B3A0000}"/>
    <cellStyle name="Normal 5 2 2 2 5 10" xfId="13725" xr:uid="{00000000-0005-0000-0000-00009C3A0000}"/>
    <cellStyle name="Normal 5 2 2 2 5 11" xfId="20494" xr:uid="{00000000-0005-0000-0000-00009D3A0000}"/>
    <cellStyle name="Normal 5 2 2 2 5 2" xfId="225" xr:uid="{00000000-0005-0000-0000-00009E3A0000}"/>
    <cellStyle name="Normal 5 2 2 2 5 2 10" xfId="20594" xr:uid="{00000000-0005-0000-0000-00009F3A0000}"/>
    <cellStyle name="Normal 5 2 2 2 5 2 2" xfId="473" xr:uid="{00000000-0005-0000-0000-0000A03A0000}"/>
    <cellStyle name="Normal 5 2 2 2 5 2 2 2" xfId="900" xr:uid="{00000000-0005-0000-0000-0000A13A0000}"/>
    <cellStyle name="Normal 5 2 2 2 5 2 2 2 2" xfId="2605" xr:uid="{00000000-0005-0000-0000-0000A23A0000}"/>
    <cellStyle name="Normal 5 2 2 2 5 2 2 2 2 2" xfId="6001" xr:uid="{00000000-0005-0000-0000-0000A33A0000}"/>
    <cellStyle name="Normal 5 2 2 2 5 2 2 2 2 2 2" xfId="12779" xr:uid="{00000000-0005-0000-0000-0000A43A0000}"/>
    <cellStyle name="Normal 5 2 2 2 5 2 2 2 2 2 3" xfId="19548" xr:uid="{00000000-0005-0000-0000-0000A53A0000}"/>
    <cellStyle name="Normal 5 2 2 2 5 2 2 2 2 2 4" xfId="26317" xr:uid="{00000000-0005-0000-0000-0000A63A0000}"/>
    <cellStyle name="Normal 5 2 2 2 5 2 2 2 2 3" xfId="9395" xr:uid="{00000000-0005-0000-0000-0000A73A0000}"/>
    <cellStyle name="Normal 5 2 2 2 5 2 2 2 2 4" xfId="16164" xr:uid="{00000000-0005-0000-0000-0000A83A0000}"/>
    <cellStyle name="Normal 5 2 2 2 5 2 2 2 2 5" xfId="22933" xr:uid="{00000000-0005-0000-0000-0000A93A0000}"/>
    <cellStyle name="Normal 5 2 2 2 5 2 2 2 3" xfId="4305" xr:uid="{00000000-0005-0000-0000-0000AA3A0000}"/>
    <cellStyle name="Normal 5 2 2 2 5 2 2 2 3 2" xfId="11086" xr:uid="{00000000-0005-0000-0000-0000AB3A0000}"/>
    <cellStyle name="Normal 5 2 2 2 5 2 2 2 3 3" xfId="17855" xr:uid="{00000000-0005-0000-0000-0000AC3A0000}"/>
    <cellStyle name="Normal 5 2 2 2 5 2 2 2 3 4" xfId="24624" xr:uid="{00000000-0005-0000-0000-0000AD3A0000}"/>
    <cellStyle name="Normal 5 2 2 2 5 2 2 2 4" xfId="7702" xr:uid="{00000000-0005-0000-0000-0000AE3A0000}"/>
    <cellStyle name="Normal 5 2 2 2 5 2 2 2 5" xfId="14471" xr:uid="{00000000-0005-0000-0000-0000AF3A0000}"/>
    <cellStyle name="Normal 5 2 2 2 5 2 2 2 6" xfId="21240" xr:uid="{00000000-0005-0000-0000-0000B03A0000}"/>
    <cellStyle name="Normal 5 2 2 2 5 2 2 3" xfId="1326" xr:uid="{00000000-0005-0000-0000-0000B13A0000}"/>
    <cellStyle name="Normal 5 2 2 2 5 2 2 3 2" xfId="3031" xr:uid="{00000000-0005-0000-0000-0000B23A0000}"/>
    <cellStyle name="Normal 5 2 2 2 5 2 2 3 2 2" xfId="6427" xr:uid="{00000000-0005-0000-0000-0000B33A0000}"/>
    <cellStyle name="Normal 5 2 2 2 5 2 2 3 2 2 2" xfId="13202" xr:uid="{00000000-0005-0000-0000-0000B43A0000}"/>
    <cellStyle name="Normal 5 2 2 2 5 2 2 3 2 2 3" xfId="19971" xr:uid="{00000000-0005-0000-0000-0000B53A0000}"/>
    <cellStyle name="Normal 5 2 2 2 5 2 2 3 2 2 4" xfId="26740" xr:uid="{00000000-0005-0000-0000-0000B63A0000}"/>
    <cellStyle name="Normal 5 2 2 2 5 2 2 3 2 3" xfId="9818" xr:uid="{00000000-0005-0000-0000-0000B73A0000}"/>
    <cellStyle name="Normal 5 2 2 2 5 2 2 3 2 4" xfId="16587" xr:uid="{00000000-0005-0000-0000-0000B83A0000}"/>
    <cellStyle name="Normal 5 2 2 2 5 2 2 3 2 5" xfId="23356" xr:uid="{00000000-0005-0000-0000-0000B93A0000}"/>
    <cellStyle name="Normal 5 2 2 2 5 2 2 3 3" xfId="4728" xr:uid="{00000000-0005-0000-0000-0000BA3A0000}"/>
    <cellStyle name="Normal 5 2 2 2 5 2 2 3 3 2" xfId="11509" xr:uid="{00000000-0005-0000-0000-0000BB3A0000}"/>
    <cellStyle name="Normal 5 2 2 2 5 2 2 3 3 3" xfId="18278" xr:uid="{00000000-0005-0000-0000-0000BC3A0000}"/>
    <cellStyle name="Normal 5 2 2 2 5 2 2 3 3 4" xfId="25047" xr:uid="{00000000-0005-0000-0000-0000BD3A0000}"/>
    <cellStyle name="Normal 5 2 2 2 5 2 2 3 4" xfId="8125" xr:uid="{00000000-0005-0000-0000-0000BE3A0000}"/>
    <cellStyle name="Normal 5 2 2 2 5 2 2 3 5" xfId="14894" xr:uid="{00000000-0005-0000-0000-0000BF3A0000}"/>
    <cellStyle name="Normal 5 2 2 2 5 2 2 3 6" xfId="21663" xr:uid="{00000000-0005-0000-0000-0000C03A0000}"/>
    <cellStyle name="Normal 5 2 2 2 5 2 2 4" xfId="1755" xr:uid="{00000000-0005-0000-0000-0000C13A0000}"/>
    <cellStyle name="Normal 5 2 2 2 5 2 2 4 2" xfId="3457" xr:uid="{00000000-0005-0000-0000-0000C23A0000}"/>
    <cellStyle name="Normal 5 2 2 2 5 2 2 4 2 2" xfId="6853" xr:uid="{00000000-0005-0000-0000-0000C33A0000}"/>
    <cellStyle name="Normal 5 2 2 2 5 2 2 4 2 2 2" xfId="13625" xr:uid="{00000000-0005-0000-0000-0000C43A0000}"/>
    <cellStyle name="Normal 5 2 2 2 5 2 2 4 2 2 3" xfId="20394" xr:uid="{00000000-0005-0000-0000-0000C53A0000}"/>
    <cellStyle name="Normal 5 2 2 2 5 2 2 4 2 2 4" xfId="27163" xr:uid="{00000000-0005-0000-0000-0000C63A0000}"/>
    <cellStyle name="Normal 5 2 2 2 5 2 2 4 2 3" xfId="10241" xr:uid="{00000000-0005-0000-0000-0000C73A0000}"/>
    <cellStyle name="Normal 5 2 2 2 5 2 2 4 2 4" xfId="17010" xr:uid="{00000000-0005-0000-0000-0000C83A0000}"/>
    <cellStyle name="Normal 5 2 2 2 5 2 2 4 2 5" xfId="23779" xr:uid="{00000000-0005-0000-0000-0000C93A0000}"/>
    <cellStyle name="Normal 5 2 2 2 5 2 2 4 3" xfId="5151" xr:uid="{00000000-0005-0000-0000-0000CA3A0000}"/>
    <cellStyle name="Normal 5 2 2 2 5 2 2 4 3 2" xfId="11932" xr:uid="{00000000-0005-0000-0000-0000CB3A0000}"/>
    <cellStyle name="Normal 5 2 2 2 5 2 2 4 3 3" xfId="18701" xr:uid="{00000000-0005-0000-0000-0000CC3A0000}"/>
    <cellStyle name="Normal 5 2 2 2 5 2 2 4 3 4" xfId="25470" xr:uid="{00000000-0005-0000-0000-0000CD3A0000}"/>
    <cellStyle name="Normal 5 2 2 2 5 2 2 4 4" xfId="8548" xr:uid="{00000000-0005-0000-0000-0000CE3A0000}"/>
    <cellStyle name="Normal 5 2 2 2 5 2 2 4 5" xfId="15317" xr:uid="{00000000-0005-0000-0000-0000CF3A0000}"/>
    <cellStyle name="Normal 5 2 2 2 5 2 2 4 6" xfId="22086" xr:uid="{00000000-0005-0000-0000-0000D03A0000}"/>
    <cellStyle name="Normal 5 2 2 2 5 2 2 5" xfId="2182" xr:uid="{00000000-0005-0000-0000-0000D13A0000}"/>
    <cellStyle name="Normal 5 2 2 2 5 2 2 5 2" xfId="5578" xr:uid="{00000000-0005-0000-0000-0000D23A0000}"/>
    <cellStyle name="Normal 5 2 2 2 5 2 2 5 2 2" xfId="12356" xr:uid="{00000000-0005-0000-0000-0000D33A0000}"/>
    <cellStyle name="Normal 5 2 2 2 5 2 2 5 2 3" xfId="19125" xr:uid="{00000000-0005-0000-0000-0000D43A0000}"/>
    <cellStyle name="Normal 5 2 2 2 5 2 2 5 2 4" xfId="25894" xr:uid="{00000000-0005-0000-0000-0000D53A0000}"/>
    <cellStyle name="Normal 5 2 2 2 5 2 2 5 3" xfId="8972" xr:uid="{00000000-0005-0000-0000-0000D63A0000}"/>
    <cellStyle name="Normal 5 2 2 2 5 2 2 5 4" xfId="15741" xr:uid="{00000000-0005-0000-0000-0000D73A0000}"/>
    <cellStyle name="Normal 5 2 2 2 5 2 2 5 5" xfId="22510" xr:uid="{00000000-0005-0000-0000-0000D83A0000}"/>
    <cellStyle name="Normal 5 2 2 2 5 2 2 6" xfId="3882" xr:uid="{00000000-0005-0000-0000-0000D93A0000}"/>
    <cellStyle name="Normal 5 2 2 2 5 2 2 6 2" xfId="10663" xr:uid="{00000000-0005-0000-0000-0000DA3A0000}"/>
    <cellStyle name="Normal 5 2 2 2 5 2 2 6 3" xfId="17432" xr:uid="{00000000-0005-0000-0000-0000DB3A0000}"/>
    <cellStyle name="Normal 5 2 2 2 5 2 2 6 4" xfId="24201" xr:uid="{00000000-0005-0000-0000-0000DC3A0000}"/>
    <cellStyle name="Normal 5 2 2 2 5 2 2 7" xfId="7279" xr:uid="{00000000-0005-0000-0000-0000DD3A0000}"/>
    <cellStyle name="Normal 5 2 2 2 5 2 2 8" xfId="14048" xr:uid="{00000000-0005-0000-0000-0000DE3A0000}"/>
    <cellStyle name="Normal 5 2 2 2 5 2 2 9" xfId="20817" xr:uid="{00000000-0005-0000-0000-0000DF3A0000}"/>
    <cellStyle name="Normal 5 2 2 2 5 2 3" xfId="675" xr:uid="{00000000-0005-0000-0000-0000E03A0000}"/>
    <cellStyle name="Normal 5 2 2 2 5 2 3 2" xfId="2382" xr:uid="{00000000-0005-0000-0000-0000E13A0000}"/>
    <cellStyle name="Normal 5 2 2 2 5 2 3 2 2" xfId="5778" xr:uid="{00000000-0005-0000-0000-0000E23A0000}"/>
    <cellStyle name="Normal 5 2 2 2 5 2 3 2 2 2" xfId="12556" xr:uid="{00000000-0005-0000-0000-0000E33A0000}"/>
    <cellStyle name="Normal 5 2 2 2 5 2 3 2 2 3" xfId="19325" xr:uid="{00000000-0005-0000-0000-0000E43A0000}"/>
    <cellStyle name="Normal 5 2 2 2 5 2 3 2 2 4" xfId="26094" xr:uid="{00000000-0005-0000-0000-0000E53A0000}"/>
    <cellStyle name="Normal 5 2 2 2 5 2 3 2 3" xfId="9172" xr:uid="{00000000-0005-0000-0000-0000E63A0000}"/>
    <cellStyle name="Normal 5 2 2 2 5 2 3 2 4" xfId="15941" xr:uid="{00000000-0005-0000-0000-0000E73A0000}"/>
    <cellStyle name="Normal 5 2 2 2 5 2 3 2 5" xfId="22710" xr:uid="{00000000-0005-0000-0000-0000E83A0000}"/>
    <cellStyle name="Normal 5 2 2 2 5 2 3 3" xfId="4082" xr:uid="{00000000-0005-0000-0000-0000E93A0000}"/>
    <cellStyle name="Normal 5 2 2 2 5 2 3 3 2" xfId="10863" xr:uid="{00000000-0005-0000-0000-0000EA3A0000}"/>
    <cellStyle name="Normal 5 2 2 2 5 2 3 3 3" xfId="17632" xr:uid="{00000000-0005-0000-0000-0000EB3A0000}"/>
    <cellStyle name="Normal 5 2 2 2 5 2 3 3 4" xfId="24401" xr:uid="{00000000-0005-0000-0000-0000EC3A0000}"/>
    <cellStyle name="Normal 5 2 2 2 5 2 3 4" xfId="7479" xr:uid="{00000000-0005-0000-0000-0000ED3A0000}"/>
    <cellStyle name="Normal 5 2 2 2 5 2 3 5" xfId="14248" xr:uid="{00000000-0005-0000-0000-0000EE3A0000}"/>
    <cellStyle name="Normal 5 2 2 2 5 2 3 6" xfId="21017" xr:uid="{00000000-0005-0000-0000-0000EF3A0000}"/>
    <cellStyle name="Normal 5 2 2 2 5 2 4" xfId="1103" xr:uid="{00000000-0005-0000-0000-0000F03A0000}"/>
    <cellStyle name="Normal 5 2 2 2 5 2 4 2" xfId="2808" xr:uid="{00000000-0005-0000-0000-0000F13A0000}"/>
    <cellStyle name="Normal 5 2 2 2 5 2 4 2 2" xfId="6204" xr:uid="{00000000-0005-0000-0000-0000F23A0000}"/>
    <cellStyle name="Normal 5 2 2 2 5 2 4 2 2 2" xfId="12979" xr:uid="{00000000-0005-0000-0000-0000F33A0000}"/>
    <cellStyle name="Normal 5 2 2 2 5 2 4 2 2 3" xfId="19748" xr:uid="{00000000-0005-0000-0000-0000F43A0000}"/>
    <cellStyle name="Normal 5 2 2 2 5 2 4 2 2 4" xfId="26517" xr:uid="{00000000-0005-0000-0000-0000F53A0000}"/>
    <cellStyle name="Normal 5 2 2 2 5 2 4 2 3" xfId="9595" xr:uid="{00000000-0005-0000-0000-0000F63A0000}"/>
    <cellStyle name="Normal 5 2 2 2 5 2 4 2 4" xfId="16364" xr:uid="{00000000-0005-0000-0000-0000F73A0000}"/>
    <cellStyle name="Normal 5 2 2 2 5 2 4 2 5" xfId="23133" xr:uid="{00000000-0005-0000-0000-0000F83A0000}"/>
    <cellStyle name="Normal 5 2 2 2 5 2 4 3" xfId="4505" xr:uid="{00000000-0005-0000-0000-0000F93A0000}"/>
    <cellStyle name="Normal 5 2 2 2 5 2 4 3 2" xfId="11286" xr:uid="{00000000-0005-0000-0000-0000FA3A0000}"/>
    <cellStyle name="Normal 5 2 2 2 5 2 4 3 3" xfId="18055" xr:uid="{00000000-0005-0000-0000-0000FB3A0000}"/>
    <cellStyle name="Normal 5 2 2 2 5 2 4 3 4" xfId="24824" xr:uid="{00000000-0005-0000-0000-0000FC3A0000}"/>
    <cellStyle name="Normal 5 2 2 2 5 2 4 4" xfId="7902" xr:uid="{00000000-0005-0000-0000-0000FD3A0000}"/>
    <cellStyle name="Normal 5 2 2 2 5 2 4 5" xfId="14671" xr:uid="{00000000-0005-0000-0000-0000FE3A0000}"/>
    <cellStyle name="Normal 5 2 2 2 5 2 4 6" xfId="21440" xr:uid="{00000000-0005-0000-0000-0000FF3A0000}"/>
    <cellStyle name="Normal 5 2 2 2 5 2 5" xfId="1532" xr:uid="{00000000-0005-0000-0000-0000003B0000}"/>
    <cellStyle name="Normal 5 2 2 2 5 2 5 2" xfId="3234" xr:uid="{00000000-0005-0000-0000-0000013B0000}"/>
    <cellStyle name="Normal 5 2 2 2 5 2 5 2 2" xfId="6630" xr:uid="{00000000-0005-0000-0000-0000023B0000}"/>
    <cellStyle name="Normal 5 2 2 2 5 2 5 2 2 2" xfId="13402" xr:uid="{00000000-0005-0000-0000-0000033B0000}"/>
    <cellStyle name="Normal 5 2 2 2 5 2 5 2 2 3" xfId="20171" xr:uid="{00000000-0005-0000-0000-0000043B0000}"/>
    <cellStyle name="Normal 5 2 2 2 5 2 5 2 2 4" xfId="26940" xr:uid="{00000000-0005-0000-0000-0000053B0000}"/>
    <cellStyle name="Normal 5 2 2 2 5 2 5 2 3" xfId="10018" xr:uid="{00000000-0005-0000-0000-0000063B0000}"/>
    <cellStyle name="Normal 5 2 2 2 5 2 5 2 4" xfId="16787" xr:uid="{00000000-0005-0000-0000-0000073B0000}"/>
    <cellStyle name="Normal 5 2 2 2 5 2 5 2 5" xfId="23556" xr:uid="{00000000-0005-0000-0000-0000083B0000}"/>
    <cellStyle name="Normal 5 2 2 2 5 2 5 3" xfId="4928" xr:uid="{00000000-0005-0000-0000-0000093B0000}"/>
    <cellStyle name="Normal 5 2 2 2 5 2 5 3 2" xfId="11709" xr:uid="{00000000-0005-0000-0000-00000A3B0000}"/>
    <cellStyle name="Normal 5 2 2 2 5 2 5 3 3" xfId="18478" xr:uid="{00000000-0005-0000-0000-00000B3B0000}"/>
    <cellStyle name="Normal 5 2 2 2 5 2 5 3 4" xfId="25247" xr:uid="{00000000-0005-0000-0000-00000C3B0000}"/>
    <cellStyle name="Normal 5 2 2 2 5 2 5 4" xfId="8325" xr:uid="{00000000-0005-0000-0000-00000D3B0000}"/>
    <cellStyle name="Normal 5 2 2 2 5 2 5 5" xfId="15094" xr:uid="{00000000-0005-0000-0000-00000E3B0000}"/>
    <cellStyle name="Normal 5 2 2 2 5 2 5 6" xfId="21863" xr:uid="{00000000-0005-0000-0000-00000F3B0000}"/>
    <cellStyle name="Normal 5 2 2 2 5 2 6" xfId="1957" xr:uid="{00000000-0005-0000-0000-0000103B0000}"/>
    <cellStyle name="Normal 5 2 2 2 5 2 6 2" xfId="5353" xr:uid="{00000000-0005-0000-0000-0000113B0000}"/>
    <cellStyle name="Normal 5 2 2 2 5 2 6 2 2" xfId="12133" xr:uid="{00000000-0005-0000-0000-0000123B0000}"/>
    <cellStyle name="Normal 5 2 2 2 5 2 6 2 3" xfId="18902" xr:uid="{00000000-0005-0000-0000-0000133B0000}"/>
    <cellStyle name="Normal 5 2 2 2 5 2 6 2 4" xfId="25671" xr:uid="{00000000-0005-0000-0000-0000143B0000}"/>
    <cellStyle name="Normal 5 2 2 2 5 2 6 3" xfId="8749" xr:uid="{00000000-0005-0000-0000-0000153B0000}"/>
    <cellStyle name="Normal 5 2 2 2 5 2 6 4" xfId="15518" xr:uid="{00000000-0005-0000-0000-0000163B0000}"/>
    <cellStyle name="Normal 5 2 2 2 5 2 6 5" xfId="22287" xr:uid="{00000000-0005-0000-0000-0000173B0000}"/>
    <cellStyle name="Normal 5 2 2 2 5 2 7" xfId="3659" xr:uid="{00000000-0005-0000-0000-0000183B0000}"/>
    <cellStyle name="Normal 5 2 2 2 5 2 7 2" xfId="10440" xr:uid="{00000000-0005-0000-0000-0000193B0000}"/>
    <cellStyle name="Normal 5 2 2 2 5 2 7 3" xfId="17209" xr:uid="{00000000-0005-0000-0000-00001A3B0000}"/>
    <cellStyle name="Normal 5 2 2 2 5 2 7 4" xfId="23978" xr:uid="{00000000-0005-0000-0000-00001B3B0000}"/>
    <cellStyle name="Normal 5 2 2 2 5 2 8" xfId="7055" xr:uid="{00000000-0005-0000-0000-00001C3B0000}"/>
    <cellStyle name="Normal 5 2 2 2 5 2 9" xfId="13825" xr:uid="{00000000-0005-0000-0000-00001D3B0000}"/>
    <cellStyle name="Normal 5 2 2 2 5 3" xfId="371" xr:uid="{00000000-0005-0000-0000-00001E3B0000}"/>
    <cellStyle name="Normal 5 2 2 2 5 3 2" xfId="798" xr:uid="{00000000-0005-0000-0000-00001F3B0000}"/>
    <cellStyle name="Normal 5 2 2 2 5 3 2 2" xfId="2505" xr:uid="{00000000-0005-0000-0000-0000203B0000}"/>
    <cellStyle name="Normal 5 2 2 2 5 3 2 2 2" xfId="5901" xr:uid="{00000000-0005-0000-0000-0000213B0000}"/>
    <cellStyle name="Normal 5 2 2 2 5 3 2 2 2 2" xfId="12679" xr:uid="{00000000-0005-0000-0000-0000223B0000}"/>
    <cellStyle name="Normal 5 2 2 2 5 3 2 2 2 3" xfId="19448" xr:uid="{00000000-0005-0000-0000-0000233B0000}"/>
    <cellStyle name="Normal 5 2 2 2 5 3 2 2 2 4" xfId="26217" xr:uid="{00000000-0005-0000-0000-0000243B0000}"/>
    <cellStyle name="Normal 5 2 2 2 5 3 2 2 3" xfId="9295" xr:uid="{00000000-0005-0000-0000-0000253B0000}"/>
    <cellStyle name="Normal 5 2 2 2 5 3 2 2 4" xfId="16064" xr:uid="{00000000-0005-0000-0000-0000263B0000}"/>
    <cellStyle name="Normal 5 2 2 2 5 3 2 2 5" xfId="22833" xr:uid="{00000000-0005-0000-0000-0000273B0000}"/>
    <cellStyle name="Normal 5 2 2 2 5 3 2 3" xfId="4205" xr:uid="{00000000-0005-0000-0000-0000283B0000}"/>
    <cellStyle name="Normal 5 2 2 2 5 3 2 3 2" xfId="10986" xr:uid="{00000000-0005-0000-0000-0000293B0000}"/>
    <cellStyle name="Normal 5 2 2 2 5 3 2 3 3" xfId="17755" xr:uid="{00000000-0005-0000-0000-00002A3B0000}"/>
    <cellStyle name="Normal 5 2 2 2 5 3 2 3 4" xfId="24524" xr:uid="{00000000-0005-0000-0000-00002B3B0000}"/>
    <cellStyle name="Normal 5 2 2 2 5 3 2 4" xfId="7602" xr:uid="{00000000-0005-0000-0000-00002C3B0000}"/>
    <cellStyle name="Normal 5 2 2 2 5 3 2 5" xfId="14371" xr:uid="{00000000-0005-0000-0000-00002D3B0000}"/>
    <cellStyle name="Normal 5 2 2 2 5 3 2 6" xfId="21140" xr:uid="{00000000-0005-0000-0000-00002E3B0000}"/>
    <cellStyle name="Normal 5 2 2 2 5 3 3" xfId="1226" xr:uid="{00000000-0005-0000-0000-00002F3B0000}"/>
    <cellStyle name="Normal 5 2 2 2 5 3 3 2" xfId="2931" xr:uid="{00000000-0005-0000-0000-0000303B0000}"/>
    <cellStyle name="Normal 5 2 2 2 5 3 3 2 2" xfId="6327" xr:uid="{00000000-0005-0000-0000-0000313B0000}"/>
    <cellStyle name="Normal 5 2 2 2 5 3 3 2 2 2" xfId="13102" xr:uid="{00000000-0005-0000-0000-0000323B0000}"/>
    <cellStyle name="Normal 5 2 2 2 5 3 3 2 2 3" xfId="19871" xr:uid="{00000000-0005-0000-0000-0000333B0000}"/>
    <cellStyle name="Normal 5 2 2 2 5 3 3 2 2 4" xfId="26640" xr:uid="{00000000-0005-0000-0000-0000343B0000}"/>
    <cellStyle name="Normal 5 2 2 2 5 3 3 2 3" xfId="9718" xr:uid="{00000000-0005-0000-0000-0000353B0000}"/>
    <cellStyle name="Normal 5 2 2 2 5 3 3 2 4" xfId="16487" xr:uid="{00000000-0005-0000-0000-0000363B0000}"/>
    <cellStyle name="Normal 5 2 2 2 5 3 3 2 5" xfId="23256" xr:uid="{00000000-0005-0000-0000-0000373B0000}"/>
    <cellStyle name="Normal 5 2 2 2 5 3 3 3" xfId="4628" xr:uid="{00000000-0005-0000-0000-0000383B0000}"/>
    <cellStyle name="Normal 5 2 2 2 5 3 3 3 2" xfId="11409" xr:uid="{00000000-0005-0000-0000-0000393B0000}"/>
    <cellStyle name="Normal 5 2 2 2 5 3 3 3 3" xfId="18178" xr:uid="{00000000-0005-0000-0000-00003A3B0000}"/>
    <cellStyle name="Normal 5 2 2 2 5 3 3 3 4" xfId="24947" xr:uid="{00000000-0005-0000-0000-00003B3B0000}"/>
    <cellStyle name="Normal 5 2 2 2 5 3 3 4" xfId="8025" xr:uid="{00000000-0005-0000-0000-00003C3B0000}"/>
    <cellStyle name="Normal 5 2 2 2 5 3 3 5" xfId="14794" xr:uid="{00000000-0005-0000-0000-00003D3B0000}"/>
    <cellStyle name="Normal 5 2 2 2 5 3 3 6" xfId="21563" xr:uid="{00000000-0005-0000-0000-00003E3B0000}"/>
    <cellStyle name="Normal 5 2 2 2 5 3 4" xfId="1655" xr:uid="{00000000-0005-0000-0000-00003F3B0000}"/>
    <cellStyle name="Normal 5 2 2 2 5 3 4 2" xfId="3357" xr:uid="{00000000-0005-0000-0000-0000403B0000}"/>
    <cellStyle name="Normal 5 2 2 2 5 3 4 2 2" xfId="6753" xr:uid="{00000000-0005-0000-0000-0000413B0000}"/>
    <cellStyle name="Normal 5 2 2 2 5 3 4 2 2 2" xfId="13525" xr:uid="{00000000-0005-0000-0000-0000423B0000}"/>
    <cellStyle name="Normal 5 2 2 2 5 3 4 2 2 3" xfId="20294" xr:uid="{00000000-0005-0000-0000-0000433B0000}"/>
    <cellStyle name="Normal 5 2 2 2 5 3 4 2 2 4" xfId="27063" xr:uid="{00000000-0005-0000-0000-0000443B0000}"/>
    <cellStyle name="Normal 5 2 2 2 5 3 4 2 3" xfId="10141" xr:uid="{00000000-0005-0000-0000-0000453B0000}"/>
    <cellStyle name="Normal 5 2 2 2 5 3 4 2 4" xfId="16910" xr:uid="{00000000-0005-0000-0000-0000463B0000}"/>
    <cellStyle name="Normal 5 2 2 2 5 3 4 2 5" xfId="23679" xr:uid="{00000000-0005-0000-0000-0000473B0000}"/>
    <cellStyle name="Normal 5 2 2 2 5 3 4 3" xfId="5051" xr:uid="{00000000-0005-0000-0000-0000483B0000}"/>
    <cellStyle name="Normal 5 2 2 2 5 3 4 3 2" xfId="11832" xr:uid="{00000000-0005-0000-0000-0000493B0000}"/>
    <cellStyle name="Normal 5 2 2 2 5 3 4 3 3" xfId="18601" xr:uid="{00000000-0005-0000-0000-00004A3B0000}"/>
    <cellStyle name="Normal 5 2 2 2 5 3 4 3 4" xfId="25370" xr:uid="{00000000-0005-0000-0000-00004B3B0000}"/>
    <cellStyle name="Normal 5 2 2 2 5 3 4 4" xfId="8448" xr:uid="{00000000-0005-0000-0000-00004C3B0000}"/>
    <cellStyle name="Normal 5 2 2 2 5 3 4 5" xfId="15217" xr:uid="{00000000-0005-0000-0000-00004D3B0000}"/>
    <cellStyle name="Normal 5 2 2 2 5 3 4 6" xfId="21986" xr:uid="{00000000-0005-0000-0000-00004E3B0000}"/>
    <cellStyle name="Normal 5 2 2 2 5 3 5" xfId="2080" xr:uid="{00000000-0005-0000-0000-00004F3B0000}"/>
    <cellStyle name="Normal 5 2 2 2 5 3 5 2" xfId="5476" xr:uid="{00000000-0005-0000-0000-0000503B0000}"/>
    <cellStyle name="Normal 5 2 2 2 5 3 5 2 2" xfId="12256" xr:uid="{00000000-0005-0000-0000-0000513B0000}"/>
    <cellStyle name="Normal 5 2 2 2 5 3 5 2 3" xfId="19025" xr:uid="{00000000-0005-0000-0000-0000523B0000}"/>
    <cellStyle name="Normal 5 2 2 2 5 3 5 2 4" xfId="25794" xr:uid="{00000000-0005-0000-0000-0000533B0000}"/>
    <cellStyle name="Normal 5 2 2 2 5 3 5 3" xfId="8872" xr:uid="{00000000-0005-0000-0000-0000543B0000}"/>
    <cellStyle name="Normal 5 2 2 2 5 3 5 4" xfId="15641" xr:uid="{00000000-0005-0000-0000-0000553B0000}"/>
    <cellStyle name="Normal 5 2 2 2 5 3 5 5" xfId="22410" xr:uid="{00000000-0005-0000-0000-0000563B0000}"/>
    <cellStyle name="Normal 5 2 2 2 5 3 6" xfId="3782" xr:uid="{00000000-0005-0000-0000-0000573B0000}"/>
    <cellStyle name="Normal 5 2 2 2 5 3 6 2" xfId="10563" xr:uid="{00000000-0005-0000-0000-0000583B0000}"/>
    <cellStyle name="Normal 5 2 2 2 5 3 6 3" xfId="17332" xr:uid="{00000000-0005-0000-0000-0000593B0000}"/>
    <cellStyle name="Normal 5 2 2 2 5 3 6 4" xfId="24101" xr:uid="{00000000-0005-0000-0000-00005A3B0000}"/>
    <cellStyle name="Normal 5 2 2 2 5 3 7" xfId="7179" xr:uid="{00000000-0005-0000-0000-00005B3B0000}"/>
    <cellStyle name="Normal 5 2 2 2 5 3 8" xfId="13948" xr:uid="{00000000-0005-0000-0000-00005C3B0000}"/>
    <cellStyle name="Normal 5 2 2 2 5 3 9" xfId="20717" xr:uid="{00000000-0005-0000-0000-00005D3B0000}"/>
    <cellStyle name="Normal 5 2 2 2 5 4" xfId="573" xr:uid="{00000000-0005-0000-0000-00005E3B0000}"/>
    <cellStyle name="Normal 5 2 2 2 5 4 2" xfId="2282" xr:uid="{00000000-0005-0000-0000-00005F3B0000}"/>
    <cellStyle name="Normal 5 2 2 2 5 4 2 2" xfId="5678" xr:uid="{00000000-0005-0000-0000-0000603B0000}"/>
    <cellStyle name="Normal 5 2 2 2 5 4 2 2 2" xfId="12456" xr:uid="{00000000-0005-0000-0000-0000613B0000}"/>
    <cellStyle name="Normal 5 2 2 2 5 4 2 2 3" xfId="19225" xr:uid="{00000000-0005-0000-0000-0000623B0000}"/>
    <cellStyle name="Normal 5 2 2 2 5 4 2 2 4" xfId="25994" xr:uid="{00000000-0005-0000-0000-0000633B0000}"/>
    <cellStyle name="Normal 5 2 2 2 5 4 2 3" xfId="9072" xr:uid="{00000000-0005-0000-0000-0000643B0000}"/>
    <cellStyle name="Normal 5 2 2 2 5 4 2 4" xfId="15841" xr:uid="{00000000-0005-0000-0000-0000653B0000}"/>
    <cellStyle name="Normal 5 2 2 2 5 4 2 5" xfId="22610" xr:uid="{00000000-0005-0000-0000-0000663B0000}"/>
    <cellStyle name="Normal 5 2 2 2 5 4 3" xfId="3982" xr:uid="{00000000-0005-0000-0000-0000673B0000}"/>
    <cellStyle name="Normal 5 2 2 2 5 4 3 2" xfId="10763" xr:uid="{00000000-0005-0000-0000-0000683B0000}"/>
    <cellStyle name="Normal 5 2 2 2 5 4 3 3" xfId="17532" xr:uid="{00000000-0005-0000-0000-0000693B0000}"/>
    <cellStyle name="Normal 5 2 2 2 5 4 3 4" xfId="24301" xr:uid="{00000000-0005-0000-0000-00006A3B0000}"/>
    <cellStyle name="Normal 5 2 2 2 5 4 4" xfId="7379" xr:uid="{00000000-0005-0000-0000-00006B3B0000}"/>
    <cellStyle name="Normal 5 2 2 2 5 4 5" xfId="14148" xr:uid="{00000000-0005-0000-0000-00006C3B0000}"/>
    <cellStyle name="Normal 5 2 2 2 5 4 6" xfId="20917" xr:uid="{00000000-0005-0000-0000-00006D3B0000}"/>
    <cellStyle name="Normal 5 2 2 2 5 5" xfId="1003" xr:uid="{00000000-0005-0000-0000-00006E3B0000}"/>
    <cellStyle name="Normal 5 2 2 2 5 5 2" xfId="2708" xr:uid="{00000000-0005-0000-0000-00006F3B0000}"/>
    <cellStyle name="Normal 5 2 2 2 5 5 2 2" xfId="6104" xr:uid="{00000000-0005-0000-0000-0000703B0000}"/>
    <cellStyle name="Normal 5 2 2 2 5 5 2 2 2" xfId="12879" xr:uid="{00000000-0005-0000-0000-0000713B0000}"/>
    <cellStyle name="Normal 5 2 2 2 5 5 2 2 3" xfId="19648" xr:uid="{00000000-0005-0000-0000-0000723B0000}"/>
    <cellStyle name="Normal 5 2 2 2 5 5 2 2 4" xfId="26417" xr:uid="{00000000-0005-0000-0000-0000733B0000}"/>
    <cellStyle name="Normal 5 2 2 2 5 5 2 3" xfId="9495" xr:uid="{00000000-0005-0000-0000-0000743B0000}"/>
    <cellStyle name="Normal 5 2 2 2 5 5 2 4" xfId="16264" xr:uid="{00000000-0005-0000-0000-0000753B0000}"/>
    <cellStyle name="Normal 5 2 2 2 5 5 2 5" xfId="23033" xr:uid="{00000000-0005-0000-0000-0000763B0000}"/>
    <cellStyle name="Normal 5 2 2 2 5 5 3" xfId="4405" xr:uid="{00000000-0005-0000-0000-0000773B0000}"/>
    <cellStyle name="Normal 5 2 2 2 5 5 3 2" xfId="11186" xr:uid="{00000000-0005-0000-0000-0000783B0000}"/>
    <cellStyle name="Normal 5 2 2 2 5 5 3 3" xfId="17955" xr:uid="{00000000-0005-0000-0000-0000793B0000}"/>
    <cellStyle name="Normal 5 2 2 2 5 5 3 4" xfId="24724" xr:uid="{00000000-0005-0000-0000-00007A3B0000}"/>
    <cellStyle name="Normal 5 2 2 2 5 5 4" xfId="7802" xr:uid="{00000000-0005-0000-0000-00007B3B0000}"/>
    <cellStyle name="Normal 5 2 2 2 5 5 5" xfId="14571" xr:uid="{00000000-0005-0000-0000-00007C3B0000}"/>
    <cellStyle name="Normal 5 2 2 2 5 5 6" xfId="21340" xr:uid="{00000000-0005-0000-0000-00007D3B0000}"/>
    <cellStyle name="Normal 5 2 2 2 5 6" xfId="1432" xr:uid="{00000000-0005-0000-0000-00007E3B0000}"/>
    <cellStyle name="Normal 5 2 2 2 5 6 2" xfId="3134" xr:uid="{00000000-0005-0000-0000-00007F3B0000}"/>
    <cellStyle name="Normal 5 2 2 2 5 6 2 2" xfId="6530" xr:uid="{00000000-0005-0000-0000-0000803B0000}"/>
    <cellStyle name="Normal 5 2 2 2 5 6 2 2 2" xfId="13302" xr:uid="{00000000-0005-0000-0000-0000813B0000}"/>
    <cellStyle name="Normal 5 2 2 2 5 6 2 2 3" xfId="20071" xr:uid="{00000000-0005-0000-0000-0000823B0000}"/>
    <cellStyle name="Normal 5 2 2 2 5 6 2 2 4" xfId="26840" xr:uid="{00000000-0005-0000-0000-0000833B0000}"/>
    <cellStyle name="Normal 5 2 2 2 5 6 2 3" xfId="9918" xr:uid="{00000000-0005-0000-0000-0000843B0000}"/>
    <cellStyle name="Normal 5 2 2 2 5 6 2 4" xfId="16687" xr:uid="{00000000-0005-0000-0000-0000853B0000}"/>
    <cellStyle name="Normal 5 2 2 2 5 6 2 5" xfId="23456" xr:uid="{00000000-0005-0000-0000-0000863B0000}"/>
    <cellStyle name="Normal 5 2 2 2 5 6 3" xfId="4828" xr:uid="{00000000-0005-0000-0000-0000873B0000}"/>
    <cellStyle name="Normal 5 2 2 2 5 6 3 2" xfId="11609" xr:uid="{00000000-0005-0000-0000-0000883B0000}"/>
    <cellStyle name="Normal 5 2 2 2 5 6 3 3" xfId="18378" xr:uid="{00000000-0005-0000-0000-0000893B0000}"/>
    <cellStyle name="Normal 5 2 2 2 5 6 3 4" xfId="25147" xr:uid="{00000000-0005-0000-0000-00008A3B0000}"/>
    <cellStyle name="Normal 5 2 2 2 5 6 4" xfId="8225" xr:uid="{00000000-0005-0000-0000-00008B3B0000}"/>
    <cellStyle name="Normal 5 2 2 2 5 6 5" xfId="14994" xr:uid="{00000000-0005-0000-0000-00008C3B0000}"/>
    <cellStyle name="Normal 5 2 2 2 5 6 6" xfId="21763" xr:uid="{00000000-0005-0000-0000-00008D3B0000}"/>
    <cellStyle name="Normal 5 2 2 2 5 7" xfId="1857" xr:uid="{00000000-0005-0000-0000-00008E3B0000}"/>
    <cellStyle name="Normal 5 2 2 2 5 7 2" xfId="5253" xr:uid="{00000000-0005-0000-0000-00008F3B0000}"/>
    <cellStyle name="Normal 5 2 2 2 5 7 2 2" xfId="12033" xr:uid="{00000000-0005-0000-0000-0000903B0000}"/>
    <cellStyle name="Normal 5 2 2 2 5 7 2 3" xfId="18802" xr:uid="{00000000-0005-0000-0000-0000913B0000}"/>
    <cellStyle name="Normal 5 2 2 2 5 7 2 4" xfId="25571" xr:uid="{00000000-0005-0000-0000-0000923B0000}"/>
    <cellStyle name="Normal 5 2 2 2 5 7 3" xfId="8649" xr:uid="{00000000-0005-0000-0000-0000933B0000}"/>
    <cellStyle name="Normal 5 2 2 2 5 7 4" xfId="15418" xr:uid="{00000000-0005-0000-0000-0000943B0000}"/>
    <cellStyle name="Normal 5 2 2 2 5 7 5" xfId="22187" xr:uid="{00000000-0005-0000-0000-0000953B0000}"/>
    <cellStyle name="Normal 5 2 2 2 5 8" xfId="3559" xr:uid="{00000000-0005-0000-0000-0000963B0000}"/>
    <cellStyle name="Normal 5 2 2 2 5 8 2" xfId="10340" xr:uid="{00000000-0005-0000-0000-0000973B0000}"/>
    <cellStyle name="Normal 5 2 2 2 5 8 3" xfId="17109" xr:uid="{00000000-0005-0000-0000-0000983B0000}"/>
    <cellStyle name="Normal 5 2 2 2 5 8 4" xfId="23878" xr:uid="{00000000-0005-0000-0000-0000993B0000}"/>
    <cellStyle name="Normal 5 2 2 2 5 9" xfId="6955" xr:uid="{00000000-0005-0000-0000-00009A3B0000}"/>
    <cellStyle name="Normal 5 2 2 2 6" xfId="145" xr:uid="{00000000-0005-0000-0000-00009B3B0000}"/>
    <cellStyle name="Normal 5 2 2 2 6 10" xfId="20514" xr:uid="{00000000-0005-0000-0000-00009C3B0000}"/>
    <cellStyle name="Normal 5 2 2 2 6 2" xfId="393" xr:uid="{00000000-0005-0000-0000-00009D3B0000}"/>
    <cellStyle name="Normal 5 2 2 2 6 2 2" xfId="820" xr:uid="{00000000-0005-0000-0000-00009E3B0000}"/>
    <cellStyle name="Normal 5 2 2 2 6 2 2 2" xfId="2525" xr:uid="{00000000-0005-0000-0000-00009F3B0000}"/>
    <cellStyle name="Normal 5 2 2 2 6 2 2 2 2" xfId="5921" xr:uid="{00000000-0005-0000-0000-0000A03B0000}"/>
    <cellStyle name="Normal 5 2 2 2 6 2 2 2 2 2" xfId="12699" xr:uid="{00000000-0005-0000-0000-0000A13B0000}"/>
    <cellStyle name="Normal 5 2 2 2 6 2 2 2 2 3" xfId="19468" xr:uid="{00000000-0005-0000-0000-0000A23B0000}"/>
    <cellStyle name="Normal 5 2 2 2 6 2 2 2 2 4" xfId="26237" xr:uid="{00000000-0005-0000-0000-0000A33B0000}"/>
    <cellStyle name="Normal 5 2 2 2 6 2 2 2 3" xfId="9315" xr:uid="{00000000-0005-0000-0000-0000A43B0000}"/>
    <cellStyle name="Normal 5 2 2 2 6 2 2 2 4" xfId="16084" xr:uid="{00000000-0005-0000-0000-0000A53B0000}"/>
    <cellStyle name="Normal 5 2 2 2 6 2 2 2 5" xfId="22853" xr:uid="{00000000-0005-0000-0000-0000A63B0000}"/>
    <cellStyle name="Normal 5 2 2 2 6 2 2 3" xfId="4225" xr:uid="{00000000-0005-0000-0000-0000A73B0000}"/>
    <cellStyle name="Normal 5 2 2 2 6 2 2 3 2" xfId="11006" xr:uid="{00000000-0005-0000-0000-0000A83B0000}"/>
    <cellStyle name="Normal 5 2 2 2 6 2 2 3 3" xfId="17775" xr:uid="{00000000-0005-0000-0000-0000A93B0000}"/>
    <cellStyle name="Normal 5 2 2 2 6 2 2 3 4" xfId="24544" xr:uid="{00000000-0005-0000-0000-0000AA3B0000}"/>
    <cellStyle name="Normal 5 2 2 2 6 2 2 4" xfId="7622" xr:uid="{00000000-0005-0000-0000-0000AB3B0000}"/>
    <cellStyle name="Normal 5 2 2 2 6 2 2 5" xfId="14391" xr:uid="{00000000-0005-0000-0000-0000AC3B0000}"/>
    <cellStyle name="Normal 5 2 2 2 6 2 2 6" xfId="21160" xr:uid="{00000000-0005-0000-0000-0000AD3B0000}"/>
    <cellStyle name="Normal 5 2 2 2 6 2 3" xfId="1246" xr:uid="{00000000-0005-0000-0000-0000AE3B0000}"/>
    <cellStyle name="Normal 5 2 2 2 6 2 3 2" xfId="2951" xr:uid="{00000000-0005-0000-0000-0000AF3B0000}"/>
    <cellStyle name="Normal 5 2 2 2 6 2 3 2 2" xfId="6347" xr:uid="{00000000-0005-0000-0000-0000B03B0000}"/>
    <cellStyle name="Normal 5 2 2 2 6 2 3 2 2 2" xfId="13122" xr:uid="{00000000-0005-0000-0000-0000B13B0000}"/>
    <cellStyle name="Normal 5 2 2 2 6 2 3 2 2 3" xfId="19891" xr:uid="{00000000-0005-0000-0000-0000B23B0000}"/>
    <cellStyle name="Normal 5 2 2 2 6 2 3 2 2 4" xfId="26660" xr:uid="{00000000-0005-0000-0000-0000B33B0000}"/>
    <cellStyle name="Normal 5 2 2 2 6 2 3 2 3" xfId="9738" xr:uid="{00000000-0005-0000-0000-0000B43B0000}"/>
    <cellStyle name="Normal 5 2 2 2 6 2 3 2 4" xfId="16507" xr:uid="{00000000-0005-0000-0000-0000B53B0000}"/>
    <cellStyle name="Normal 5 2 2 2 6 2 3 2 5" xfId="23276" xr:uid="{00000000-0005-0000-0000-0000B63B0000}"/>
    <cellStyle name="Normal 5 2 2 2 6 2 3 3" xfId="4648" xr:uid="{00000000-0005-0000-0000-0000B73B0000}"/>
    <cellStyle name="Normal 5 2 2 2 6 2 3 3 2" xfId="11429" xr:uid="{00000000-0005-0000-0000-0000B83B0000}"/>
    <cellStyle name="Normal 5 2 2 2 6 2 3 3 3" xfId="18198" xr:uid="{00000000-0005-0000-0000-0000B93B0000}"/>
    <cellStyle name="Normal 5 2 2 2 6 2 3 3 4" xfId="24967" xr:uid="{00000000-0005-0000-0000-0000BA3B0000}"/>
    <cellStyle name="Normal 5 2 2 2 6 2 3 4" xfId="8045" xr:uid="{00000000-0005-0000-0000-0000BB3B0000}"/>
    <cellStyle name="Normal 5 2 2 2 6 2 3 5" xfId="14814" xr:uid="{00000000-0005-0000-0000-0000BC3B0000}"/>
    <cellStyle name="Normal 5 2 2 2 6 2 3 6" xfId="21583" xr:uid="{00000000-0005-0000-0000-0000BD3B0000}"/>
    <cellStyle name="Normal 5 2 2 2 6 2 4" xfId="1675" xr:uid="{00000000-0005-0000-0000-0000BE3B0000}"/>
    <cellStyle name="Normal 5 2 2 2 6 2 4 2" xfId="3377" xr:uid="{00000000-0005-0000-0000-0000BF3B0000}"/>
    <cellStyle name="Normal 5 2 2 2 6 2 4 2 2" xfId="6773" xr:uid="{00000000-0005-0000-0000-0000C03B0000}"/>
    <cellStyle name="Normal 5 2 2 2 6 2 4 2 2 2" xfId="13545" xr:uid="{00000000-0005-0000-0000-0000C13B0000}"/>
    <cellStyle name="Normal 5 2 2 2 6 2 4 2 2 3" xfId="20314" xr:uid="{00000000-0005-0000-0000-0000C23B0000}"/>
    <cellStyle name="Normal 5 2 2 2 6 2 4 2 2 4" xfId="27083" xr:uid="{00000000-0005-0000-0000-0000C33B0000}"/>
    <cellStyle name="Normal 5 2 2 2 6 2 4 2 3" xfId="10161" xr:uid="{00000000-0005-0000-0000-0000C43B0000}"/>
    <cellStyle name="Normal 5 2 2 2 6 2 4 2 4" xfId="16930" xr:uid="{00000000-0005-0000-0000-0000C53B0000}"/>
    <cellStyle name="Normal 5 2 2 2 6 2 4 2 5" xfId="23699" xr:uid="{00000000-0005-0000-0000-0000C63B0000}"/>
    <cellStyle name="Normal 5 2 2 2 6 2 4 3" xfId="5071" xr:uid="{00000000-0005-0000-0000-0000C73B0000}"/>
    <cellStyle name="Normal 5 2 2 2 6 2 4 3 2" xfId="11852" xr:uid="{00000000-0005-0000-0000-0000C83B0000}"/>
    <cellStyle name="Normal 5 2 2 2 6 2 4 3 3" xfId="18621" xr:uid="{00000000-0005-0000-0000-0000C93B0000}"/>
    <cellStyle name="Normal 5 2 2 2 6 2 4 3 4" xfId="25390" xr:uid="{00000000-0005-0000-0000-0000CA3B0000}"/>
    <cellStyle name="Normal 5 2 2 2 6 2 4 4" xfId="8468" xr:uid="{00000000-0005-0000-0000-0000CB3B0000}"/>
    <cellStyle name="Normal 5 2 2 2 6 2 4 5" xfId="15237" xr:uid="{00000000-0005-0000-0000-0000CC3B0000}"/>
    <cellStyle name="Normal 5 2 2 2 6 2 4 6" xfId="22006" xr:uid="{00000000-0005-0000-0000-0000CD3B0000}"/>
    <cellStyle name="Normal 5 2 2 2 6 2 5" xfId="2102" xr:uid="{00000000-0005-0000-0000-0000CE3B0000}"/>
    <cellStyle name="Normal 5 2 2 2 6 2 5 2" xfId="5498" xr:uid="{00000000-0005-0000-0000-0000CF3B0000}"/>
    <cellStyle name="Normal 5 2 2 2 6 2 5 2 2" xfId="12276" xr:uid="{00000000-0005-0000-0000-0000D03B0000}"/>
    <cellStyle name="Normal 5 2 2 2 6 2 5 2 3" xfId="19045" xr:uid="{00000000-0005-0000-0000-0000D13B0000}"/>
    <cellStyle name="Normal 5 2 2 2 6 2 5 2 4" xfId="25814" xr:uid="{00000000-0005-0000-0000-0000D23B0000}"/>
    <cellStyle name="Normal 5 2 2 2 6 2 5 3" xfId="8892" xr:uid="{00000000-0005-0000-0000-0000D33B0000}"/>
    <cellStyle name="Normal 5 2 2 2 6 2 5 4" xfId="15661" xr:uid="{00000000-0005-0000-0000-0000D43B0000}"/>
    <cellStyle name="Normal 5 2 2 2 6 2 5 5" xfId="22430" xr:uid="{00000000-0005-0000-0000-0000D53B0000}"/>
    <cellStyle name="Normal 5 2 2 2 6 2 6" xfId="3802" xr:uid="{00000000-0005-0000-0000-0000D63B0000}"/>
    <cellStyle name="Normal 5 2 2 2 6 2 6 2" xfId="10583" xr:uid="{00000000-0005-0000-0000-0000D73B0000}"/>
    <cellStyle name="Normal 5 2 2 2 6 2 6 3" xfId="17352" xr:uid="{00000000-0005-0000-0000-0000D83B0000}"/>
    <cellStyle name="Normal 5 2 2 2 6 2 6 4" xfId="24121" xr:uid="{00000000-0005-0000-0000-0000D93B0000}"/>
    <cellStyle name="Normal 5 2 2 2 6 2 7" xfId="7199" xr:uid="{00000000-0005-0000-0000-0000DA3B0000}"/>
    <cellStyle name="Normal 5 2 2 2 6 2 8" xfId="13968" xr:uid="{00000000-0005-0000-0000-0000DB3B0000}"/>
    <cellStyle name="Normal 5 2 2 2 6 2 9" xfId="20737" xr:uid="{00000000-0005-0000-0000-0000DC3B0000}"/>
    <cellStyle name="Normal 5 2 2 2 6 3" xfId="595" xr:uid="{00000000-0005-0000-0000-0000DD3B0000}"/>
    <cellStyle name="Normal 5 2 2 2 6 3 2" xfId="2302" xr:uid="{00000000-0005-0000-0000-0000DE3B0000}"/>
    <cellStyle name="Normal 5 2 2 2 6 3 2 2" xfId="5698" xr:uid="{00000000-0005-0000-0000-0000DF3B0000}"/>
    <cellStyle name="Normal 5 2 2 2 6 3 2 2 2" xfId="12476" xr:uid="{00000000-0005-0000-0000-0000E03B0000}"/>
    <cellStyle name="Normal 5 2 2 2 6 3 2 2 3" xfId="19245" xr:uid="{00000000-0005-0000-0000-0000E13B0000}"/>
    <cellStyle name="Normal 5 2 2 2 6 3 2 2 4" xfId="26014" xr:uid="{00000000-0005-0000-0000-0000E23B0000}"/>
    <cellStyle name="Normal 5 2 2 2 6 3 2 3" xfId="9092" xr:uid="{00000000-0005-0000-0000-0000E33B0000}"/>
    <cellStyle name="Normal 5 2 2 2 6 3 2 4" xfId="15861" xr:uid="{00000000-0005-0000-0000-0000E43B0000}"/>
    <cellStyle name="Normal 5 2 2 2 6 3 2 5" xfId="22630" xr:uid="{00000000-0005-0000-0000-0000E53B0000}"/>
    <cellStyle name="Normal 5 2 2 2 6 3 3" xfId="4002" xr:uid="{00000000-0005-0000-0000-0000E63B0000}"/>
    <cellStyle name="Normal 5 2 2 2 6 3 3 2" xfId="10783" xr:uid="{00000000-0005-0000-0000-0000E73B0000}"/>
    <cellStyle name="Normal 5 2 2 2 6 3 3 3" xfId="17552" xr:uid="{00000000-0005-0000-0000-0000E83B0000}"/>
    <cellStyle name="Normal 5 2 2 2 6 3 3 4" xfId="24321" xr:uid="{00000000-0005-0000-0000-0000E93B0000}"/>
    <cellStyle name="Normal 5 2 2 2 6 3 4" xfId="7399" xr:uid="{00000000-0005-0000-0000-0000EA3B0000}"/>
    <cellStyle name="Normal 5 2 2 2 6 3 5" xfId="14168" xr:uid="{00000000-0005-0000-0000-0000EB3B0000}"/>
    <cellStyle name="Normal 5 2 2 2 6 3 6" xfId="20937" xr:uid="{00000000-0005-0000-0000-0000EC3B0000}"/>
    <cellStyle name="Normal 5 2 2 2 6 4" xfId="1023" xr:uid="{00000000-0005-0000-0000-0000ED3B0000}"/>
    <cellStyle name="Normal 5 2 2 2 6 4 2" xfId="2728" xr:uid="{00000000-0005-0000-0000-0000EE3B0000}"/>
    <cellStyle name="Normal 5 2 2 2 6 4 2 2" xfId="6124" xr:uid="{00000000-0005-0000-0000-0000EF3B0000}"/>
    <cellStyle name="Normal 5 2 2 2 6 4 2 2 2" xfId="12899" xr:uid="{00000000-0005-0000-0000-0000F03B0000}"/>
    <cellStyle name="Normal 5 2 2 2 6 4 2 2 3" xfId="19668" xr:uid="{00000000-0005-0000-0000-0000F13B0000}"/>
    <cellStyle name="Normal 5 2 2 2 6 4 2 2 4" xfId="26437" xr:uid="{00000000-0005-0000-0000-0000F23B0000}"/>
    <cellStyle name="Normal 5 2 2 2 6 4 2 3" xfId="9515" xr:uid="{00000000-0005-0000-0000-0000F33B0000}"/>
    <cellStyle name="Normal 5 2 2 2 6 4 2 4" xfId="16284" xr:uid="{00000000-0005-0000-0000-0000F43B0000}"/>
    <cellStyle name="Normal 5 2 2 2 6 4 2 5" xfId="23053" xr:uid="{00000000-0005-0000-0000-0000F53B0000}"/>
    <cellStyle name="Normal 5 2 2 2 6 4 3" xfId="4425" xr:uid="{00000000-0005-0000-0000-0000F63B0000}"/>
    <cellStyle name="Normal 5 2 2 2 6 4 3 2" xfId="11206" xr:uid="{00000000-0005-0000-0000-0000F73B0000}"/>
    <cellStyle name="Normal 5 2 2 2 6 4 3 3" xfId="17975" xr:uid="{00000000-0005-0000-0000-0000F83B0000}"/>
    <cellStyle name="Normal 5 2 2 2 6 4 3 4" xfId="24744" xr:uid="{00000000-0005-0000-0000-0000F93B0000}"/>
    <cellStyle name="Normal 5 2 2 2 6 4 4" xfId="7822" xr:uid="{00000000-0005-0000-0000-0000FA3B0000}"/>
    <cellStyle name="Normal 5 2 2 2 6 4 5" xfId="14591" xr:uid="{00000000-0005-0000-0000-0000FB3B0000}"/>
    <cellStyle name="Normal 5 2 2 2 6 4 6" xfId="21360" xr:uid="{00000000-0005-0000-0000-0000FC3B0000}"/>
    <cellStyle name="Normal 5 2 2 2 6 5" xfId="1452" xr:uid="{00000000-0005-0000-0000-0000FD3B0000}"/>
    <cellStyle name="Normal 5 2 2 2 6 5 2" xfId="3154" xr:uid="{00000000-0005-0000-0000-0000FE3B0000}"/>
    <cellStyle name="Normal 5 2 2 2 6 5 2 2" xfId="6550" xr:uid="{00000000-0005-0000-0000-0000FF3B0000}"/>
    <cellStyle name="Normal 5 2 2 2 6 5 2 2 2" xfId="13322" xr:uid="{00000000-0005-0000-0000-0000003C0000}"/>
    <cellStyle name="Normal 5 2 2 2 6 5 2 2 3" xfId="20091" xr:uid="{00000000-0005-0000-0000-0000013C0000}"/>
    <cellStyle name="Normal 5 2 2 2 6 5 2 2 4" xfId="26860" xr:uid="{00000000-0005-0000-0000-0000023C0000}"/>
    <cellStyle name="Normal 5 2 2 2 6 5 2 3" xfId="9938" xr:uid="{00000000-0005-0000-0000-0000033C0000}"/>
    <cellStyle name="Normal 5 2 2 2 6 5 2 4" xfId="16707" xr:uid="{00000000-0005-0000-0000-0000043C0000}"/>
    <cellStyle name="Normal 5 2 2 2 6 5 2 5" xfId="23476" xr:uid="{00000000-0005-0000-0000-0000053C0000}"/>
    <cellStyle name="Normal 5 2 2 2 6 5 3" xfId="4848" xr:uid="{00000000-0005-0000-0000-0000063C0000}"/>
    <cellStyle name="Normal 5 2 2 2 6 5 3 2" xfId="11629" xr:uid="{00000000-0005-0000-0000-0000073C0000}"/>
    <cellStyle name="Normal 5 2 2 2 6 5 3 3" xfId="18398" xr:uid="{00000000-0005-0000-0000-0000083C0000}"/>
    <cellStyle name="Normal 5 2 2 2 6 5 3 4" xfId="25167" xr:uid="{00000000-0005-0000-0000-0000093C0000}"/>
    <cellStyle name="Normal 5 2 2 2 6 5 4" xfId="8245" xr:uid="{00000000-0005-0000-0000-00000A3C0000}"/>
    <cellStyle name="Normal 5 2 2 2 6 5 5" xfId="15014" xr:uid="{00000000-0005-0000-0000-00000B3C0000}"/>
    <cellStyle name="Normal 5 2 2 2 6 5 6" xfId="21783" xr:uid="{00000000-0005-0000-0000-00000C3C0000}"/>
    <cellStyle name="Normal 5 2 2 2 6 6" xfId="1877" xr:uid="{00000000-0005-0000-0000-00000D3C0000}"/>
    <cellStyle name="Normal 5 2 2 2 6 6 2" xfId="5273" xr:uid="{00000000-0005-0000-0000-00000E3C0000}"/>
    <cellStyle name="Normal 5 2 2 2 6 6 2 2" xfId="12053" xr:uid="{00000000-0005-0000-0000-00000F3C0000}"/>
    <cellStyle name="Normal 5 2 2 2 6 6 2 3" xfId="18822" xr:uid="{00000000-0005-0000-0000-0000103C0000}"/>
    <cellStyle name="Normal 5 2 2 2 6 6 2 4" xfId="25591" xr:uid="{00000000-0005-0000-0000-0000113C0000}"/>
    <cellStyle name="Normal 5 2 2 2 6 6 3" xfId="8669" xr:uid="{00000000-0005-0000-0000-0000123C0000}"/>
    <cellStyle name="Normal 5 2 2 2 6 6 4" xfId="15438" xr:uid="{00000000-0005-0000-0000-0000133C0000}"/>
    <cellStyle name="Normal 5 2 2 2 6 6 5" xfId="22207" xr:uid="{00000000-0005-0000-0000-0000143C0000}"/>
    <cellStyle name="Normal 5 2 2 2 6 7" xfId="3579" xr:uid="{00000000-0005-0000-0000-0000153C0000}"/>
    <cellStyle name="Normal 5 2 2 2 6 7 2" xfId="10360" xr:uid="{00000000-0005-0000-0000-0000163C0000}"/>
    <cellStyle name="Normal 5 2 2 2 6 7 3" xfId="17129" xr:uid="{00000000-0005-0000-0000-0000173C0000}"/>
    <cellStyle name="Normal 5 2 2 2 6 7 4" xfId="23898" xr:uid="{00000000-0005-0000-0000-0000183C0000}"/>
    <cellStyle name="Normal 5 2 2 2 6 8" xfId="6975" xr:uid="{00000000-0005-0000-0000-0000193C0000}"/>
    <cellStyle name="Normal 5 2 2 2 6 9" xfId="13745" xr:uid="{00000000-0005-0000-0000-00001A3C0000}"/>
    <cellStyle name="Normal 5 2 2 2 7" xfId="291" xr:uid="{00000000-0005-0000-0000-00001B3C0000}"/>
    <cellStyle name="Normal 5 2 2 2 7 2" xfId="718" xr:uid="{00000000-0005-0000-0000-00001C3C0000}"/>
    <cellStyle name="Normal 5 2 2 2 7 2 2" xfId="2425" xr:uid="{00000000-0005-0000-0000-00001D3C0000}"/>
    <cellStyle name="Normal 5 2 2 2 7 2 2 2" xfId="5821" xr:uid="{00000000-0005-0000-0000-00001E3C0000}"/>
    <cellStyle name="Normal 5 2 2 2 7 2 2 2 2" xfId="12599" xr:uid="{00000000-0005-0000-0000-00001F3C0000}"/>
    <cellStyle name="Normal 5 2 2 2 7 2 2 2 3" xfId="19368" xr:uid="{00000000-0005-0000-0000-0000203C0000}"/>
    <cellStyle name="Normal 5 2 2 2 7 2 2 2 4" xfId="26137" xr:uid="{00000000-0005-0000-0000-0000213C0000}"/>
    <cellStyle name="Normal 5 2 2 2 7 2 2 3" xfId="9215" xr:uid="{00000000-0005-0000-0000-0000223C0000}"/>
    <cellStyle name="Normal 5 2 2 2 7 2 2 4" xfId="15984" xr:uid="{00000000-0005-0000-0000-0000233C0000}"/>
    <cellStyle name="Normal 5 2 2 2 7 2 2 5" xfId="22753" xr:uid="{00000000-0005-0000-0000-0000243C0000}"/>
    <cellStyle name="Normal 5 2 2 2 7 2 3" xfId="4125" xr:uid="{00000000-0005-0000-0000-0000253C0000}"/>
    <cellStyle name="Normal 5 2 2 2 7 2 3 2" xfId="10906" xr:uid="{00000000-0005-0000-0000-0000263C0000}"/>
    <cellStyle name="Normal 5 2 2 2 7 2 3 3" xfId="17675" xr:uid="{00000000-0005-0000-0000-0000273C0000}"/>
    <cellStyle name="Normal 5 2 2 2 7 2 3 4" xfId="24444" xr:uid="{00000000-0005-0000-0000-0000283C0000}"/>
    <cellStyle name="Normal 5 2 2 2 7 2 4" xfId="7522" xr:uid="{00000000-0005-0000-0000-0000293C0000}"/>
    <cellStyle name="Normal 5 2 2 2 7 2 5" xfId="14291" xr:uid="{00000000-0005-0000-0000-00002A3C0000}"/>
    <cellStyle name="Normal 5 2 2 2 7 2 6" xfId="21060" xr:uid="{00000000-0005-0000-0000-00002B3C0000}"/>
    <cellStyle name="Normal 5 2 2 2 7 3" xfId="1146" xr:uid="{00000000-0005-0000-0000-00002C3C0000}"/>
    <cellStyle name="Normal 5 2 2 2 7 3 2" xfId="2851" xr:uid="{00000000-0005-0000-0000-00002D3C0000}"/>
    <cellStyle name="Normal 5 2 2 2 7 3 2 2" xfId="6247" xr:uid="{00000000-0005-0000-0000-00002E3C0000}"/>
    <cellStyle name="Normal 5 2 2 2 7 3 2 2 2" xfId="13022" xr:uid="{00000000-0005-0000-0000-00002F3C0000}"/>
    <cellStyle name="Normal 5 2 2 2 7 3 2 2 3" xfId="19791" xr:uid="{00000000-0005-0000-0000-0000303C0000}"/>
    <cellStyle name="Normal 5 2 2 2 7 3 2 2 4" xfId="26560" xr:uid="{00000000-0005-0000-0000-0000313C0000}"/>
    <cellStyle name="Normal 5 2 2 2 7 3 2 3" xfId="9638" xr:uid="{00000000-0005-0000-0000-0000323C0000}"/>
    <cellStyle name="Normal 5 2 2 2 7 3 2 4" xfId="16407" xr:uid="{00000000-0005-0000-0000-0000333C0000}"/>
    <cellStyle name="Normal 5 2 2 2 7 3 2 5" xfId="23176" xr:uid="{00000000-0005-0000-0000-0000343C0000}"/>
    <cellStyle name="Normal 5 2 2 2 7 3 3" xfId="4548" xr:uid="{00000000-0005-0000-0000-0000353C0000}"/>
    <cellStyle name="Normal 5 2 2 2 7 3 3 2" xfId="11329" xr:uid="{00000000-0005-0000-0000-0000363C0000}"/>
    <cellStyle name="Normal 5 2 2 2 7 3 3 3" xfId="18098" xr:uid="{00000000-0005-0000-0000-0000373C0000}"/>
    <cellStyle name="Normal 5 2 2 2 7 3 3 4" xfId="24867" xr:uid="{00000000-0005-0000-0000-0000383C0000}"/>
    <cellStyle name="Normal 5 2 2 2 7 3 4" xfId="7945" xr:uid="{00000000-0005-0000-0000-0000393C0000}"/>
    <cellStyle name="Normal 5 2 2 2 7 3 5" xfId="14714" xr:uid="{00000000-0005-0000-0000-00003A3C0000}"/>
    <cellStyle name="Normal 5 2 2 2 7 3 6" xfId="21483" xr:uid="{00000000-0005-0000-0000-00003B3C0000}"/>
    <cellStyle name="Normal 5 2 2 2 7 4" xfId="1575" xr:uid="{00000000-0005-0000-0000-00003C3C0000}"/>
    <cellStyle name="Normal 5 2 2 2 7 4 2" xfId="3277" xr:uid="{00000000-0005-0000-0000-00003D3C0000}"/>
    <cellStyle name="Normal 5 2 2 2 7 4 2 2" xfId="6673" xr:uid="{00000000-0005-0000-0000-00003E3C0000}"/>
    <cellStyle name="Normal 5 2 2 2 7 4 2 2 2" xfId="13445" xr:uid="{00000000-0005-0000-0000-00003F3C0000}"/>
    <cellStyle name="Normal 5 2 2 2 7 4 2 2 3" xfId="20214" xr:uid="{00000000-0005-0000-0000-0000403C0000}"/>
    <cellStyle name="Normal 5 2 2 2 7 4 2 2 4" xfId="26983" xr:uid="{00000000-0005-0000-0000-0000413C0000}"/>
    <cellStyle name="Normal 5 2 2 2 7 4 2 3" xfId="10061" xr:uid="{00000000-0005-0000-0000-0000423C0000}"/>
    <cellStyle name="Normal 5 2 2 2 7 4 2 4" xfId="16830" xr:uid="{00000000-0005-0000-0000-0000433C0000}"/>
    <cellStyle name="Normal 5 2 2 2 7 4 2 5" xfId="23599" xr:uid="{00000000-0005-0000-0000-0000443C0000}"/>
    <cellStyle name="Normal 5 2 2 2 7 4 3" xfId="4971" xr:uid="{00000000-0005-0000-0000-0000453C0000}"/>
    <cellStyle name="Normal 5 2 2 2 7 4 3 2" xfId="11752" xr:uid="{00000000-0005-0000-0000-0000463C0000}"/>
    <cellStyle name="Normal 5 2 2 2 7 4 3 3" xfId="18521" xr:uid="{00000000-0005-0000-0000-0000473C0000}"/>
    <cellStyle name="Normal 5 2 2 2 7 4 3 4" xfId="25290" xr:uid="{00000000-0005-0000-0000-0000483C0000}"/>
    <cellStyle name="Normal 5 2 2 2 7 4 4" xfId="8368" xr:uid="{00000000-0005-0000-0000-0000493C0000}"/>
    <cellStyle name="Normal 5 2 2 2 7 4 5" xfId="15137" xr:uid="{00000000-0005-0000-0000-00004A3C0000}"/>
    <cellStyle name="Normal 5 2 2 2 7 4 6" xfId="21906" xr:uid="{00000000-0005-0000-0000-00004B3C0000}"/>
    <cellStyle name="Normal 5 2 2 2 7 5" xfId="2000" xr:uid="{00000000-0005-0000-0000-00004C3C0000}"/>
    <cellStyle name="Normal 5 2 2 2 7 5 2" xfId="5396" xr:uid="{00000000-0005-0000-0000-00004D3C0000}"/>
    <cellStyle name="Normal 5 2 2 2 7 5 2 2" xfId="12176" xr:uid="{00000000-0005-0000-0000-00004E3C0000}"/>
    <cellStyle name="Normal 5 2 2 2 7 5 2 3" xfId="18945" xr:uid="{00000000-0005-0000-0000-00004F3C0000}"/>
    <cellStyle name="Normal 5 2 2 2 7 5 2 4" xfId="25714" xr:uid="{00000000-0005-0000-0000-0000503C0000}"/>
    <cellStyle name="Normal 5 2 2 2 7 5 3" xfId="8792" xr:uid="{00000000-0005-0000-0000-0000513C0000}"/>
    <cellStyle name="Normal 5 2 2 2 7 5 4" xfId="15561" xr:uid="{00000000-0005-0000-0000-0000523C0000}"/>
    <cellStyle name="Normal 5 2 2 2 7 5 5" xfId="22330" xr:uid="{00000000-0005-0000-0000-0000533C0000}"/>
    <cellStyle name="Normal 5 2 2 2 7 6" xfId="3702" xr:uid="{00000000-0005-0000-0000-0000543C0000}"/>
    <cellStyle name="Normal 5 2 2 2 7 6 2" xfId="10483" xr:uid="{00000000-0005-0000-0000-0000553C0000}"/>
    <cellStyle name="Normal 5 2 2 2 7 6 3" xfId="17252" xr:uid="{00000000-0005-0000-0000-0000563C0000}"/>
    <cellStyle name="Normal 5 2 2 2 7 6 4" xfId="24021" xr:uid="{00000000-0005-0000-0000-0000573C0000}"/>
    <cellStyle name="Normal 5 2 2 2 7 7" xfId="7099" xr:uid="{00000000-0005-0000-0000-0000583C0000}"/>
    <cellStyle name="Normal 5 2 2 2 7 8" xfId="13868" xr:uid="{00000000-0005-0000-0000-0000593C0000}"/>
    <cellStyle name="Normal 5 2 2 2 7 9" xfId="20637" xr:uid="{00000000-0005-0000-0000-00005A3C0000}"/>
    <cellStyle name="Normal 5 2 2 2 8" xfId="493" xr:uid="{00000000-0005-0000-0000-00005B3C0000}"/>
    <cellStyle name="Normal 5 2 2 2 8 2" xfId="2202" xr:uid="{00000000-0005-0000-0000-00005C3C0000}"/>
    <cellStyle name="Normal 5 2 2 2 8 2 2" xfId="5598" xr:uid="{00000000-0005-0000-0000-00005D3C0000}"/>
    <cellStyle name="Normal 5 2 2 2 8 2 2 2" xfId="12376" xr:uid="{00000000-0005-0000-0000-00005E3C0000}"/>
    <cellStyle name="Normal 5 2 2 2 8 2 2 3" xfId="19145" xr:uid="{00000000-0005-0000-0000-00005F3C0000}"/>
    <cellStyle name="Normal 5 2 2 2 8 2 2 4" xfId="25914" xr:uid="{00000000-0005-0000-0000-0000603C0000}"/>
    <cellStyle name="Normal 5 2 2 2 8 2 3" xfId="8992" xr:uid="{00000000-0005-0000-0000-0000613C0000}"/>
    <cellStyle name="Normal 5 2 2 2 8 2 4" xfId="15761" xr:uid="{00000000-0005-0000-0000-0000623C0000}"/>
    <cellStyle name="Normal 5 2 2 2 8 2 5" xfId="22530" xr:uid="{00000000-0005-0000-0000-0000633C0000}"/>
    <cellStyle name="Normal 5 2 2 2 8 3" xfId="3902" xr:uid="{00000000-0005-0000-0000-0000643C0000}"/>
    <cellStyle name="Normal 5 2 2 2 8 3 2" xfId="10683" xr:uid="{00000000-0005-0000-0000-0000653C0000}"/>
    <cellStyle name="Normal 5 2 2 2 8 3 3" xfId="17452" xr:uid="{00000000-0005-0000-0000-0000663C0000}"/>
    <cellStyle name="Normal 5 2 2 2 8 3 4" xfId="24221" xr:uid="{00000000-0005-0000-0000-0000673C0000}"/>
    <cellStyle name="Normal 5 2 2 2 8 4" xfId="7299" xr:uid="{00000000-0005-0000-0000-0000683C0000}"/>
    <cellStyle name="Normal 5 2 2 2 8 5" xfId="14068" xr:uid="{00000000-0005-0000-0000-0000693C0000}"/>
    <cellStyle name="Normal 5 2 2 2 8 6" xfId="20837" xr:uid="{00000000-0005-0000-0000-00006A3C0000}"/>
    <cellStyle name="Normal 5 2 2 2 9" xfId="923" xr:uid="{00000000-0005-0000-0000-00006B3C0000}"/>
    <cellStyle name="Normal 5 2 2 2 9 2" xfId="2628" xr:uid="{00000000-0005-0000-0000-00006C3C0000}"/>
    <cellStyle name="Normal 5 2 2 2 9 2 2" xfId="6024" xr:uid="{00000000-0005-0000-0000-00006D3C0000}"/>
    <cellStyle name="Normal 5 2 2 2 9 2 2 2" xfId="12799" xr:uid="{00000000-0005-0000-0000-00006E3C0000}"/>
    <cellStyle name="Normal 5 2 2 2 9 2 2 3" xfId="19568" xr:uid="{00000000-0005-0000-0000-00006F3C0000}"/>
    <cellStyle name="Normal 5 2 2 2 9 2 2 4" xfId="26337" xr:uid="{00000000-0005-0000-0000-0000703C0000}"/>
    <cellStyle name="Normal 5 2 2 2 9 2 3" xfId="9415" xr:uid="{00000000-0005-0000-0000-0000713C0000}"/>
    <cellStyle name="Normal 5 2 2 2 9 2 4" xfId="16184" xr:uid="{00000000-0005-0000-0000-0000723C0000}"/>
    <cellStyle name="Normal 5 2 2 2 9 2 5" xfId="22953" xr:uid="{00000000-0005-0000-0000-0000733C0000}"/>
    <cellStyle name="Normal 5 2 2 2 9 3" xfId="4325" xr:uid="{00000000-0005-0000-0000-0000743C0000}"/>
    <cellStyle name="Normal 5 2 2 2 9 3 2" xfId="11106" xr:uid="{00000000-0005-0000-0000-0000753C0000}"/>
    <cellStyle name="Normal 5 2 2 2 9 3 3" xfId="17875" xr:uid="{00000000-0005-0000-0000-0000763C0000}"/>
    <cellStyle name="Normal 5 2 2 2 9 3 4" xfId="24644" xr:uid="{00000000-0005-0000-0000-0000773C0000}"/>
    <cellStyle name="Normal 5 2 2 2 9 4" xfId="7722" xr:uid="{00000000-0005-0000-0000-0000783C0000}"/>
    <cellStyle name="Normal 5 2 2 2 9 5" xfId="14491" xr:uid="{00000000-0005-0000-0000-0000793C0000}"/>
    <cellStyle name="Normal 5 2 2 2 9 6" xfId="21260" xr:uid="{00000000-0005-0000-0000-00007A3C0000}"/>
    <cellStyle name="Normal 5 2 2 3" xfId="39" xr:uid="{00000000-0005-0000-0000-00007B3C0000}"/>
    <cellStyle name="Normal 5 2 2 3 10" xfId="13655" xr:uid="{00000000-0005-0000-0000-00007C3C0000}"/>
    <cellStyle name="Normal 5 2 2 3 11" xfId="20424" xr:uid="{00000000-0005-0000-0000-00007D3C0000}"/>
    <cellStyle name="Normal 5 2 2 3 2" xfId="155" xr:uid="{00000000-0005-0000-0000-00007E3C0000}"/>
    <cellStyle name="Normal 5 2 2 3 2 10" xfId="20524" xr:uid="{00000000-0005-0000-0000-00007F3C0000}"/>
    <cellStyle name="Normal 5 2 2 3 2 2" xfId="403" xr:uid="{00000000-0005-0000-0000-0000803C0000}"/>
    <cellStyle name="Normal 5 2 2 3 2 2 2" xfId="830" xr:uid="{00000000-0005-0000-0000-0000813C0000}"/>
    <cellStyle name="Normal 5 2 2 3 2 2 2 2" xfId="2535" xr:uid="{00000000-0005-0000-0000-0000823C0000}"/>
    <cellStyle name="Normal 5 2 2 3 2 2 2 2 2" xfId="5931" xr:uid="{00000000-0005-0000-0000-0000833C0000}"/>
    <cellStyle name="Normal 5 2 2 3 2 2 2 2 2 2" xfId="12709" xr:uid="{00000000-0005-0000-0000-0000843C0000}"/>
    <cellStyle name="Normal 5 2 2 3 2 2 2 2 2 3" xfId="19478" xr:uid="{00000000-0005-0000-0000-0000853C0000}"/>
    <cellStyle name="Normal 5 2 2 3 2 2 2 2 2 4" xfId="26247" xr:uid="{00000000-0005-0000-0000-0000863C0000}"/>
    <cellStyle name="Normal 5 2 2 3 2 2 2 2 3" xfId="9325" xr:uid="{00000000-0005-0000-0000-0000873C0000}"/>
    <cellStyle name="Normal 5 2 2 3 2 2 2 2 4" xfId="16094" xr:uid="{00000000-0005-0000-0000-0000883C0000}"/>
    <cellStyle name="Normal 5 2 2 3 2 2 2 2 5" xfId="22863" xr:uid="{00000000-0005-0000-0000-0000893C0000}"/>
    <cellStyle name="Normal 5 2 2 3 2 2 2 3" xfId="4235" xr:uid="{00000000-0005-0000-0000-00008A3C0000}"/>
    <cellStyle name="Normal 5 2 2 3 2 2 2 3 2" xfId="11016" xr:uid="{00000000-0005-0000-0000-00008B3C0000}"/>
    <cellStyle name="Normal 5 2 2 3 2 2 2 3 3" xfId="17785" xr:uid="{00000000-0005-0000-0000-00008C3C0000}"/>
    <cellStyle name="Normal 5 2 2 3 2 2 2 3 4" xfId="24554" xr:uid="{00000000-0005-0000-0000-00008D3C0000}"/>
    <cellStyle name="Normal 5 2 2 3 2 2 2 4" xfId="7632" xr:uid="{00000000-0005-0000-0000-00008E3C0000}"/>
    <cellStyle name="Normal 5 2 2 3 2 2 2 5" xfId="14401" xr:uid="{00000000-0005-0000-0000-00008F3C0000}"/>
    <cellStyle name="Normal 5 2 2 3 2 2 2 6" xfId="21170" xr:uid="{00000000-0005-0000-0000-0000903C0000}"/>
    <cellStyle name="Normal 5 2 2 3 2 2 3" xfId="1256" xr:uid="{00000000-0005-0000-0000-0000913C0000}"/>
    <cellStyle name="Normal 5 2 2 3 2 2 3 2" xfId="2961" xr:uid="{00000000-0005-0000-0000-0000923C0000}"/>
    <cellStyle name="Normal 5 2 2 3 2 2 3 2 2" xfId="6357" xr:uid="{00000000-0005-0000-0000-0000933C0000}"/>
    <cellStyle name="Normal 5 2 2 3 2 2 3 2 2 2" xfId="13132" xr:uid="{00000000-0005-0000-0000-0000943C0000}"/>
    <cellStyle name="Normal 5 2 2 3 2 2 3 2 2 3" xfId="19901" xr:uid="{00000000-0005-0000-0000-0000953C0000}"/>
    <cellStyle name="Normal 5 2 2 3 2 2 3 2 2 4" xfId="26670" xr:uid="{00000000-0005-0000-0000-0000963C0000}"/>
    <cellStyle name="Normal 5 2 2 3 2 2 3 2 3" xfId="9748" xr:uid="{00000000-0005-0000-0000-0000973C0000}"/>
    <cellStyle name="Normal 5 2 2 3 2 2 3 2 4" xfId="16517" xr:uid="{00000000-0005-0000-0000-0000983C0000}"/>
    <cellStyle name="Normal 5 2 2 3 2 2 3 2 5" xfId="23286" xr:uid="{00000000-0005-0000-0000-0000993C0000}"/>
    <cellStyle name="Normal 5 2 2 3 2 2 3 3" xfId="4658" xr:uid="{00000000-0005-0000-0000-00009A3C0000}"/>
    <cellStyle name="Normal 5 2 2 3 2 2 3 3 2" xfId="11439" xr:uid="{00000000-0005-0000-0000-00009B3C0000}"/>
    <cellStyle name="Normal 5 2 2 3 2 2 3 3 3" xfId="18208" xr:uid="{00000000-0005-0000-0000-00009C3C0000}"/>
    <cellStyle name="Normal 5 2 2 3 2 2 3 3 4" xfId="24977" xr:uid="{00000000-0005-0000-0000-00009D3C0000}"/>
    <cellStyle name="Normal 5 2 2 3 2 2 3 4" xfId="8055" xr:uid="{00000000-0005-0000-0000-00009E3C0000}"/>
    <cellStyle name="Normal 5 2 2 3 2 2 3 5" xfId="14824" xr:uid="{00000000-0005-0000-0000-00009F3C0000}"/>
    <cellStyle name="Normal 5 2 2 3 2 2 3 6" xfId="21593" xr:uid="{00000000-0005-0000-0000-0000A03C0000}"/>
    <cellStyle name="Normal 5 2 2 3 2 2 4" xfId="1685" xr:uid="{00000000-0005-0000-0000-0000A13C0000}"/>
    <cellStyle name="Normal 5 2 2 3 2 2 4 2" xfId="3387" xr:uid="{00000000-0005-0000-0000-0000A23C0000}"/>
    <cellStyle name="Normal 5 2 2 3 2 2 4 2 2" xfId="6783" xr:uid="{00000000-0005-0000-0000-0000A33C0000}"/>
    <cellStyle name="Normal 5 2 2 3 2 2 4 2 2 2" xfId="13555" xr:uid="{00000000-0005-0000-0000-0000A43C0000}"/>
    <cellStyle name="Normal 5 2 2 3 2 2 4 2 2 3" xfId="20324" xr:uid="{00000000-0005-0000-0000-0000A53C0000}"/>
    <cellStyle name="Normal 5 2 2 3 2 2 4 2 2 4" xfId="27093" xr:uid="{00000000-0005-0000-0000-0000A63C0000}"/>
    <cellStyle name="Normal 5 2 2 3 2 2 4 2 3" xfId="10171" xr:uid="{00000000-0005-0000-0000-0000A73C0000}"/>
    <cellStyle name="Normal 5 2 2 3 2 2 4 2 4" xfId="16940" xr:uid="{00000000-0005-0000-0000-0000A83C0000}"/>
    <cellStyle name="Normal 5 2 2 3 2 2 4 2 5" xfId="23709" xr:uid="{00000000-0005-0000-0000-0000A93C0000}"/>
    <cellStyle name="Normal 5 2 2 3 2 2 4 3" xfId="5081" xr:uid="{00000000-0005-0000-0000-0000AA3C0000}"/>
    <cellStyle name="Normal 5 2 2 3 2 2 4 3 2" xfId="11862" xr:uid="{00000000-0005-0000-0000-0000AB3C0000}"/>
    <cellStyle name="Normal 5 2 2 3 2 2 4 3 3" xfId="18631" xr:uid="{00000000-0005-0000-0000-0000AC3C0000}"/>
    <cellStyle name="Normal 5 2 2 3 2 2 4 3 4" xfId="25400" xr:uid="{00000000-0005-0000-0000-0000AD3C0000}"/>
    <cellStyle name="Normal 5 2 2 3 2 2 4 4" xfId="8478" xr:uid="{00000000-0005-0000-0000-0000AE3C0000}"/>
    <cellStyle name="Normal 5 2 2 3 2 2 4 5" xfId="15247" xr:uid="{00000000-0005-0000-0000-0000AF3C0000}"/>
    <cellStyle name="Normal 5 2 2 3 2 2 4 6" xfId="22016" xr:uid="{00000000-0005-0000-0000-0000B03C0000}"/>
    <cellStyle name="Normal 5 2 2 3 2 2 5" xfId="2112" xr:uid="{00000000-0005-0000-0000-0000B13C0000}"/>
    <cellStyle name="Normal 5 2 2 3 2 2 5 2" xfId="5508" xr:uid="{00000000-0005-0000-0000-0000B23C0000}"/>
    <cellStyle name="Normal 5 2 2 3 2 2 5 2 2" xfId="12286" xr:uid="{00000000-0005-0000-0000-0000B33C0000}"/>
    <cellStyle name="Normal 5 2 2 3 2 2 5 2 3" xfId="19055" xr:uid="{00000000-0005-0000-0000-0000B43C0000}"/>
    <cellStyle name="Normal 5 2 2 3 2 2 5 2 4" xfId="25824" xr:uid="{00000000-0005-0000-0000-0000B53C0000}"/>
    <cellStyle name="Normal 5 2 2 3 2 2 5 3" xfId="8902" xr:uid="{00000000-0005-0000-0000-0000B63C0000}"/>
    <cellStyle name="Normal 5 2 2 3 2 2 5 4" xfId="15671" xr:uid="{00000000-0005-0000-0000-0000B73C0000}"/>
    <cellStyle name="Normal 5 2 2 3 2 2 5 5" xfId="22440" xr:uid="{00000000-0005-0000-0000-0000B83C0000}"/>
    <cellStyle name="Normal 5 2 2 3 2 2 6" xfId="3812" xr:uid="{00000000-0005-0000-0000-0000B93C0000}"/>
    <cellStyle name="Normal 5 2 2 3 2 2 6 2" xfId="10593" xr:uid="{00000000-0005-0000-0000-0000BA3C0000}"/>
    <cellStyle name="Normal 5 2 2 3 2 2 6 3" xfId="17362" xr:uid="{00000000-0005-0000-0000-0000BB3C0000}"/>
    <cellStyle name="Normal 5 2 2 3 2 2 6 4" xfId="24131" xr:uid="{00000000-0005-0000-0000-0000BC3C0000}"/>
    <cellStyle name="Normal 5 2 2 3 2 2 7" xfId="7209" xr:uid="{00000000-0005-0000-0000-0000BD3C0000}"/>
    <cellStyle name="Normal 5 2 2 3 2 2 8" xfId="13978" xr:uid="{00000000-0005-0000-0000-0000BE3C0000}"/>
    <cellStyle name="Normal 5 2 2 3 2 2 9" xfId="20747" xr:uid="{00000000-0005-0000-0000-0000BF3C0000}"/>
    <cellStyle name="Normal 5 2 2 3 2 3" xfId="605" xr:uid="{00000000-0005-0000-0000-0000C03C0000}"/>
    <cellStyle name="Normal 5 2 2 3 2 3 2" xfId="2312" xr:uid="{00000000-0005-0000-0000-0000C13C0000}"/>
    <cellStyle name="Normal 5 2 2 3 2 3 2 2" xfId="5708" xr:uid="{00000000-0005-0000-0000-0000C23C0000}"/>
    <cellStyle name="Normal 5 2 2 3 2 3 2 2 2" xfId="12486" xr:uid="{00000000-0005-0000-0000-0000C33C0000}"/>
    <cellStyle name="Normal 5 2 2 3 2 3 2 2 3" xfId="19255" xr:uid="{00000000-0005-0000-0000-0000C43C0000}"/>
    <cellStyle name="Normal 5 2 2 3 2 3 2 2 4" xfId="26024" xr:uid="{00000000-0005-0000-0000-0000C53C0000}"/>
    <cellStyle name="Normal 5 2 2 3 2 3 2 3" xfId="9102" xr:uid="{00000000-0005-0000-0000-0000C63C0000}"/>
    <cellStyle name="Normal 5 2 2 3 2 3 2 4" xfId="15871" xr:uid="{00000000-0005-0000-0000-0000C73C0000}"/>
    <cellStyle name="Normal 5 2 2 3 2 3 2 5" xfId="22640" xr:uid="{00000000-0005-0000-0000-0000C83C0000}"/>
    <cellStyle name="Normal 5 2 2 3 2 3 3" xfId="4012" xr:uid="{00000000-0005-0000-0000-0000C93C0000}"/>
    <cellStyle name="Normal 5 2 2 3 2 3 3 2" xfId="10793" xr:uid="{00000000-0005-0000-0000-0000CA3C0000}"/>
    <cellStyle name="Normal 5 2 2 3 2 3 3 3" xfId="17562" xr:uid="{00000000-0005-0000-0000-0000CB3C0000}"/>
    <cellStyle name="Normal 5 2 2 3 2 3 3 4" xfId="24331" xr:uid="{00000000-0005-0000-0000-0000CC3C0000}"/>
    <cellStyle name="Normal 5 2 2 3 2 3 4" xfId="7409" xr:uid="{00000000-0005-0000-0000-0000CD3C0000}"/>
    <cellStyle name="Normal 5 2 2 3 2 3 5" xfId="14178" xr:uid="{00000000-0005-0000-0000-0000CE3C0000}"/>
    <cellStyle name="Normal 5 2 2 3 2 3 6" xfId="20947" xr:uid="{00000000-0005-0000-0000-0000CF3C0000}"/>
    <cellStyle name="Normal 5 2 2 3 2 4" xfId="1033" xr:uid="{00000000-0005-0000-0000-0000D03C0000}"/>
    <cellStyle name="Normal 5 2 2 3 2 4 2" xfId="2738" xr:uid="{00000000-0005-0000-0000-0000D13C0000}"/>
    <cellStyle name="Normal 5 2 2 3 2 4 2 2" xfId="6134" xr:uid="{00000000-0005-0000-0000-0000D23C0000}"/>
    <cellStyle name="Normal 5 2 2 3 2 4 2 2 2" xfId="12909" xr:uid="{00000000-0005-0000-0000-0000D33C0000}"/>
    <cellStyle name="Normal 5 2 2 3 2 4 2 2 3" xfId="19678" xr:uid="{00000000-0005-0000-0000-0000D43C0000}"/>
    <cellStyle name="Normal 5 2 2 3 2 4 2 2 4" xfId="26447" xr:uid="{00000000-0005-0000-0000-0000D53C0000}"/>
    <cellStyle name="Normal 5 2 2 3 2 4 2 3" xfId="9525" xr:uid="{00000000-0005-0000-0000-0000D63C0000}"/>
    <cellStyle name="Normal 5 2 2 3 2 4 2 4" xfId="16294" xr:uid="{00000000-0005-0000-0000-0000D73C0000}"/>
    <cellStyle name="Normal 5 2 2 3 2 4 2 5" xfId="23063" xr:uid="{00000000-0005-0000-0000-0000D83C0000}"/>
    <cellStyle name="Normal 5 2 2 3 2 4 3" xfId="4435" xr:uid="{00000000-0005-0000-0000-0000D93C0000}"/>
    <cellStyle name="Normal 5 2 2 3 2 4 3 2" xfId="11216" xr:uid="{00000000-0005-0000-0000-0000DA3C0000}"/>
    <cellStyle name="Normal 5 2 2 3 2 4 3 3" xfId="17985" xr:uid="{00000000-0005-0000-0000-0000DB3C0000}"/>
    <cellStyle name="Normal 5 2 2 3 2 4 3 4" xfId="24754" xr:uid="{00000000-0005-0000-0000-0000DC3C0000}"/>
    <cellStyle name="Normal 5 2 2 3 2 4 4" xfId="7832" xr:uid="{00000000-0005-0000-0000-0000DD3C0000}"/>
    <cellStyle name="Normal 5 2 2 3 2 4 5" xfId="14601" xr:uid="{00000000-0005-0000-0000-0000DE3C0000}"/>
    <cellStyle name="Normal 5 2 2 3 2 4 6" xfId="21370" xr:uid="{00000000-0005-0000-0000-0000DF3C0000}"/>
    <cellStyle name="Normal 5 2 2 3 2 5" xfId="1462" xr:uid="{00000000-0005-0000-0000-0000E03C0000}"/>
    <cellStyle name="Normal 5 2 2 3 2 5 2" xfId="3164" xr:uid="{00000000-0005-0000-0000-0000E13C0000}"/>
    <cellStyle name="Normal 5 2 2 3 2 5 2 2" xfId="6560" xr:uid="{00000000-0005-0000-0000-0000E23C0000}"/>
    <cellStyle name="Normal 5 2 2 3 2 5 2 2 2" xfId="13332" xr:uid="{00000000-0005-0000-0000-0000E33C0000}"/>
    <cellStyle name="Normal 5 2 2 3 2 5 2 2 3" xfId="20101" xr:uid="{00000000-0005-0000-0000-0000E43C0000}"/>
    <cellStyle name="Normal 5 2 2 3 2 5 2 2 4" xfId="26870" xr:uid="{00000000-0005-0000-0000-0000E53C0000}"/>
    <cellStyle name="Normal 5 2 2 3 2 5 2 3" xfId="9948" xr:uid="{00000000-0005-0000-0000-0000E63C0000}"/>
    <cellStyle name="Normal 5 2 2 3 2 5 2 4" xfId="16717" xr:uid="{00000000-0005-0000-0000-0000E73C0000}"/>
    <cellStyle name="Normal 5 2 2 3 2 5 2 5" xfId="23486" xr:uid="{00000000-0005-0000-0000-0000E83C0000}"/>
    <cellStyle name="Normal 5 2 2 3 2 5 3" xfId="4858" xr:uid="{00000000-0005-0000-0000-0000E93C0000}"/>
    <cellStyle name="Normal 5 2 2 3 2 5 3 2" xfId="11639" xr:uid="{00000000-0005-0000-0000-0000EA3C0000}"/>
    <cellStyle name="Normal 5 2 2 3 2 5 3 3" xfId="18408" xr:uid="{00000000-0005-0000-0000-0000EB3C0000}"/>
    <cellStyle name="Normal 5 2 2 3 2 5 3 4" xfId="25177" xr:uid="{00000000-0005-0000-0000-0000EC3C0000}"/>
    <cellStyle name="Normal 5 2 2 3 2 5 4" xfId="8255" xr:uid="{00000000-0005-0000-0000-0000ED3C0000}"/>
    <cellStyle name="Normal 5 2 2 3 2 5 5" xfId="15024" xr:uid="{00000000-0005-0000-0000-0000EE3C0000}"/>
    <cellStyle name="Normal 5 2 2 3 2 5 6" xfId="21793" xr:uid="{00000000-0005-0000-0000-0000EF3C0000}"/>
    <cellStyle name="Normal 5 2 2 3 2 6" xfId="1887" xr:uid="{00000000-0005-0000-0000-0000F03C0000}"/>
    <cellStyle name="Normal 5 2 2 3 2 6 2" xfId="5283" xr:uid="{00000000-0005-0000-0000-0000F13C0000}"/>
    <cellStyle name="Normal 5 2 2 3 2 6 2 2" xfId="12063" xr:uid="{00000000-0005-0000-0000-0000F23C0000}"/>
    <cellStyle name="Normal 5 2 2 3 2 6 2 3" xfId="18832" xr:uid="{00000000-0005-0000-0000-0000F33C0000}"/>
    <cellStyle name="Normal 5 2 2 3 2 6 2 4" xfId="25601" xr:uid="{00000000-0005-0000-0000-0000F43C0000}"/>
    <cellStyle name="Normal 5 2 2 3 2 6 3" xfId="8679" xr:uid="{00000000-0005-0000-0000-0000F53C0000}"/>
    <cellStyle name="Normal 5 2 2 3 2 6 4" xfId="15448" xr:uid="{00000000-0005-0000-0000-0000F63C0000}"/>
    <cellStyle name="Normal 5 2 2 3 2 6 5" xfId="22217" xr:uid="{00000000-0005-0000-0000-0000F73C0000}"/>
    <cellStyle name="Normal 5 2 2 3 2 7" xfId="3589" xr:uid="{00000000-0005-0000-0000-0000F83C0000}"/>
    <cellStyle name="Normal 5 2 2 3 2 7 2" xfId="10370" xr:uid="{00000000-0005-0000-0000-0000F93C0000}"/>
    <cellStyle name="Normal 5 2 2 3 2 7 3" xfId="17139" xr:uid="{00000000-0005-0000-0000-0000FA3C0000}"/>
    <cellStyle name="Normal 5 2 2 3 2 7 4" xfId="23908" xr:uid="{00000000-0005-0000-0000-0000FB3C0000}"/>
    <cellStyle name="Normal 5 2 2 3 2 8" xfId="6985" xr:uid="{00000000-0005-0000-0000-0000FC3C0000}"/>
    <cellStyle name="Normal 5 2 2 3 2 9" xfId="13755" xr:uid="{00000000-0005-0000-0000-0000FD3C0000}"/>
    <cellStyle name="Normal 5 2 2 3 3" xfId="301" xr:uid="{00000000-0005-0000-0000-0000FE3C0000}"/>
    <cellStyle name="Normal 5 2 2 3 3 2" xfId="728" xr:uid="{00000000-0005-0000-0000-0000FF3C0000}"/>
    <cellStyle name="Normal 5 2 2 3 3 2 2" xfId="2435" xr:uid="{00000000-0005-0000-0000-0000003D0000}"/>
    <cellStyle name="Normal 5 2 2 3 3 2 2 2" xfId="5831" xr:uid="{00000000-0005-0000-0000-0000013D0000}"/>
    <cellStyle name="Normal 5 2 2 3 3 2 2 2 2" xfId="12609" xr:uid="{00000000-0005-0000-0000-0000023D0000}"/>
    <cellStyle name="Normal 5 2 2 3 3 2 2 2 3" xfId="19378" xr:uid="{00000000-0005-0000-0000-0000033D0000}"/>
    <cellStyle name="Normal 5 2 2 3 3 2 2 2 4" xfId="26147" xr:uid="{00000000-0005-0000-0000-0000043D0000}"/>
    <cellStyle name="Normal 5 2 2 3 3 2 2 3" xfId="9225" xr:uid="{00000000-0005-0000-0000-0000053D0000}"/>
    <cellStyle name="Normal 5 2 2 3 3 2 2 4" xfId="15994" xr:uid="{00000000-0005-0000-0000-0000063D0000}"/>
    <cellStyle name="Normal 5 2 2 3 3 2 2 5" xfId="22763" xr:uid="{00000000-0005-0000-0000-0000073D0000}"/>
    <cellStyle name="Normal 5 2 2 3 3 2 3" xfId="4135" xr:uid="{00000000-0005-0000-0000-0000083D0000}"/>
    <cellStyle name="Normal 5 2 2 3 3 2 3 2" xfId="10916" xr:uid="{00000000-0005-0000-0000-0000093D0000}"/>
    <cellStyle name="Normal 5 2 2 3 3 2 3 3" xfId="17685" xr:uid="{00000000-0005-0000-0000-00000A3D0000}"/>
    <cellStyle name="Normal 5 2 2 3 3 2 3 4" xfId="24454" xr:uid="{00000000-0005-0000-0000-00000B3D0000}"/>
    <cellStyle name="Normal 5 2 2 3 3 2 4" xfId="7532" xr:uid="{00000000-0005-0000-0000-00000C3D0000}"/>
    <cellStyle name="Normal 5 2 2 3 3 2 5" xfId="14301" xr:uid="{00000000-0005-0000-0000-00000D3D0000}"/>
    <cellStyle name="Normal 5 2 2 3 3 2 6" xfId="21070" xr:uid="{00000000-0005-0000-0000-00000E3D0000}"/>
    <cellStyle name="Normal 5 2 2 3 3 3" xfId="1156" xr:uid="{00000000-0005-0000-0000-00000F3D0000}"/>
    <cellStyle name="Normal 5 2 2 3 3 3 2" xfId="2861" xr:uid="{00000000-0005-0000-0000-0000103D0000}"/>
    <cellStyle name="Normal 5 2 2 3 3 3 2 2" xfId="6257" xr:uid="{00000000-0005-0000-0000-0000113D0000}"/>
    <cellStyle name="Normal 5 2 2 3 3 3 2 2 2" xfId="13032" xr:uid="{00000000-0005-0000-0000-0000123D0000}"/>
    <cellStyle name="Normal 5 2 2 3 3 3 2 2 3" xfId="19801" xr:uid="{00000000-0005-0000-0000-0000133D0000}"/>
    <cellStyle name="Normal 5 2 2 3 3 3 2 2 4" xfId="26570" xr:uid="{00000000-0005-0000-0000-0000143D0000}"/>
    <cellStyle name="Normal 5 2 2 3 3 3 2 3" xfId="9648" xr:uid="{00000000-0005-0000-0000-0000153D0000}"/>
    <cellStyle name="Normal 5 2 2 3 3 3 2 4" xfId="16417" xr:uid="{00000000-0005-0000-0000-0000163D0000}"/>
    <cellStyle name="Normal 5 2 2 3 3 3 2 5" xfId="23186" xr:uid="{00000000-0005-0000-0000-0000173D0000}"/>
    <cellStyle name="Normal 5 2 2 3 3 3 3" xfId="4558" xr:uid="{00000000-0005-0000-0000-0000183D0000}"/>
    <cellStyle name="Normal 5 2 2 3 3 3 3 2" xfId="11339" xr:uid="{00000000-0005-0000-0000-0000193D0000}"/>
    <cellStyle name="Normal 5 2 2 3 3 3 3 3" xfId="18108" xr:uid="{00000000-0005-0000-0000-00001A3D0000}"/>
    <cellStyle name="Normal 5 2 2 3 3 3 3 4" xfId="24877" xr:uid="{00000000-0005-0000-0000-00001B3D0000}"/>
    <cellStyle name="Normal 5 2 2 3 3 3 4" xfId="7955" xr:uid="{00000000-0005-0000-0000-00001C3D0000}"/>
    <cellStyle name="Normal 5 2 2 3 3 3 5" xfId="14724" xr:uid="{00000000-0005-0000-0000-00001D3D0000}"/>
    <cellStyle name="Normal 5 2 2 3 3 3 6" xfId="21493" xr:uid="{00000000-0005-0000-0000-00001E3D0000}"/>
    <cellStyle name="Normal 5 2 2 3 3 4" xfId="1585" xr:uid="{00000000-0005-0000-0000-00001F3D0000}"/>
    <cellStyle name="Normal 5 2 2 3 3 4 2" xfId="3287" xr:uid="{00000000-0005-0000-0000-0000203D0000}"/>
    <cellStyle name="Normal 5 2 2 3 3 4 2 2" xfId="6683" xr:uid="{00000000-0005-0000-0000-0000213D0000}"/>
    <cellStyle name="Normal 5 2 2 3 3 4 2 2 2" xfId="13455" xr:uid="{00000000-0005-0000-0000-0000223D0000}"/>
    <cellStyle name="Normal 5 2 2 3 3 4 2 2 3" xfId="20224" xr:uid="{00000000-0005-0000-0000-0000233D0000}"/>
    <cellStyle name="Normal 5 2 2 3 3 4 2 2 4" xfId="26993" xr:uid="{00000000-0005-0000-0000-0000243D0000}"/>
    <cellStyle name="Normal 5 2 2 3 3 4 2 3" xfId="10071" xr:uid="{00000000-0005-0000-0000-0000253D0000}"/>
    <cellStyle name="Normal 5 2 2 3 3 4 2 4" xfId="16840" xr:uid="{00000000-0005-0000-0000-0000263D0000}"/>
    <cellStyle name="Normal 5 2 2 3 3 4 2 5" xfId="23609" xr:uid="{00000000-0005-0000-0000-0000273D0000}"/>
    <cellStyle name="Normal 5 2 2 3 3 4 3" xfId="4981" xr:uid="{00000000-0005-0000-0000-0000283D0000}"/>
    <cellStyle name="Normal 5 2 2 3 3 4 3 2" xfId="11762" xr:uid="{00000000-0005-0000-0000-0000293D0000}"/>
    <cellStyle name="Normal 5 2 2 3 3 4 3 3" xfId="18531" xr:uid="{00000000-0005-0000-0000-00002A3D0000}"/>
    <cellStyle name="Normal 5 2 2 3 3 4 3 4" xfId="25300" xr:uid="{00000000-0005-0000-0000-00002B3D0000}"/>
    <cellStyle name="Normal 5 2 2 3 3 4 4" xfId="8378" xr:uid="{00000000-0005-0000-0000-00002C3D0000}"/>
    <cellStyle name="Normal 5 2 2 3 3 4 5" xfId="15147" xr:uid="{00000000-0005-0000-0000-00002D3D0000}"/>
    <cellStyle name="Normal 5 2 2 3 3 4 6" xfId="21916" xr:uid="{00000000-0005-0000-0000-00002E3D0000}"/>
    <cellStyle name="Normal 5 2 2 3 3 5" xfId="2010" xr:uid="{00000000-0005-0000-0000-00002F3D0000}"/>
    <cellStyle name="Normal 5 2 2 3 3 5 2" xfId="5406" xr:uid="{00000000-0005-0000-0000-0000303D0000}"/>
    <cellStyle name="Normal 5 2 2 3 3 5 2 2" xfId="12186" xr:uid="{00000000-0005-0000-0000-0000313D0000}"/>
    <cellStyle name="Normal 5 2 2 3 3 5 2 3" xfId="18955" xr:uid="{00000000-0005-0000-0000-0000323D0000}"/>
    <cellStyle name="Normal 5 2 2 3 3 5 2 4" xfId="25724" xr:uid="{00000000-0005-0000-0000-0000333D0000}"/>
    <cellStyle name="Normal 5 2 2 3 3 5 3" xfId="8802" xr:uid="{00000000-0005-0000-0000-0000343D0000}"/>
    <cellStyle name="Normal 5 2 2 3 3 5 4" xfId="15571" xr:uid="{00000000-0005-0000-0000-0000353D0000}"/>
    <cellStyle name="Normal 5 2 2 3 3 5 5" xfId="22340" xr:uid="{00000000-0005-0000-0000-0000363D0000}"/>
    <cellStyle name="Normal 5 2 2 3 3 6" xfId="3712" xr:uid="{00000000-0005-0000-0000-0000373D0000}"/>
    <cellStyle name="Normal 5 2 2 3 3 6 2" xfId="10493" xr:uid="{00000000-0005-0000-0000-0000383D0000}"/>
    <cellStyle name="Normal 5 2 2 3 3 6 3" xfId="17262" xr:uid="{00000000-0005-0000-0000-0000393D0000}"/>
    <cellStyle name="Normal 5 2 2 3 3 6 4" xfId="24031" xr:uid="{00000000-0005-0000-0000-00003A3D0000}"/>
    <cellStyle name="Normal 5 2 2 3 3 7" xfId="7109" xr:uid="{00000000-0005-0000-0000-00003B3D0000}"/>
    <cellStyle name="Normal 5 2 2 3 3 8" xfId="13878" xr:uid="{00000000-0005-0000-0000-00003C3D0000}"/>
    <cellStyle name="Normal 5 2 2 3 3 9" xfId="20647" xr:uid="{00000000-0005-0000-0000-00003D3D0000}"/>
    <cellStyle name="Normal 5 2 2 3 4" xfId="503" xr:uid="{00000000-0005-0000-0000-00003E3D0000}"/>
    <cellStyle name="Normal 5 2 2 3 4 2" xfId="2212" xr:uid="{00000000-0005-0000-0000-00003F3D0000}"/>
    <cellStyle name="Normal 5 2 2 3 4 2 2" xfId="5608" xr:uid="{00000000-0005-0000-0000-0000403D0000}"/>
    <cellStyle name="Normal 5 2 2 3 4 2 2 2" xfId="12386" xr:uid="{00000000-0005-0000-0000-0000413D0000}"/>
    <cellStyle name="Normal 5 2 2 3 4 2 2 3" xfId="19155" xr:uid="{00000000-0005-0000-0000-0000423D0000}"/>
    <cellStyle name="Normal 5 2 2 3 4 2 2 4" xfId="25924" xr:uid="{00000000-0005-0000-0000-0000433D0000}"/>
    <cellStyle name="Normal 5 2 2 3 4 2 3" xfId="9002" xr:uid="{00000000-0005-0000-0000-0000443D0000}"/>
    <cellStyle name="Normal 5 2 2 3 4 2 4" xfId="15771" xr:uid="{00000000-0005-0000-0000-0000453D0000}"/>
    <cellStyle name="Normal 5 2 2 3 4 2 5" xfId="22540" xr:uid="{00000000-0005-0000-0000-0000463D0000}"/>
    <cellStyle name="Normal 5 2 2 3 4 3" xfId="3912" xr:uid="{00000000-0005-0000-0000-0000473D0000}"/>
    <cellStyle name="Normal 5 2 2 3 4 3 2" xfId="10693" xr:uid="{00000000-0005-0000-0000-0000483D0000}"/>
    <cellStyle name="Normal 5 2 2 3 4 3 3" xfId="17462" xr:uid="{00000000-0005-0000-0000-0000493D0000}"/>
    <cellStyle name="Normal 5 2 2 3 4 3 4" xfId="24231" xr:uid="{00000000-0005-0000-0000-00004A3D0000}"/>
    <cellStyle name="Normal 5 2 2 3 4 4" xfId="7309" xr:uid="{00000000-0005-0000-0000-00004B3D0000}"/>
    <cellStyle name="Normal 5 2 2 3 4 5" xfId="14078" xr:uid="{00000000-0005-0000-0000-00004C3D0000}"/>
    <cellStyle name="Normal 5 2 2 3 4 6" xfId="20847" xr:uid="{00000000-0005-0000-0000-00004D3D0000}"/>
    <cellStyle name="Normal 5 2 2 3 5" xfId="933" xr:uid="{00000000-0005-0000-0000-00004E3D0000}"/>
    <cellStyle name="Normal 5 2 2 3 5 2" xfId="2638" xr:uid="{00000000-0005-0000-0000-00004F3D0000}"/>
    <cellStyle name="Normal 5 2 2 3 5 2 2" xfId="6034" xr:uid="{00000000-0005-0000-0000-0000503D0000}"/>
    <cellStyle name="Normal 5 2 2 3 5 2 2 2" xfId="12809" xr:uid="{00000000-0005-0000-0000-0000513D0000}"/>
    <cellStyle name="Normal 5 2 2 3 5 2 2 3" xfId="19578" xr:uid="{00000000-0005-0000-0000-0000523D0000}"/>
    <cellStyle name="Normal 5 2 2 3 5 2 2 4" xfId="26347" xr:uid="{00000000-0005-0000-0000-0000533D0000}"/>
    <cellStyle name="Normal 5 2 2 3 5 2 3" xfId="9425" xr:uid="{00000000-0005-0000-0000-0000543D0000}"/>
    <cellStyle name="Normal 5 2 2 3 5 2 4" xfId="16194" xr:uid="{00000000-0005-0000-0000-0000553D0000}"/>
    <cellStyle name="Normal 5 2 2 3 5 2 5" xfId="22963" xr:uid="{00000000-0005-0000-0000-0000563D0000}"/>
    <cellStyle name="Normal 5 2 2 3 5 3" xfId="4335" xr:uid="{00000000-0005-0000-0000-0000573D0000}"/>
    <cellStyle name="Normal 5 2 2 3 5 3 2" xfId="11116" xr:uid="{00000000-0005-0000-0000-0000583D0000}"/>
    <cellStyle name="Normal 5 2 2 3 5 3 3" xfId="17885" xr:uid="{00000000-0005-0000-0000-0000593D0000}"/>
    <cellStyle name="Normal 5 2 2 3 5 3 4" xfId="24654" xr:uid="{00000000-0005-0000-0000-00005A3D0000}"/>
    <cellStyle name="Normal 5 2 2 3 5 4" xfId="7732" xr:uid="{00000000-0005-0000-0000-00005B3D0000}"/>
    <cellStyle name="Normal 5 2 2 3 5 5" xfId="14501" xr:uid="{00000000-0005-0000-0000-00005C3D0000}"/>
    <cellStyle name="Normal 5 2 2 3 5 6" xfId="21270" xr:uid="{00000000-0005-0000-0000-00005D3D0000}"/>
    <cellStyle name="Normal 5 2 2 3 6" xfId="1362" xr:uid="{00000000-0005-0000-0000-00005E3D0000}"/>
    <cellStyle name="Normal 5 2 2 3 6 2" xfId="3064" xr:uid="{00000000-0005-0000-0000-00005F3D0000}"/>
    <cellStyle name="Normal 5 2 2 3 6 2 2" xfId="6460" xr:uid="{00000000-0005-0000-0000-0000603D0000}"/>
    <cellStyle name="Normal 5 2 2 3 6 2 2 2" xfId="13232" xr:uid="{00000000-0005-0000-0000-0000613D0000}"/>
    <cellStyle name="Normal 5 2 2 3 6 2 2 3" xfId="20001" xr:uid="{00000000-0005-0000-0000-0000623D0000}"/>
    <cellStyle name="Normal 5 2 2 3 6 2 2 4" xfId="26770" xr:uid="{00000000-0005-0000-0000-0000633D0000}"/>
    <cellStyle name="Normal 5 2 2 3 6 2 3" xfId="9848" xr:uid="{00000000-0005-0000-0000-0000643D0000}"/>
    <cellStyle name="Normal 5 2 2 3 6 2 4" xfId="16617" xr:uid="{00000000-0005-0000-0000-0000653D0000}"/>
    <cellStyle name="Normal 5 2 2 3 6 2 5" xfId="23386" xr:uid="{00000000-0005-0000-0000-0000663D0000}"/>
    <cellStyle name="Normal 5 2 2 3 6 3" xfId="4758" xr:uid="{00000000-0005-0000-0000-0000673D0000}"/>
    <cellStyle name="Normal 5 2 2 3 6 3 2" xfId="11539" xr:uid="{00000000-0005-0000-0000-0000683D0000}"/>
    <cellStyle name="Normal 5 2 2 3 6 3 3" xfId="18308" xr:uid="{00000000-0005-0000-0000-0000693D0000}"/>
    <cellStyle name="Normal 5 2 2 3 6 3 4" xfId="25077" xr:uid="{00000000-0005-0000-0000-00006A3D0000}"/>
    <cellStyle name="Normal 5 2 2 3 6 4" xfId="8155" xr:uid="{00000000-0005-0000-0000-00006B3D0000}"/>
    <cellStyle name="Normal 5 2 2 3 6 5" xfId="14924" xr:uid="{00000000-0005-0000-0000-00006C3D0000}"/>
    <cellStyle name="Normal 5 2 2 3 6 6" xfId="21693" xr:uid="{00000000-0005-0000-0000-00006D3D0000}"/>
    <cellStyle name="Normal 5 2 2 3 7" xfId="1787" xr:uid="{00000000-0005-0000-0000-00006E3D0000}"/>
    <cellStyle name="Normal 5 2 2 3 7 2" xfId="5183" xr:uid="{00000000-0005-0000-0000-00006F3D0000}"/>
    <cellStyle name="Normal 5 2 2 3 7 2 2" xfId="11963" xr:uid="{00000000-0005-0000-0000-0000703D0000}"/>
    <cellStyle name="Normal 5 2 2 3 7 2 3" xfId="18732" xr:uid="{00000000-0005-0000-0000-0000713D0000}"/>
    <cellStyle name="Normal 5 2 2 3 7 2 4" xfId="25501" xr:uid="{00000000-0005-0000-0000-0000723D0000}"/>
    <cellStyle name="Normal 5 2 2 3 7 3" xfId="8579" xr:uid="{00000000-0005-0000-0000-0000733D0000}"/>
    <cellStyle name="Normal 5 2 2 3 7 4" xfId="15348" xr:uid="{00000000-0005-0000-0000-0000743D0000}"/>
    <cellStyle name="Normal 5 2 2 3 7 5" xfId="22117" xr:uid="{00000000-0005-0000-0000-0000753D0000}"/>
    <cellStyle name="Normal 5 2 2 3 8" xfId="3489" xr:uid="{00000000-0005-0000-0000-0000763D0000}"/>
    <cellStyle name="Normal 5 2 2 3 8 2" xfId="10270" xr:uid="{00000000-0005-0000-0000-0000773D0000}"/>
    <cellStyle name="Normal 5 2 2 3 8 3" xfId="17039" xr:uid="{00000000-0005-0000-0000-0000783D0000}"/>
    <cellStyle name="Normal 5 2 2 3 8 4" xfId="23808" xr:uid="{00000000-0005-0000-0000-0000793D0000}"/>
    <cellStyle name="Normal 5 2 2 3 9" xfId="6885" xr:uid="{00000000-0005-0000-0000-00007A3D0000}"/>
    <cellStyle name="Normal 5 2 2 4" xfId="62" xr:uid="{00000000-0005-0000-0000-00007B3D0000}"/>
    <cellStyle name="Normal 5 2 2 4 10" xfId="13675" xr:uid="{00000000-0005-0000-0000-00007C3D0000}"/>
    <cellStyle name="Normal 5 2 2 4 11" xfId="20444" xr:uid="{00000000-0005-0000-0000-00007D3D0000}"/>
    <cellStyle name="Normal 5 2 2 4 2" xfId="175" xr:uid="{00000000-0005-0000-0000-00007E3D0000}"/>
    <cellStyle name="Normal 5 2 2 4 2 10" xfId="20544" xr:uid="{00000000-0005-0000-0000-00007F3D0000}"/>
    <cellStyle name="Normal 5 2 2 4 2 2" xfId="423" xr:uid="{00000000-0005-0000-0000-0000803D0000}"/>
    <cellStyle name="Normal 5 2 2 4 2 2 2" xfId="850" xr:uid="{00000000-0005-0000-0000-0000813D0000}"/>
    <cellStyle name="Normal 5 2 2 4 2 2 2 2" xfId="2555" xr:uid="{00000000-0005-0000-0000-0000823D0000}"/>
    <cellStyle name="Normal 5 2 2 4 2 2 2 2 2" xfId="5951" xr:uid="{00000000-0005-0000-0000-0000833D0000}"/>
    <cellStyle name="Normal 5 2 2 4 2 2 2 2 2 2" xfId="12729" xr:uid="{00000000-0005-0000-0000-0000843D0000}"/>
    <cellStyle name="Normal 5 2 2 4 2 2 2 2 2 3" xfId="19498" xr:uid="{00000000-0005-0000-0000-0000853D0000}"/>
    <cellStyle name="Normal 5 2 2 4 2 2 2 2 2 4" xfId="26267" xr:uid="{00000000-0005-0000-0000-0000863D0000}"/>
    <cellStyle name="Normal 5 2 2 4 2 2 2 2 3" xfId="9345" xr:uid="{00000000-0005-0000-0000-0000873D0000}"/>
    <cellStyle name="Normal 5 2 2 4 2 2 2 2 4" xfId="16114" xr:uid="{00000000-0005-0000-0000-0000883D0000}"/>
    <cellStyle name="Normal 5 2 2 4 2 2 2 2 5" xfId="22883" xr:uid="{00000000-0005-0000-0000-0000893D0000}"/>
    <cellStyle name="Normal 5 2 2 4 2 2 2 3" xfId="4255" xr:uid="{00000000-0005-0000-0000-00008A3D0000}"/>
    <cellStyle name="Normal 5 2 2 4 2 2 2 3 2" xfId="11036" xr:uid="{00000000-0005-0000-0000-00008B3D0000}"/>
    <cellStyle name="Normal 5 2 2 4 2 2 2 3 3" xfId="17805" xr:uid="{00000000-0005-0000-0000-00008C3D0000}"/>
    <cellStyle name="Normal 5 2 2 4 2 2 2 3 4" xfId="24574" xr:uid="{00000000-0005-0000-0000-00008D3D0000}"/>
    <cellStyle name="Normal 5 2 2 4 2 2 2 4" xfId="7652" xr:uid="{00000000-0005-0000-0000-00008E3D0000}"/>
    <cellStyle name="Normal 5 2 2 4 2 2 2 5" xfId="14421" xr:uid="{00000000-0005-0000-0000-00008F3D0000}"/>
    <cellStyle name="Normal 5 2 2 4 2 2 2 6" xfId="21190" xr:uid="{00000000-0005-0000-0000-0000903D0000}"/>
    <cellStyle name="Normal 5 2 2 4 2 2 3" xfId="1276" xr:uid="{00000000-0005-0000-0000-0000913D0000}"/>
    <cellStyle name="Normal 5 2 2 4 2 2 3 2" xfId="2981" xr:uid="{00000000-0005-0000-0000-0000923D0000}"/>
    <cellStyle name="Normal 5 2 2 4 2 2 3 2 2" xfId="6377" xr:uid="{00000000-0005-0000-0000-0000933D0000}"/>
    <cellStyle name="Normal 5 2 2 4 2 2 3 2 2 2" xfId="13152" xr:uid="{00000000-0005-0000-0000-0000943D0000}"/>
    <cellStyle name="Normal 5 2 2 4 2 2 3 2 2 3" xfId="19921" xr:uid="{00000000-0005-0000-0000-0000953D0000}"/>
    <cellStyle name="Normal 5 2 2 4 2 2 3 2 2 4" xfId="26690" xr:uid="{00000000-0005-0000-0000-0000963D0000}"/>
    <cellStyle name="Normal 5 2 2 4 2 2 3 2 3" xfId="9768" xr:uid="{00000000-0005-0000-0000-0000973D0000}"/>
    <cellStyle name="Normal 5 2 2 4 2 2 3 2 4" xfId="16537" xr:uid="{00000000-0005-0000-0000-0000983D0000}"/>
    <cellStyle name="Normal 5 2 2 4 2 2 3 2 5" xfId="23306" xr:uid="{00000000-0005-0000-0000-0000993D0000}"/>
    <cellStyle name="Normal 5 2 2 4 2 2 3 3" xfId="4678" xr:uid="{00000000-0005-0000-0000-00009A3D0000}"/>
    <cellStyle name="Normal 5 2 2 4 2 2 3 3 2" xfId="11459" xr:uid="{00000000-0005-0000-0000-00009B3D0000}"/>
    <cellStyle name="Normal 5 2 2 4 2 2 3 3 3" xfId="18228" xr:uid="{00000000-0005-0000-0000-00009C3D0000}"/>
    <cellStyle name="Normal 5 2 2 4 2 2 3 3 4" xfId="24997" xr:uid="{00000000-0005-0000-0000-00009D3D0000}"/>
    <cellStyle name="Normal 5 2 2 4 2 2 3 4" xfId="8075" xr:uid="{00000000-0005-0000-0000-00009E3D0000}"/>
    <cellStyle name="Normal 5 2 2 4 2 2 3 5" xfId="14844" xr:uid="{00000000-0005-0000-0000-00009F3D0000}"/>
    <cellStyle name="Normal 5 2 2 4 2 2 3 6" xfId="21613" xr:uid="{00000000-0005-0000-0000-0000A03D0000}"/>
    <cellStyle name="Normal 5 2 2 4 2 2 4" xfId="1705" xr:uid="{00000000-0005-0000-0000-0000A13D0000}"/>
    <cellStyle name="Normal 5 2 2 4 2 2 4 2" xfId="3407" xr:uid="{00000000-0005-0000-0000-0000A23D0000}"/>
    <cellStyle name="Normal 5 2 2 4 2 2 4 2 2" xfId="6803" xr:uid="{00000000-0005-0000-0000-0000A33D0000}"/>
    <cellStyle name="Normal 5 2 2 4 2 2 4 2 2 2" xfId="13575" xr:uid="{00000000-0005-0000-0000-0000A43D0000}"/>
    <cellStyle name="Normal 5 2 2 4 2 2 4 2 2 3" xfId="20344" xr:uid="{00000000-0005-0000-0000-0000A53D0000}"/>
    <cellStyle name="Normal 5 2 2 4 2 2 4 2 2 4" xfId="27113" xr:uid="{00000000-0005-0000-0000-0000A63D0000}"/>
    <cellStyle name="Normal 5 2 2 4 2 2 4 2 3" xfId="10191" xr:uid="{00000000-0005-0000-0000-0000A73D0000}"/>
    <cellStyle name="Normal 5 2 2 4 2 2 4 2 4" xfId="16960" xr:uid="{00000000-0005-0000-0000-0000A83D0000}"/>
    <cellStyle name="Normal 5 2 2 4 2 2 4 2 5" xfId="23729" xr:uid="{00000000-0005-0000-0000-0000A93D0000}"/>
    <cellStyle name="Normal 5 2 2 4 2 2 4 3" xfId="5101" xr:uid="{00000000-0005-0000-0000-0000AA3D0000}"/>
    <cellStyle name="Normal 5 2 2 4 2 2 4 3 2" xfId="11882" xr:uid="{00000000-0005-0000-0000-0000AB3D0000}"/>
    <cellStyle name="Normal 5 2 2 4 2 2 4 3 3" xfId="18651" xr:uid="{00000000-0005-0000-0000-0000AC3D0000}"/>
    <cellStyle name="Normal 5 2 2 4 2 2 4 3 4" xfId="25420" xr:uid="{00000000-0005-0000-0000-0000AD3D0000}"/>
    <cellStyle name="Normal 5 2 2 4 2 2 4 4" xfId="8498" xr:uid="{00000000-0005-0000-0000-0000AE3D0000}"/>
    <cellStyle name="Normal 5 2 2 4 2 2 4 5" xfId="15267" xr:uid="{00000000-0005-0000-0000-0000AF3D0000}"/>
    <cellStyle name="Normal 5 2 2 4 2 2 4 6" xfId="22036" xr:uid="{00000000-0005-0000-0000-0000B03D0000}"/>
    <cellStyle name="Normal 5 2 2 4 2 2 5" xfId="2132" xr:uid="{00000000-0005-0000-0000-0000B13D0000}"/>
    <cellStyle name="Normal 5 2 2 4 2 2 5 2" xfId="5528" xr:uid="{00000000-0005-0000-0000-0000B23D0000}"/>
    <cellStyle name="Normal 5 2 2 4 2 2 5 2 2" xfId="12306" xr:uid="{00000000-0005-0000-0000-0000B33D0000}"/>
    <cellStyle name="Normal 5 2 2 4 2 2 5 2 3" xfId="19075" xr:uid="{00000000-0005-0000-0000-0000B43D0000}"/>
    <cellStyle name="Normal 5 2 2 4 2 2 5 2 4" xfId="25844" xr:uid="{00000000-0005-0000-0000-0000B53D0000}"/>
    <cellStyle name="Normal 5 2 2 4 2 2 5 3" xfId="8922" xr:uid="{00000000-0005-0000-0000-0000B63D0000}"/>
    <cellStyle name="Normal 5 2 2 4 2 2 5 4" xfId="15691" xr:uid="{00000000-0005-0000-0000-0000B73D0000}"/>
    <cellStyle name="Normal 5 2 2 4 2 2 5 5" xfId="22460" xr:uid="{00000000-0005-0000-0000-0000B83D0000}"/>
    <cellStyle name="Normal 5 2 2 4 2 2 6" xfId="3832" xr:uid="{00000000-0005-0000-0000-0000B93D0000}"/>
    <cellStyle name="Normal 5 2 2 4 2 2 6 2" xfId="10613" xr:uid="{00000000-0005-0000-0000-0000BA3D0000}"/>
    <cellStyle name="Normal 5 2 2 4 2 2 6 3" xfId="17382" xr:uid="{00000000-0005-0000-0000-0000BB3D0000}"/>
    <cellStyle name="Normal 5 2 2 4 2 2 6 4" xfId="24151" xr:uid="{00000000-0005-0000-0000-0000BC3D0000}"/>
    <cellStyle name="Normal 5 2 2 4 2 2 7" xfId="7229" xr:uid="{00000000-0005-0000-0000-0000BD3D0000}"/>
    <cellStyle name="Normal 5 2 2 4 2 2 8" xfId="13998" xr:uid="{00000000-0005-0000-0000-0000BE3D0000}"/>
    <cellStyle name="Normal 5 2 2 4 2 2 9" xfId="20767" xr:uid="{00000000-0005-0000-0000-0000BF3D0000}"/>
    <cellStyle name="Normal 5 2 2 4 2 3" xfId="625" xr:uid="{00000000-0005-0000-0000-0000C03D0000}"/>
    <cellStyle name="Normal 5 2 2 4 2 3 2" xfId="2332" xr:uid="{00000000-0005-0000-0000-0000C13D0000}"/>
    <cellStyle name="Normal 5 2 2 4 2 3 2 2" xfId="5728" xr:uid="{00000000-0005-0000-0000-0000C23D0000}"/>
    <cellStyle name="Normal 5 2 2 4 2 3 2 2 2" xfId="12506" xr:uid="{00000000-0005-0000-0000-0000C33D0000}"/>
    <cellStyle name="Normal 5 2 2 4 2 3 2 2 3" xfId="19275" xr:uid="{00000000-0005-0000-0000-0000C43D0000}"/>
    <cellStyle name="Normal 5 2 2 4 2 3 2 2 4" xfId="26044" xr:uid="{00000000-0005-0000-0000-0000C53D0000}"/>
    <cellStyle name="Normal 5 2 2 4 2 3 2 3" xfId="9122" xr:uid="{00000000-0005-0000-0000-0000C63D0000}"/>
    <cellStyle name="Normal 5 2 2 4 2 3 2 4" xfId="15891" xr:uid="{00000000-0005-0000-0000-0000C73D0000}"/>
    <cellStyle name="Normal 5 2 2 4 2 3 2 5" xfId="22660" xr:uid="{00000000-0005-0000-0000-0000C83D0000}"/>
    <cellStyle name="Normal 5 2 2 4 2 3 3" xfId="4032" xr:uid="{00000000-0005-0000-0000-0000C93D0000}"/>
    <cellStyle name="Normal 5 2 2 4 2 3 3 2" xfId="10813" xr:uid="{00000000-0005-0000-0000-0000CA3D0000}"/>
    <cellStyle name="Normal 5 2 2 4 2 3 3 3" xfId="17582" xr:uid="{00000000-0005-0000-0000-0000CB3D0000}"/>
    <cellStyle name="Normal 5 2 2 4 2 3 3 4" xfId="24351" xr:uid="{00000000-0005-0000-0000-0000CC3D0000}"/>
    <cellStyle name="Normal 5 2 2 4 2 3 4" xfId="7429" xr:uid="{00000000-0005-0000-0000-0000CD3D0000}"/>
    <cellStyle name="Normal 5 2 2 4 2 3 5" xfId="14198" xr:uid="{00000000-0005-0000-0000-0000CE3D0000}"/>
    <cellStyle name="Normal 5 2 2 4 2 3 6" xfId="20967" xr:uid="{00000000-0005-0000-0000-0000CF3D0000}"/>
    <cellStyle name="Normal 5 2 2 4 2 4" xfId="1053" xr:uid="{00000000-0005-0000-0000-0000D03D0000}"/>
    <cellStyle name="Normal 5 2 2 4 2 4 2" xfId="2758" xr:uid="{00000000-0005-0000-0000-0000D13D0000}"/>
    <cellStyle name="Normal 5 2 2 4 2 4 2 2" xfId="6154" xr:uid="{00000000-0005-0000-0000-0000D23D0000}"/>
    <cellStyle name="Normal 5 2 2 4 2 4 2 2 2" xfId="12929" xr:uid="{00000000-0005-0000-0000-0000D33D0000}"/>
    <cellStyle name="Normal 5 2 2 4 2 4 2 2 3" xfId="19698" xr:uid="{00000000-0005-0000-0000-0000D43D0000}"/>
    <cellStyle name="Normal 5 2 2 4 2 4 2 2 4" xfId="26467" xr:uid="{00000000-0005-0000-0000-0000D53D0000}"/>
    <cellStyle name="Normal 5 2 2 4 2 4 2 3" xfId="9545" xr:uid="{00000000-0005-0000-0000-0000D63D0000}"/>
    <cellStyle name="Normal 5 2 2 4 2 4 2 4" xfId="16314" xr:uid="{00000000-0005-0000-0000-0000D73D0000}"/>
    <cellStyle name="Normal 5 2 2 4 2 4 2 5" xfId="23083" xr:uid="{00000000-0005-0000-0000-0000D83D0000}"/>
    <cellStyle name="Normal 5 2 2 4 2 4 3" xfId="4455" xr:uid="{00000000-0005-0000-0000-0000D93D0000}"/>
    <cellStyle name="Normal 5 2 2 4 2 4 3 2" xfId="11236" xr:uid="{00000000-0005-0000-0000-0000DA3D0000}"/>
    <cellStyle name="Normal 5 2 2 4 2 4 3 3" xfId="18005" xr:uid="{00000000-0005-0000-0000-0000DB3D0000}"/>
    <cellStyle name="Normal 5 2 2 4 2 4 3 4" xfId="24774" xr:uid="{00000000-0005-0000-0000-0000DC3D0000}"/>
    <cellStyle name="Normal 5 2 2 4 2 4 4" xfId="7852" xr:uid="{00000000-0005-0000-0000-0000DD3D0000}"/>
    <cellStyle name="Normal 5 2 2 4 2 4 5" xfId="14621" xr:uid="{00000000-0005-0000-0000-0000DE3D0000}"/>
    <cellStyle name="Normal 5 2 2 4 2 4 6" xfId="21390" xr:uid="{00000000-0005-0000-0000-0000DF3D0000}"/>
    <cellStyle name="Normal 5 2 2 4 2 5" xfId="1482" xr:uid="{00000000-0005-0000-0000-0000E03D0000}"/>
    <cellStyle name="Normal 5 2 2 4 2 5 2" xfId="3184" xr:uid="{00000000-0005-0000-0000-0000E13D0000}"/>
    <cellStyle name="Normal 5 2 2 4 2 5 2 2" xfId="6580" xr:uid="{00000000-0005-0000-0000-0000E23D0000}"/>
    <cellStyle name="Normal 5 2 2 4 2 5 2 2 2" xfId="13352" xr:uid="{00000000-0005-0000-0000-0000E33D0000}"/>
    <cellStyle name="Normal 5 2 2 4 2 5 2 2 3" xfId="20121" xr:uid="{00000000-0005-0000-0000-0000E43D0000}"/>
    <cellStyle name="Normal 5 2 2 4 2 5 2 2 4" xfId="26890" xr:uid="{00000000-0005-0000-0000-0000E53D0000}"/>
    <cellStyle name="Normal 5 2 2 4 2 5 2 3" xfId="9968" xr:uid="{00000000-0005-0000-0000-0000E63D0000}"/>
    <cellStyle name="Normal 5 2 2 4 2 5 2 4" xfId="16737" xr:uid="{00000000-0005-0000-0000-0000E73D0000}"/>
    <cellStyle name="Normal 5 2 2 4 2 5 2 5" xfId="23506" xr:uid="{00000000-0005-0000-0000-0000E83D0000}"/>
    <cellStyle name="Normal 5 2 2 4 2 5 3" xfId="4878" xr:uid="{00000000-0005-0000-0000-0000E93D0000}"/>
    <cellStyle name="Normal 5 2 2 4 2 5 3 2" xfId="11659" xr:uid="{00000000-0005-0000-0000-0000EA3D0000}"/>
    <cellStyle name="Normal 5 2 2 4 2 5 3 3" xfId="18428" xr:uid="{00000000-0005-0000-0000-0000EB3D0000}"/>
    <cellStyle name="Normal 5 2 2 4 2 5 3 4" xfId="25197" xr:uid="{00000000-0005-0000-0000-0000EC3D0000}"/>
    <cellStyle name="Normal 5 2 2 4 2 5 4" xfId="8275" xr:uid="{00000000-0005-0000-0000-0000ED3D0000}"/>
    <cellStyle name="Normal 5 2 2 4 2 5 5" xfId="15044" xr:uid="{00000000-0005-0000-0000-0000EE3D0000}"/>
    <cellStyle name="Normal 5 2 2 4 2 5 6" xfId="21813" xr:uid="{00000000-0005-0000-0000-0000EF3D0000}"/>
    <cellStyle name="Normal 5 2 2 4 2 6" xfId="1907" xr:uid="{00000000-0005-0000-0000-0000F03D0000}"/>
    <cellStyle name="Normal 5 2 2 4 2 6 2" xfId="5303" xr:uid="{00000000-0005-0000-0000-0000F13D0000}"/>
    <cellStyle name="Normal 5 2 2 4 2 6 2 2" xfId="12083" xr:uid="{00000000-0005-0000-0000-0000F23D0000}"/>
    <cellStyle name="Normal 5 2 2 4 2 6 2 3" xfId="18852" xr:uid="{00000000-0005-0000-0000-0000F33D0000}"/>
    <cellStyle name="Normal 5 2 2 4 2 6 2 4" xfId="25621" xr:uid="{00000000-0005-0000-0000-0000F43D0000}"/>
    <cellStyle name="Normal 5 2 2 4 2 6 3" xfId="8699" xr:uid="{00000000-0005-0000-0000-0000F53D0000}"/>
    <cellStyle name="Normal 5 2 2 4 2 6 4" xfId="15468" xr:uid="{00000000-0005-0000-0000-0000F63D0000}"/>
    <cellStyle name="Normal 5 2 2 4 2 6 5" xfId="22237" xr:uid="{00000000-0005-0000-0000-0000F73D0000}"/>
    <cellStyle name="Normal 5 2 2 4 2 7" xfId="3609" xr:uid="{00000000-0005-0000-0000-0000F83D0000}"/>
    <cellStyle name="Normal 5 2 2 4 2 7 2" xfId="10390" xr:uid="{00000000-0005-0000-0000-0000F93D0000}"/>
    <cellStyle name="Normal 5 2 2 4 2 7 3" xfId="17159" xr:uid="{00000000-0005-0000-0000-0000FA3D0000}"/>
    <cellStyle name="Normal 5 2 2 4 2 7 4" xfId="23928" xr:uid="{00000000-0005-0000-0000-0000FB3D0000}"/>
    <cellStyle name="Normal 5 2 2 4 2 8" xfId="7005" xr:uid="{00000000-0005-0000-0000-0000FC3D0000}"/>
    <cellStyle name="Normal 5 2 2 4 2 9" xfId="13775" xr:uid="{00000000-0005-0000-0000-0000FD3D0000}"/>
    <cellStyle name="Normal 5 2 2 4 3" xfId="321" xr:uid="{00000000-0005-0000-0000-0000FE3D0000}"/>
    <cellStyle name="Normal 5 2 2 4 3 2" xfId="748" xr:uid="{00000000-0005-0000-0000-0000FF3D0000}"/>
    <cellStyle name="Normal 5 2 2 4 3 2 2" xfId="2455" xr:uid="{00000000-0005-0000-0000-0000003E0000}"/>
    <cellStyle name="Normal 5 2 2 4 3 2 2 2" xfId="5851" xr:uid="{00000000-0005-0000-0000-0000013E0000}"/>
    <cellStyle name="Normal 5 2 2 4 3 2 2 2 2" xfId="12629" xr:uid="{00000000-0005-0000-0000-0000023E0000}"/>
    <cellStyle name="Normal 5 2 2 4 3 2 2 2 3" xfId="19398" xr:uid="{00000000-0005-0000-0000-0000033E0000}"/>
    <cellStyle name="Normal 5 2 2 4 3 2 2 2 4" xfId="26167" xr:uid="{00000000-0005-0000-0000-0000043E0000}"/>
    <cellStyle name="Normal 5 2 2 4 3 2 2 3" xfId="9245" xr:uid="{00000000-0005-0000-0000-0000053E0000}"/>
    <cellStyle name="Normal 5 2 2 4 3 2 2 4" xfId="16014" xr:uid="{00000000-0005-0000-0000-0000063E0000}"/>
    <cellStyle name="Normal 5 2 2 4 3 2 2 5" xfId="22783" xr:uid="{00000000-0005-0000-0000-0000073E0000}"/>
    <cellStyle name="Normal 5 2 2 4 3 2 3" xfId="4155" xr:uid="{00000000-0005-0000-0000-0000083E0000}"/>
    <cellStyle name="Normal 5 2 2 4 3 2 3 2" xfId="10936" xr:uid="{00000000-0005-0000-0000-0000093E0000}"/>
    <cellStyle name="Normal 5 2 2 4 3 2 3 3" xfId="17705" xr:uid="{00000000-0005-0000-0000-00000A3E0000}"/>
    <cellStyle name="Normal 5 2 2 4 3 2 3 4" xfId="24474" xr:uid="{00000000-0005-0000-0000-00000B3E0000}"/>
    <cellStyle name="Normal 5 2 2 4 3 2 4" xfId="7552" xr:uid="{00000000-0005-0000-0000-00000C3E0000}"/>
    <cellStyle name="Normal 5 2 2 4 3 2 5" xfId="14321" xr:uid="{00000000-0005-0000-0000-00000D3E0000}"/>
    <cellStyle name="Normal 5 2 2 4 3 2 6" xfId="21090" xr:uid="{00000000-0005-0000-0000-00000E3E0000}"/>
    <cellStyle name="Normal 5 2 2 4 3 3" xfId="1176" xr:uid="{00000000-0005-0000-0000-00000F3E0000}"/>
    <cellStyle name="Normal 5 2 2 4 3 3 2" xfId="2881" xr:uid="{00000000-0005-0000-0000-0000103E0000}"/>
    <cellStyle name="Normal 5 2 2 4 3 3 2 2" xfId="6277" xr:uid="{00000000-0005-0000-0000-0000113E0000}"/>
    <cellStyle name="Normal 5 2 2 4 3 3 2 2 2" xfId="13052" xr:uid="{00000000-0005-0000-0000-0000123E0000}"/>
    <cellStyle name="Normal 5 2 2 4 3 3 2 2 3" xfId="19821" xr:uid="{00000000-0005-0000-0000-0000133E0000}"/>
    <cellStyle name="Normal 5 2 2 4 3 3 2 2 4" xfId="26590" xr:uid="{00000000-0005-0000-0000-0000143E0000}"/>
    <cellStyle name="Normal 5 2 2 4 3 3 2 3" xfId="9668" xr:uid="{00000000-0005-0000-0000-0000153E0000}"/>
    <cellStyle name="Normal 5 2 2 4 3 3 2 4" xfId="16437" xr:uid="{00000000-0005-0000-0000-0000163E0000}"/>
    <cellStyle name="Normal 5 2 2 4 3 3 2 5" xfId="23206" xr:uid="{00000000-0005-0000-0000-0000173E0000}"/>
    <cellStyle name="Normal 5 2 2 4 3 3 3" xfId="4578" xr:uid="{00000000-0005-0000-0000-0000183E0000}"/>
    <cellStyle name="Normal 5 2 2 4 3 3 3 2" xfId="11359" xr:uid="{00000000-0005-0000-0000-0000193E0000}"/>
    <cellStyle name="Normal 5 2 2 4 3 3 3 3" xfId="18128" xr:uid="{00000000-0005-0000-0000-00001A3E0000}"/>
    <cellStyle name="Normal 5 2 2 4 3 3 3 4" xfId="24897" xr:uid="{00000000-0005-0000-0000-00001B3E0000}"/>
    <cellStyle name="Normal 5 2 2 4 3 3 4" xfId="7975" xr:uid="{00000000-0005-0000-0000-00001C3E0000}"/>
    <cellStyle name="Normal 5 2 2 4 3 3 5" xfId="14744" xr:uid="{00000000-0005-0000-0000-00001D3E0000}"/>
    <cellStyle name="Normal 5 2 2 4 3 3 6" xfId="21513" xr:uid="{00000000-0005-0000-0000-00001E3E0000}"/>
    <cellStyle name="Normal 5 2 2 4 3 4" xfId="1605" xr:uid="{00000000-0005-0000-0000-00001F3E0000}"/>
    <cellStyle name="Normal 5 2 2 4 3 4 2" xfId="3307" xr:uid="{00000000-0005-0000-0000-0000203E0000}"/>
    <cellStyle name="Normal 5 2 2 4 3 4 2 2" xfId="6703" xr:uid="{00000000-0005-0000-0000-0000213E0000}"/>
    <cellStyle name="Normal 5 2 2 4 3 4 2 2 2" xfId="13475" xr:uid="{00000000-0005-0000-0000-0000223E0000}"/>
    <cellStyle name="Normal 5 2 2 4 3 4 2 2 3" xfId="20244" xr:uid="{00000000-0005-0000-0000-0000233E0000}"/>
    <cellStyle name="Normal 5 2 2 4 3 4 2 2 4" xfId="27013" xr:uid="{00000000-0005-0000-0000-0000243E0000}"/>
    <cellStyle name="Normal 5 2 2 4 3 4 2 3" xfId="10091" xr:uid="{00000000-0005-0000-0000-0000253E0000}"/>
    <cellStyle name="Normal 5 2 2 4 3 4 2 4" xfId="16860" xr:uid="{00000000-0005-0000-0000-0000263E0000}"/>
    <cellStyle name="Normal 5 2 2 4 3 4 2 5" xfId="23629" xr:uid="{00000000-0005-0000-0000-0000273E0000}"/>
    <cellStyle name="Normal 5 2 2 4 3 4 3" xfId="5001" xr:uid="{00000000-0005-0000-0000-0000283E0000}"/>
    <cellStyle name="Normal 5 2 2 4 3 4 3 2" xfId="11782" xr:uid="{00000000-0005-0000-0000-0000293E0000}"/>
    <cellStyle name="Normal 5 2 2 4 3 4 3 3" xfId="18551" xr:uid="{00000000-0005-0000-0000-00002A3E0000}"/>
    <cellStyle name="Normal 5 2 2 4 3 4 3 4" xfId="25320" xr:uid="{00000000-0005-0000-0000-00002B3E0000}"/>
    <cellStyle name="Normal 5 2 2 4 3 4 4" xfId="8398" xr:uid="{00000000-0005-0000-0000-00002C3E0000}"/>
    <cellStyle name="Normal 5 2 2 4 3 4 5" xfId="15167" xr:uid="{00000000-0005-0000-0000-00002D3E0000}"/>
    <cellStyle name="Normal 5 2 2 4 3 4 6" xfId="21936" xr:uid="{00000000-0005-0000-0000-00002E3E0000}"/>
    <cellStyle name="Normal 5 2 2 4 3 5" xfId="2030" xr:uid="{00000000-0005-0000-0000-00002F3E0000}"/>
    <cellStyle name="Normal 5 2 2 4 3 5 2" xfId="5426" xr:uid="{00000000-0005-0000-0000-0000303E0000}"/>
    <cellStyle name="Normal 5 2 2 4 3 5 2 2" xfId="12206" xr:uid="{00000000-0005-0000-0000-0000313E0000}"/>
    <cellStyle name="Normal 5 2 2 4 3 5 2 3" xfId="18975" xr:uid="{00000000-0005-0000-0000-0000323E0000}"/>
    <cellStyle name="Normal 5 2 2 4 3 5 2 4" xfId="25744" xr:uid="{00000000-0005-0000-0000-0000333E0000}"/>
    <cellStyle name="Normal 5 2 2 4 3 5 3" xfId="8822" xr:uid="{00000000-0005-0000-0000-0000343E0000}"/>
    <cellStyle name="Normal 5 2 2 4 3 5 4" xfId="15591" xr:uid="{00000000-0005-0000-0000-0000353E0000}"/>
    <cellStyle name="Normal 5 2 2 4 3 5 5" xfId="22360" xr:uid="{00000000-0005-0000-0000-0000363E0000}"/>
    <cellStyle name="Normal 5 2 2 4 3 6" xfId="3732" xr:uid="{00000000-0005-0000-0000-0000373E0000}"/>
    <cellStyle name="Normal 5 2 2 4 3 6 2" xfId="10513" xr:uid="{00000000-0005-0000-0000-0000383E0000}"/>
    <cellStyle name="Normal 5 2 2 4 3 6 3" xfId="17282" xr:uid="{00000000-0005-0000-0000-0000393E0000}"/>
    <cellStyle name="Normal 5 2 2 4 3 6 4" xfId="24051" xr:uid="{00000000-0005-0000-0000-00003A3E0000}"/>
    <cellStyle name="Normal 5 2 2 4 3 7" xfId="7129" xr:uid="{00000000-0005-0000-0000-00003B3E0000}"/>
    <cellStyle name="Normal 5 2 2 4 3 8" xfId="13898" xr:uid="{00000000-0005-0000-0000-00003C3E0000}"/>
    <cellStyle name="Normal 5 2 2 4 3 9" xfId="20667" xr:uid="{00000000-0005-0000-0000-00003D3E0000}"/>
    <cellStyle name="Normal 5 2 2 4 4" xfId="523" xr:uid="{00000000-0005-0000-0000-00003E3E0000}"/>
    <cellStyle name="Normal 5 2 2 4 4 2" xfId="2232" xr:uid="{00000000-0005-0000-0000-00003F3E0000}"/>
    <cellStyle name="Normal 5 2 2 4 4 2 2" xfId="5628" xr:uid="{00000000-0005-0000-0000-0000403E0000}"/>
    <cellStyle name="Normal 5 2 2 4 4 2 2 2" xfId="12406" xr:uid="{00000000-0005-0000-0000-0000413E0000}"/>
    <cellStyle name="Normal 5 2 2 4 4 2 2 3" xfId="19175" xr:uid="{00000000-0005-0000-0000-0000423E0000}"/>
    <cellStyle name="Normal 5 2 2 4 4 2 2 4" xfId="25944" xr:uid="{00000000-0005-0000-0000-0000433E0000}"/>
    <cellStyle name="Normal 5 2 2 4 4 2 3" xfId="9022" xr:uid="{00000000-0005-0000-0000-0000443E0000}"/>
    <cellStyle name="Normal 5 2 2 4 4 2 4" xfId="15791" xr:uid="{00000000-0005-0000-0000-0000453E0000}"/>
    <cellStyle name="Normal 5 2 2 4 4 2 5" xfId="22560" xr:uid="{00000000-0005-0000-0000-0000463E0000}"/>
    <cellStyle name="Normal 5 2 2 4 4 3" xfId="3932" xr:uid="{00000000-0005-0000-0000-0000473E0000}"/>
    <cellStyle name="Normal 5 2 2 4 4 3 2" xfId="10713" xr:uid="{00000000-0005-0000-0000-0000483E0000}"/>
    <cellStyle name="Normal 5 2 2 4 4 3 3" xfId="17482" xr:uid="{00000000-0005-0000-0000-0000493E0000}"/>
    <cellStyle name="Normal 5 2 2 4 4 3 4" xfId="24251" xr:uid="{00000000-0005-0000-0000-00004A3E0000}"/>
    <cellStyle name="Normal 5 2 2 4 4 4" xfId="7329" xr:uid="{00000000-0005-0000-0000-00004B3E0000}"/>
    <cellStyle name="Normal 5 2 2 4 4 5" xfId="14098" xr:uid="{00000000-0005-0000-0000-00004C3E0000}"/>
    <cellStyle name="Normal 5 2 2 4 4 6" xfId="20867" xr:uid="{00000000-0005-0000-0000-00004D3E0000}"/>
    <cellStyle name="Normal 5 2 2 4 5" xfId="953" xr:uid="{00000000-0005-0000-0000-00004E3E0000}"/>
    <cellStyle name="Normal 5 2 2 4 5 2" xfId="2658" xr:uid="{00000000-0005-0000-0000-00004F3E0000}"/>
    <cellStyle name="Normal 5 2 2 4 5 2 2" xfId="6054" xr:uid="{00000000-0005-0000-0000-0000503E0000}"/>
    <cellStyle name="Normal 5 2 2 4 5 2 2 2" xfId="12829" xr:uid="{00000000-0005-0000-0000-0000513E0000}"/>
    <cellStyle name="Normal 5 2 2 4 5 2 2 3" xfId="19598" xr:uid="{00000000-0005-0000-0000-0000523E0000}"/>
    <cellStyle name="Normal 5 2 2 4 5 2 2 4" xfId="26367" xr:uid="{00000000-0005-0000-0000-0000533E0000}"/>
    <cellStyle name="Normal 5 2 2 4 5 2 3" xfId="9445" xr:uid="{00000000-0005-0000-0000-0000543E0000}"/>
    <cellStyle name="Normal 5 2 2 4 5 2 4" xfId="16214" xr:uid="{00000000-0005-0000-0000-0000553E0000}"/>
    <cellStyle name="Normal 5 2 2 4 5 2 5" xfId="22983" xr:uid="{00000000-0005-0000-0000-0000563E0000}"/>
    <cellStyle name="Normal 5 2 2 4 5 3" xfId="4355" xr:uid="{00000000-0005-0000-0000-0000573E0000}"/>
    <cellStyle name="Normal 5 2 2 4 5 3 2" xfId="11136" xr:uid="{00000000-0005-0000-0000-0000583E0000}"/>
    <cellStyle name="Normal 5 2 2 4 5 3 3" xfId="17905" xr:uid="{00000000-0005-0000-0000-0000593E0000}"/>
    <cellStyle name="Normal 5 2 2 4 5 3 4" xfId="24674" xr:uid="{00000000-0005-0000-0000-00005A3E0000}"/>
    <cellStyle name="Normal 5 2 2 4 5 4" xfId="7752" xr:uid="{00000000-0005-0000-0000-00005B3E0000}"/>
    <cellStyle name="Normal 5 2 2 4 5 5" xfId="14521" xr:uid="{00000000-0005-0000-0000-00005C3E0000}"/>
    <cellStyle name="Normal 5 2 2 4 5 6" xfId="21290" xr:uid="{00000000-0005-0000-0000-00005D3E0000}"/>
    <cellStyle name="Normal 5 2 2 4 6" xfId="1382" xr:uid="{00000000-0005-0000-0000-00005E3E0000}"/>
    <cellStyle name="Normal 5 2 2 4 6 2" xfId="3084" xr:uid="{00000000-0005-0000-0000-00005F3E0000}"/>
    <cellStyle name="Normal 5 2 2 4 6 2 2" xfId="6480" xr:uid="{00000000-0005-0000-0000-0000603E0000}"/>
    <cellStyle name="Normal 5 2 2 4 6 2 2 2" xfId="13252" xr:uid="{00000000-0005-0000-0000-0000613E0000}"/>
    <cellStyle name="Normal 5 2 2 4 6 2 2 3" xfId="20021" xr:uid="{00000000-0005-0000-0000-0000623E0000}"/>
    <cellStyle name="Normal 5 2 2 4 6 2 2 4" xfId="26790" xr:uid="{00000000-0005-0000-0000-0000633E0000}"/>
    <cellStyle name="Normal 5 2 2 4 6 2 3" xfId="9868" xr:uid="{00000000-0005-0000-0000-0000643E0000}"/>
    <cellStyle name="Normal 5 2 2 4 6 2 4" xfId="16637" xr:uid="{00000000-0005-0000-0000-0000653E0000}"/>
    <cellStyle name="Normal 5 2 2 4 6 2 5" xfId="23406" xr:uid="{00000000-0005-0000-0000-0000663E0000}"/>
    <cellStyle name="Normal 5 2 2 4 6 3" xfId="4778" xr:uid="{00000000-0005-0000-0000-0000673E0000}"/>
    <cellStyle name="Normal 5 2 2 4 6 3 2" xfId="11559" xr:uid="{00000000-0005-0000-0000-0000683E0000}"/>
    <cellStyle name="Normal 5 2 2 4 6 3 3" xfId="18328" xr:uid="{00000000-0005-0000-0000-0000693E0000}"/>
    <cellStyle name="Normal 5 2 2 4 6 3 4" xfId="25097" xr:uid="{00000000-0005-0000-0000-00006A3E0000}"/>
    <cellStyle name="Normal 5 2 2 4 6 4" xfId="8175" xr:uid="{00000000-0005-0000-0000-00006B3E0000}"/>
    <cellStyle name="Normal 5 2 2 4 6 5" xfId="14944" xr:uid="{00000000-0005-0000-0000-00006C3E0000}"/>
    <cellStyle name="Normal 5 2 2 4 6 6" xfId="21713" xr:uid="{00000000-0005-0000-0000-00006D3E0000}"/>
    <cellStyle name="Normal 5 2 2 4 7" xfId="1807" xr:uid="{00000000-0005-0000-0000-00006E3E0000}"/>
    <cellStyle name="Normal 5 2 2 4 7 2" xfId="5203" xr:uid="{00000000-0005-0000-0000-00006F3E0000}"/>
    <cellStyle name="Normal 5 2 2 4 7 2 2" xfId="11983" xr:uid="{00000000-0005-0000-0000-0000703E0000}"/>
    <cellStyle name="Normal 5 2 2 4 7 2 3" xfId="18752" xr:uid="{00000000-0005-0000-0000-0000713E0000}"/>
    <cellStyle name="Normal 5 2 2 4 7 2 4" xfId="25521" xr:uid="{00000000-0005-0000-0000-0000723E0000}"/>
    <cellStyle name="Normal 5 2 2 4 7 3" xfId="8599" xr:uid="{00000000-0005-0000-0000-0000733E0000}"/>
    <cellStyle name="Normal 5 2 2 4 7 4" xfId="15368" xr:uid="{00000000-0005-0000-0000-0000743E0000}"/>
    <cellStyle name="Normal 5 2 2 4 7 5" xfId="22137" xr:uid="{00000000-0005-0000-0000-0000753E0000}"/>
    <cellStyle name="Normal 5 2 2 4 8" xfId="3509" xr:uid="{00000000-0005-0000-0000-0000763E0000}"/>
    <cellStyle name="Normal 5 2 2 4 8 2" xfId="10290" xr:uid="{00000000-0005-0000-0000-0000773E0000}"/>
    <cellStyle name="Normal 5 2 2 4 8 3" xfId="17059" xr:uid="{00000000-0005-0000-0000-0000783E0000}"/>
    <cellStyle name="Normal 5 2 2 4 8 4" xfId="23828" xr:uid="{00000000-0005-0000-0000-0000793E0000}"/>
    <cellStyle name="Normal 5 2 2 4 9" xfId="6905" xr:uid="{00000000-0005-0000-0000-00007A3E0000}"/>
    <cellStyle name="Normal 5 2 2 5" xfId="92" xr:uid="{00000000-0005-0000-0000-00007B3E0000}"/>
    <cellStyle name="Normal 5 2 2 5 10" xfId="13695" xr:uid="{00000000-0005-0000-0000-00007C3E0000}"/>
    <cellStyle name="Normal 5 2 2 5 11" xfId="20464" xr:uid="{00000000-0005-0000-0000-00007D3E0000}"/>
    <cellStyle name="Normal 5 2 2 5 2" xfId="195" xr:uid="{00000000-0005-0000-0000-00007E3E0000}"/>
    <cellStyle name="Normal 5 2 2 5 2 10" xfId="20564" xr:uid="{00000000-0005-0000-0000-00007F3E0000}"/>
    <cellStyle name="Normal 5 2 2 5 2 2" xfId="443" xr:uid="{00000000-0005-0000-0000-0000803E0000}"/>
    <cellStyle name="Normal 5 2 2 5 2 2 2" xfId="870" xr:uid="{00000000-0005-0000-0000-0000813E0000}"/>
    <cellStyle name="Normal 5 2 2 5 2 2 2 2" xfId="2575" xr:uid="{00000000-0005-0000-0000-0000823E0000}"/>
    <cellStyle name="Normal 5 2 2 5 2 2 2 2 2" xfId="5971" xr:uid="{00000000-0005-0000-0000-0000833E0000}"/>
    <cellStyle name="Normal 5 2 2 5 2 2 2 2 2 2" xfId="12749" xr:uid="{00000000-0005-0000-0000-0000843E0000}"/>
    <cellStyle name="Normal 5 2 2 5 2 2 2 2 2 3" xfId="19518" xr:uid="{00000000-0005-0000-0000-0000853E0000}"/>
    <cellStyle name="Normal 5 2 2 5 2 2 2 2 2 4" xfId="26287" xr:uid="{00000000-0005-0000-0000-0000863E0000}"/>
    <cellStyle name="Normal 5 2 2 5 2 2 2 2 3" xfId="9365" xr:uid="{00000000-0005-0000-0000-0000873E0000}"/>
    <cellStyle name="Normal 5 2 2 5 2 2 2 2 4" xfId="16134" xr:uid="{00000000-0005-0000-0000-0000883E0000}"/>
    <cellStyle name="Normal 5 2 2 5 2 2 2 2 5" xfId="22903" xr:uid="{00000000-0005-0000-0000-0000893E0000}"/>
    <cellStyle name="Normal 5 2 2 5 2 2 2 3" xfId="4275" xr:uid="{00000000-0005-0000-0000-00008A3E0000}"/>
    <cellStyle name="Normal 5 2 2 5 2 2 2 3 2" xfId="11056" xr:uid="{00000000-0005-0000-0000-00008B3E0000}"/>
    <cellStyle name="Normal 5 2 2 5 2 2 2 3 3" xfId="17825" xr:uid="{00000000-0005-0000-0000-00008C3E0000}"/>
    <cellStyle name="Normal 5 2 2 5 2 2 2 3 4" xfId="24594" xr:uid="{00000000-0005-0000-0000-00008D3E0000}"/>
    <cellStyle name="Normal 5 2 2 5 2 2 2 4" xfId="7672" xr:uid="{00000000-0005-0000-0000-00008E3E0000}"/>
    <cellStyle name="Normal 5 2 2 5 2 2 2 5" xfId="14441" xr:uid="{00000000-0005-0000-0000-00008F3E0000}"/>
    <cellStyle name="Normal 5 2 2 5 2 2 2 6" xfId="21210" xr:uid="{00000000-0005-0000-0000-0000903E0000}"/>
    <cellStyle name="Normal 5 2 2 5 2 2 3" xfId="1296" xr:uid="{00000000-0005-0000-0000-0000913E0000}"/>
    <cellStyle name="Normal 5 2 2 5 2 2 3 2" xfId="3001" xr:uid="{00000000-0005-0000-0000-0000923E0000}"/>
    <cellStyle name="Normal 5 2 2 5 2 2 3 2 2" xfId="6397" xr:uid="{00000000-0005-0000-0000-0000933E0000}"/>
    <cellStyle name="Normal 5 2 2 5 2 2 3 2 2 2" xfId="13172" xr:uid="{00000000-0005-0000-0000-0000943E0000}"/>
    <cellStyle name="Normal 5 2 2 5 2 2 3 2 2 3" xfId="19941" xr:uid="{00000000-0005-0000-0000-0000953E0000}"/>
    <cellStyle name="Normal 5 2 2 5 2 2 3 2 2 4" xfId="26710" xr:uid="{00000000-0005-0000-0000-0000963E0000}"/>
    <cellStyle name="Normal 5 2 2 5 2 2 3 2 3" xfId="9788" xr:uid="{00000000-0005-0000-0000-0000973E0000}"/>
    <cellStyle name="Normal 5 2 2 5 2 2 3 2 4" xfId="16557" xr:uid="{00000000-0005-0000-0000-0000983E0000}"/>
    <cellStyle name="Normal 5 2 2 5 2 2 3 2 5" xfId="23326" xr:uid="{00000000-0005-0000-0000-0000993E0000}"/>
    <cellStyle name="Normal 5 2 2 5 2 2 3 3" xfId="4698" xr:uid="{00000000-0005-0000-0000-00009A3E0000}"/>
    <cellStyle name="Normal 5 2 2 5 2 2 3 3 2" xfId="11479" xr:uid="{00000000-0005-0000-0000-00009B3E0000}"/>
    <cellStyle name="Normal 5 2 2 5 2 2 3 3 3" xfId="18248" xr:uid="{00000000-0005-0000-0000-00009C3E0000}"/>
    <cellStyle name="Normal 5 2 2 5 2 2 3 3 4" xfId="25017" xr:uid="{00000000-0005-0000-0000-00009D3E0000}"/>
    <cellStyle name="Normal 5 2 2 5 2 2 3 4" xfId="8095" xr:uid="{00000000-0005-0000-0000-00009E3E0000}"/>
    <cellStyle name="Normal 5 2 2 5 2 2 3 5" xfId="14864" xr:uid="{00000000-0005-0000-0000-00009F3E0000}"/>
    <cellStyle name="Normal 5 2 2 5 2 2 3 6" xfId="21633" xr:uid="{00000000-0005-0000-0000-0000A03E0000}"/>
    <cellStyle name="Normal 5 2 2 5 2 2 4" xfId="1725" xr:uid="{00000000-0005-0000-0000-0000A13E0000}"/>
    <cellStyle name="Normal 5 2 2 5 2 2 4 2" xfId="3427" xr:uid="{00000000-0005-0000-0000-0000A23E0000}"/>
    <cellStyle name="Normal 5 2 2 5 2 2 4 2 2" xfId="6823" xr:uid="{00000000-0005-0000-0000-0000A33E0000}"/>
    <cellStyle name="Normal 5 2 2 5 2 2 4 2 2 2" xfId="13595" xr:uid="{00000000-0005-0000-0000-0000A43E0000}"/>
    <cellStyle name="Normal 5 2 2 5 2 2 4 2 2 3" xfId="20364" xr:uid="{00000000-0005-0000-0000-0000A53E0000}"/>
    <cellStyle name="Normal 5 2 2 5 2 2 4 2 2 4" xfId="27133" xr:uid="{00000000-0005-0000-0000-0000A63E0000}"/>
    <cellStyle name="Normal 5 2 2 5 2 2 4 2 3" xfId="10211" xr:uid="{00000000-0005-0000-0000-0000A73E0000}"/>
    <cellStyle name="Normal 5 2 2 5 2 2 4 2 4" xfId="16980" xr:uid="{00000000-0005-0000-0000-0000A83E0000}"/>
    <cellStyle name="Normal 5 2 2 5 2 2 4 2 5" xfId="23749" xr:uid="{00000000-0005-0000-0000-0000A93E0000}"/>
    <cellStyle name="Normal 5 2 2 5 2 2 4 3" xfId="5121" xr:uid="{00000000-0005-0000-0000-0000AA3E0000}"/>
    <cellStyle name="Normal 5 2 2 5 2 2 4 3 2" xfId="11902" xr:uid="{00000000-0005-0000-0000-0000AB3E0000}"/>
    <cellStyle name="Normal 5 2 2 5 2 2 4 3 3" xfId="18671" xr:uid="{00000000-0005-0000-0000-0000AC3E0000}"/>
    <cellStyle name="Normal 5 2 2 5 2 2 4 3 4" xfId="25440" xr:uid="{00000000-0005-0000-0000-0000AD3E0000}"/>
    <cellStyle name="Normal 5 2 2 5 2 2 4 4" xfId="8518" xr:uid="{00000000-0005-0000-0000-0000AE3E0000}"/>
    <cellStyle name="Normal 5 2 2 5 2 2 4 5" xfId="15287" xr:uid="{00000000-0005-0000-0000-0000AF3E0000}"/>
    <cellStyle name="Normal 5 2 2 5 2 2 4 6" xfId="22056" xr:uid="{00000000-0005-0000-0000-0000B03E0000}"/>
    <cellStyle name="Normal 5 2 2 5 2 2 5" xfId="2152" xr:uid="{00000000-0005-0000-0000-0000B13E0000}"/>
    <cellStyle name="Normal 5 2 2 5 2 2 5 2" xfId="5548" xr:uid="{00000000-0005-0000-0000-0000B23E0000}"/>
    <cellStyle name="Normal 5 2 2 5 2 2 5 2 2" xfId="12326" xr:uid="{00000000-0005-0000-0000-0000B33E0000}"/>
    <cellStyle name="Normal 5 2 2 5 2 2 5 2 3" xfId="19095" xr:uid="{00000000-0005-0000-0000-0000B43E0000}"/>
    <cellStyle name="Normal 5 2 2 5 2 2 5 2 4" xfId="25864" xr:uid="{00000000-0005-0000-0000-0000B53E0000}"/>
    <cellStyle name="Normal 5 2 2 5 2 2 5 3" xfId="8942" xr:uid="{00000000-0005-0000-0000-0000B63E0000}"/>
    <cellStyle name="Normal 5 2 2 5 2 2 5 4" xfId="15711" xr:uid="{00000000-0005-0000-0000-0000B73E0000}"/>
    <cellStyle name="Normal 5 2 2 5 2 2 5 5" xfId="22480" xr:uid="{00000000-0005-0000-0000-0000B83E0000}"/>
    <cellStyle name="Normal 5 2 2 5 2 2 6" xfId="3852" xr:uid="{00000000-0005-0000-0000-0000B93E0000}"/>
    <cellStyle name="Normal 5 2 2 5 2 2 6 2" xfId="10633" xr:uid="{00000000-0005-0000-0000-0000BA3E0000}"/>
    <cellStyle name="Normal 5 2 2 5 2 2 6 3" xfId="17402" xr:uid="{00000000-0005-0000-0000-0000BB3E0000}"/>
    <cellStyle name="Normal 5 2 2 5 2 2 6 4" xfId="24171" xr:uid="{00000000-0005-0000-0000-0000BC3E0000}"/>
    <cellStyle name="Normal 5 2 2 5 2 2 7" xfId="7249" xr:uid="{00000000-0005-0000-0000-0000BD3E0000}"/>
    <cellStyle name="Normal 5 2 2 5 2 2 8" xfId="14018" xr:uid="{00000000-0005-0000-0000-0000BE3E0000}"/>
    <cellStyle name="Normal 5 2 2 5 2 2 9" xfId="20787" xr:uid="{00000000-0005-0000-0000-0000BF3E0000}"/>
    <cellStyle name="Normal 5 2 2 5 2 3" xfId="645" xr:uid="{00000000-0005-0000-0000-0000C03E0000}"/>
    <cellStyle name="Normal 5 2 2 5 2 3 2" xfId="2352" xr:uid="{00000000-0005-0000-0000-0000C13E0000}"/>
    <cellStyle name="Normal 5 2 2 5 2 3 2 2" xfId="5748" xr:uid="{00000000-0005-0000-0000-0000C23E0000}"/>
    <cellStyle name="Normal 5 2 2 5 2 3 2 2 2" xfId="12526" xr:uid="{00000000-0005-0000-0000-0000C33E0000}"/>
    <cellStyle name="Normal 5 2 2 5 2 3 2 2 3" xfId="19295" xr:uid="{00000000-0005-0000-0000-0000C43E0000}"/>
    <cellStyle name="Normal 5 2 2 5 2 3 2 2 4" xfId="26064" xr:uid="{00000000-0005-0000-0000-0000C53E0000}"/>
    <cellStyle name="Normal 5 2 2 5 2 3 2 3" xfId="9142" xr:uid="{00000000-0005-0000-0000-0000C63E0000}"/>
    <cellStyle name="Normal 5 2 2 5 2 3 2 4" xfId="15911" xr:uid="{00000000-0005-0000-0000-0000C73E0000}"/>
    <cellStyle name="Normal 5 2 2 5 2 3 2 5" xfId="22680" xr:uid="{00000000-0005-0000-0000-0000C83E0000}"/>
    <cellStyle name="Normal 5 2 2 5 2 3 3" xfId="4052" xr:uid="{00000000-0005-0000-0000-0000C93E0000}"/>
    <cellStyle name="Normal 5 2 2 5 2 3 3 2" xfId="10833" xr:uid="{00000000-0005-0000-0000-0000CA3E0000}"/>
    <cellStyle name="Normal 5 2 2 5 2 3 3 3" xfId="17602" xr:uid="{00000000-0005-0000-0000-0000CB3E0000}"/>
    <cellStyle name="Normal 5 2 2 5 2 3 3 4" xfId="24371" xr:uid="{00000000-0005-0000-0000-0000CC3E0000}"/>
    <cellStyle name="Normal 5 2 2 5 2 3 4" xfId="7449" xr:uid="{00000000-0005-0000-0000-0000CD3E0000}"/>
    <cellStyle name="Normal 5 2 2 5 2 3 5" xfId="14218" xr:uid="{00000000-0005-0000-0000-0000CE3E0000}"/>
    <cellStyle name="Normal 5 2 2 5 2 3 6" xfId="20987" xr:uid="{00000000-0005-0000-0000-0000CF3E0000}"/>
    <cellStyle name="Normal 5 2 2 5 2 4" xfId="1073" xr:uid="{00000000-0005-0000-0000-0000D03E0000}"/>
    <cellStyle name="Normal 5 2 2 5 2 4 2" xfId="2778" xr:uid="{00000000-0005-0000-0000-0000D13E0000}"/>
    <cellStyle name="Normal 5 2 2 5 2 4 2 2" xfId="6174" xr:uid="{00000000-0005-0000-0000-0000D23E0000}"/>
    <cellStyle name="Normal 5 2 2 5 2 4 2 2 2" xfId="12949" xr:uid="{00000000-0005-0000-0000-0000D33E0000}"/>
    <cellStyle name="Normal 5 2 2 5 2 4 2 2 3" xfId="19718" xr:uid="{00000000-0005-0000-0000-0000D43E0000}"/>
    <cellStyle name="Normal 5 2 2 5 2 4 2 2 4" xfId="26487" xr:uid="{00000000-0005-0000-0000-0000D53E0000}"/>
    <cellStyle name="Normal 5 2 2 5 2 4 2 3" xfId="9565" xr:uid="{00000000-0005-0000-0000-0000D63E0000}"/>
    <cellStyle name="Normal 5 2 2 5 2 4 2 4" xfId="16334" xr:uid="{00000000-0005-0000-0000-0000D73E0000}"/>
    <cellStyle name="Normal 5 2 2 5 2 4 2 5" xfId="23103" xr:uid="{00000000-0005-0000-0000-0000D83E0000}"/>
    <cellStyle name="Normal 5 2 2 5 2 4 3" xfId="4475" xr:uid="{00000000-0005-0000-0000-0000D93E0000}"/>
    <cellStyle name="Normal 5 2 2 5 2 4 3 2" xfId="11256" xr:uid="{00000000-0005-0000-0000-0000DA3E0000}"/>
    <cellStyle name="Normal 5 2 2 5 2 4 3 3" xfId="18025" xr:uid="{00000000-0005-0000-0000-0000DB3E0000}"/>
    <cellStyle name="Normal 5 2 2 5 2 4 3 4" xfId="24794" xr:uid="{00000000-0005-0000-0000-0000DC3E0000}"/>
    <cellStyle name="Normal 5 2 2 5 2 4 4" xfId="7872" xr:uid="{00000000-0005-0000-0000-0000DD3E0000}"/>
    <cellStyle name="Normal 5 2 2 5 2 4 5" xfId="14641" xr:uid="{00000000-0005-0000-0000-0000DE3E0000}"/>
    <cellStyle name="Normal 5 2 2 5 2 4 6" xfId="21410" xr:uid="{00000000-0005-0000-0000-0000DF3E0000}"/>
    <cellStyle name="Normal 5 2 2 5 2 5" xfId="1502" xr:uid="{00000000-0005-0000-0000-0000E03E0000}"/>
    <cellStyle name="Normal 5 2 2 5 2 5 2" xfId="3204" xr:uid="{00000000-0005-0000-0000-0000E13E0000}"/>
    <cellStyle name="Normal 5 2 2 5 2 5 2 2" xfId="6600" xr:uid="{00000000-0005-0000-0000-0000E23E0000}"/>
    <cellStyle name="Normal 5 2 2 5 2 5 2 2 2" xfId="13372" xr:uid="{00000000-0005-0000-0000-0000E33E0000}"/>
    <cellStyle name="Normal 5 2 2 5 2 5 2 2 3" xfId="20141" xr:uid="{00000000-0005-0000-0000-0000E43E0000}"/>
    <cellStyle name="Normal 5 2 2 5 2 5 2 2 4" xfId="26910" xr:uid="{00000000-0005-0000-0000-0000E53E0000}"/>
    <cellStyle name="Normal 5 2 2 5 2 5 2 3" xfId="9988" xr:uid="{00000000-0005-0000-0000-0000E63E0000}"/>
    <cellStyle name="Normal 5 2 2 5 2 5 2 4" xfId="16757" xr:uid="{00000000-0005-0000-0000-0000E73E0000}"/>
    <cellStyle name="Normal 5 2 2 5 2 5 2 5" xfId="23526" xr:uid="{00000000-0005-0000-0000-0000E83E0000}"/>
    <cellStyle name="Normal 5 2 2 5 2 5 3" xfId="4898" xr:uid="{00000000-0005-0000-0000-0000E93E0000}"/>
    <cellStyle name="Normal 5 2 2 5 2 5 3 2" xfId="11679" xr:uid="{00000000-0005-0000-0000-0000EA3E0000}"/>
    <cellStyle name="Normal 5 2 2 5 2 5 3 3" xfId="18448" xr:uid="{00000000-0005-0000-0000-0000EB3E0000}"/>
    <cellStyle name="Normal 5 2 2 5 2 5 3 4" xfId="25217" xr:uid="{00000000-0005-0000-0000-0000EC3E0000}"/>
    <cellStyle name="Normal 5 2 2 5 2 5 4" xfId="8295" xr:uid="{00000000-0005-0000-0000-0000ED3E0000}"/>
    <cellStyle name="Normal 5 2 2 5 2 5 5" xfId="15064" xr:uid="{00000000-0005-0000-0000-0000EE3E0000}"/>
    <cellStyle name="Normal 5 2 2 5 2 5 6" xfId="21833" xr:uid="{00000000-0005-0000-0000-0000EF3E0000}"/>
    <cellStyle name="Normal 5 2 2 5 2 6" xfId="1927" xr:uid="{00000000-0005-0000-0000-0000F03E0000}"/>
    <cellStyle name="Normal 5 2 2 5 2 6 2" xfId="5323" xr:uid="{00000000-0005-0000-0000-0000F13E0000}"/>
    <cellStyle name="Normal 5 2 2 5 2 6 2 2" xfId="12103" xr:uid="{00000000-0005-0000-0000-0000F23E0000}"/>
    <cellStyle name="Normal 5 2 2 5 2 6 2 3" xfId="18872" xr:uid="{00000000-0005-0000-0000-0000F33E0000}"/>
    <cellStyle name="Normal 5 2 2 5 2 6 2 4" xfId="25641" xr:uid="{00000000-0005-0000-0000-0000F43E0000}"/>
    <cellStyle name="Normal 5 2 2 5 2 6 3" xfId="8719" xr:uid="{00000000-0005-0000-0000-0000F53E0000}"/>
    <cellStyle name="Normal 5 2 2 5 2 6 4" xfId="15488" xr:uid="{00000000-0005-0000-0000-0000F63E0000}"/>
    <cellStyle name="Normal 5 2 2 5 2 6 5" xfId="22257" xr:uid="{00000000-0005-0000-0000-0000F73E0000}"/>
    <cellStyle name="Normal 5 2 2 5 2 7" xfId="3629" xr:uid="{00000000-0005-0000-0000-0000F83E0000}"/>
    <cellStyle name="Normal 5 2 2 5 2 7 2" xfId="10410" xr:uid="{00000000-0005-0000-0000-0000F93E0000}"/>
    <cellStyle name="Normal 5 2 2 5 2 7 3" xfId="17179" xr:uid="{00000000-0005-0000-0000-0000FA3E0000}"/>
    <cellStyle name="Normal 5 2 2 5 2 7 4" xfId="23948" xr:uid="{00000000-0005-0000-0000-0000FB3E0000}"/>
    <cellStyle name="Normal 5 2 2 5 2 8" xfId="7025" xr:uid="{00000000-0005-0000-0000-0000FC3E0000}"/>
    <cellStyle name="Normal 5 2 2 5 2 9" xfId="13795" xr:uid="{00000000-0005-0000-0000-0000FD3E0000}"/>
    <cellStyle name="Normal 5 2 2 5 3" xfId="341" xr:uid="{00000000-0005-0000-0000-0000FE3E0000}"/>
    <cellStyle name="Normal 5 2 2 5 3 2" xfId="768" xr:uid="{00000000-0005-0000-0000-0000FF3E0000}"/>
    <cellStyle name="Normal 5 2 2 5 3 2 2" xfId="2475" xr:uid="{00000000-0005-0000-0000-0000003F0000}"/>
    <cellStyle name="Normal 5 2 2 5 3 2 2 2" xfId="5871" xr:uid="{00000000-0005-0000-0000-0000013F0000}"/>
    <cellStyle name="Normal 5 2 2 5 3 2 2 2 2" xfId="12649" xr:uid="{00000000-0005-0000-0000-0000023F0000}"/>
    <cellStyle name="Normal 5 2 2 5 3 2 2 2 3" xfId="19418" xr:uid="{00000000-0005-0000-0000-0000033F0000}"/>
    <cellStyle name="Normal 5 2 2 5 3 2 2 2 4" xfId="26187" xr:uid="{00000000-0005-0000-0000-0000043F0000}"/>
    <cellStyle name="Normal 5 2 2 5 3 2 2 3" xfId="9265" xr:uid="{00000000-0005-0000-0000-0000053F0000}"/>
    <cellStyle name="Normal 5 2 2 5 3 2 2 4" xfId="16034" xr:uid="{00000000-0005-0000-0000-0000063F0000}"/>
    <cellStyle name="Normal 5 2 2 5 3 2 2 5" xfId="22803" xr:uid="{00000000-0005-0000-0000-0000073F0000}"/>
    <cellStyle name="Normal 5 2 2 5 3 2 3" xfId="4175" xr:uid="{00000000-0005-0000-0000-0000083F0000}"/>
    <cellStyle name="Normal 5 2 2 5 3 2 3 2" xfId="10956" xr:uid="{00000000-0005-0000-0000-0000093F0000}"/>
    <cellStyle name="Normal 5 2 2 5 3 2 3 3" xfId="17725" xr:uid="{00000000-0005-0000-0000-00000A3F0000}"/>
    <cellStyle name="Normal 5 2 2 5 3 2 3 4" xfId="24494" xr:uid="{00000000-0005-0000-0000-00000B3F0000}"/>
    <cellStyle name="Normal 5 2 2 5 3 2 4" xfId="7572" xr:uid="{00000000-0005-0000-0000-00000C3F0000}"/>
    <cellStyle name="Normal 5 2 2 5 3 2 5" xfId="14341" xr:uid="{00000000-0005-0000-0000-00000D3F0000}"/>
    <cellStyle name="Normal 5 2 2 5 3 2 6" xfId="21110" xr:uid="{00000000-0005-0000-0000-00000E3F0000}"/>
    <cellStyle name="Normal 5 2 2 5 3 3" xfId="1196" xr:uid="{00000000-0005-0000-0000-00000F3F0000}"/>
    <cellStyle name="Normal 5 2 2 5 3 3 2" xfId="2901" xr:uid="{00000000-0005-0000-0000-0000103F0000}"/>
    <cellStyle name="Normal 5 2 2 5 3 3 2 2" xfId="6297" xr:uid="{00000000-0005-0000-0000-0000113F0000}"/>
    <cellStyle name="Normal 5 2 2 5 3 3 2 2 2" xfId="13072" xr:uid="{00000000-0005-0000-0000-0000123F0000}"/>
    <cellStyle name="Normal 5 2 2 5 3 3 2 2 3" xfId="19841" xr:uid="{00000000-0005-0000-0000-0000133F0000}"/>
    <cellStyle name="Normal 5 2 2 5 3 3 2 2 4" xfId="26610" xr:uid="{00000000-0005-0000-0000-0000143F0000}"/>
    <cellStyle name="Normal 5 2 2 5 3 3 2 3" xfId="9688" xr:uid="{00000000-0005-0000-0000-0000153F0000}"/>
    <cellStyle name="Normal 5 2 2 5 3 3 2 4" xfId="16457" xr:uid="{00000000-0005-0000-0000-0000163F0000}"/>
    <cellStyle name="Normal 5 2 2 5 3 3 2 5" xfId="23226" xr:uid="{00000000-0005-0000-0000-0000173F0000}"/>
    <cellStyle name="Normal 5 2 2 5 3 3 3" xfId="4598" xr:uid="{00000000-0005-0000-0000-0000183F0000}"/>
    <cellStyle name="Normal 5 2 2 5 3 3 3 2" xfId="11379" xr:uid="{00000000-0005-0000-0000-0000193F0000}"/>
    <cellStyle name="Normal 5 2 2 5 3 3 3 3" xfId="18148" xr:uid="{00000000-0005-0000-0000-00001A3F0000}"/>
    <cellStyle name="Normal 5 2 2 5 3 3 3 4" xfId="24917" xr:uid="{00000000-0005-0000-0000-00001B3F0000}"/>
    <cellStyle name="Normal 5 2 2 5 3 3 4" xfId="7995" xr:uid="{00000000-0005-0000-0000-00001C3F0000}"/>
    <cellStyle name="Normal 5 2 2 5 3 3 5" xfId="14764" xr:uid="{00000000-0005-0000-0000-00001D3F0000}"/>
    <cellStyle name="Normal 5 2 2 5 3 3 6" xfId="21533" xr:uid="{00000000-0005-0000-0000-00001E3F0000}"/>
    <cellStyle name="Normal 5 2 2 5 3 4" xfId="1625" xr:uid="{00000000-0005-0000-0000-00001F3F0000}"/>
    <cellStyle name="Normal 5 2 2 5 3 4 2" xfId="3327" xr:uid="{00000000-0005-0000-0000-0000203F0000}"/>
    <cellStyle name="Normal 5 2 2 5 3 4 2 2" xfId="6723" xr:uid="{00000000-0005-0000-0000-0000213F0000}"/>
    <cellStyle name="Normal 5 2 2 5 3 4 2 2 2" xfId="13495" xr:uid="{00000000-0005-0000-0000-0000223F0000}"/>
    <cellStyle name="Normal 5 2 2 5 3 4 2 2 3" xfId="20264" xr:uid="{00000000-0005-0000-0000-0000233F0000}"/>
    <cellStyle name="Normal 5 2 2 5 3 4 2 2 4" xfId="27033" xr:uid="{00000000-0005-0000-0000-0000243F0000}"/>
    <cellStyle name="Normal 5 2 2 5 3 4 2 3" xfId="10111" xr:uid="{00000000-0005-0000-0000-0000253F0000}"/>
    <cellStyle name="Normal 5 2 2 5 3 4 2 4" xfId="16880" xr:uid="{00000000-0005-0000-0000-0000263F0000}"/>
    <cellStyle name="Normal 5 2 2 5 3 4 2 5" xfId="23649" xr:uid="{00000000-0005-0000-0000-0000273F0000}"/>
    <cellStyle name="Normal 5 2 2 5 3 4 3" xfId="5021" xr:uid="{00000000-0005-0000-0000-0000283F0000}"/>
    <cellStyle name="Normal 5 2 2 5 3 4 3 2" xfId="11802" xr:uid="{00000000-0005-0000-0000-0000293F0000}"/>
    <cellStyle name="Normal 5 2 2 5 3 4 3 3" xfId="18571" xr:uid="{00000000-0005-0000-0000-00002A3F0000}"/>
    <cellStyle name="Normal 5 2 2 5 3 4 3 4" xfId="25340" xr:uid="{00000000-0005-0000-0000-00002B3F0000}"/>
    <cellStyle name="Normal 5 2 2 5 3 4 4" xfId="8418" xr:uid="{00000000-0005-0000-0000-00002C3F0000}"/>
    <cellStyle name="Normal 5 2 2 5 3 4 5" xfId="15187" xr:uid="{00000000-0005-0000-0000-00002D3F0000}"/>
    <cellStyle name="Normal 5 2 2 5 3 4 6" xfId="21956" xr:uid="{00000000-0005-0000-0000-00002E3F0000}"/>
    <cellStyle name="Normal 5 2 2 5 3 5" xfId="2050" xr:uid="{00000000-0005-0000-0000-00002F3F0000}"/>
    <cellStyle name="Normal 5 2 2 5 3 5 2" xfId="5446" xr:uid="{00000000-0005-0000-0000-0000303F0000}"/>
    <cellStyle name="Normal 5 2 2 5 3 5 2 2" xfId="12226" xr:uid="{00000000-0005-0000-0000-0000313F0000}"/>
    <cellStyle name="Normal 5 2 2 5 3 5 2 3" xfId="18995" xr:uid="{00000000-0005-0000-0000-0000323F0000}"/>
    <cellStyle name="Normal 5 2 2 5 3 5 2 4" xfId="25764" xr:uid="{00000000-0005-0000-0000-0000333F0000}"/>
    <cellStyle name="Normal 5 2 2 5 3 5 3" xfId="8842" xr:uid="{00000000-0005-0000-0000-0000343F0000}"/>
    <cellStyle name="Normal 5 2 2 5 3 5 4" xfId="15611" xr:uid="{00000000-0005-0000-0000-0000353F0000}"/>
    <cellStyle name="Normal 5 2 2 5 3 5 5" xfId="22380" xr:uid="{00000000-0005-0000-0000-0000363F0000}"/>
    <cellStyle name="Normal 5 2 2 5 3 6" xfId="3752" xr:uid="{00000000-0005-0000-0000-0000373F0000}"/>
    <cellStyle name="Normal 5 2 2 5 3 6 2" xfId="10533" xr:uid="{00000000-0005-0000-0000-0000383F0000}"/>
    <cellStyle name="Normal 5 2 2 5 3 6 3" xfId="17302" xr:uid="{00000000-0005-0000-0000-0000393F0000}"/>
    <cellStyle name="Normal 5 2 2 5 3 6 4" xfId="24071" xr:uid="{00000000-0005-0000-0000-00003A3F0000}"/>
    <cellStyle name="Normal 5 2 2 5 3 7" xfId="7149" xr:uid="{00000000-0005-0000-0000-00003B3F0000}"/>
    <cellStyle name="Normal 5 2 2 5 3 8" xfId="13918" xr:uid="{00000000-0005-0000-0000-00003C3F0000}"/>
    <cellStyle name="Normal 5 2 2 5 3 9" xfId="20687" xr:uid="{00000000-0005-0000-0000-00003D3F0000}"/>
    <cellStyle name="Normal 5 2 2 5 4" xfId="543" xr:uid="{00000000-0005-0000-0000-00003E3F0000}"/>
    <cellStyle name="Normal 5 2 2 5 4 2" xfId="2252" xr:uid="{00000000-0005-0000-0000-00003F3F0000}"/>
    <cellStyle name="Normal 5 2 2 5 4 2 2" xfId="5648" xr:uid="{00000000-0005-0000-0000-0000403F0000}"/>
    <cellStyle name="Normal 5 2 2 5 4 2 2 2" xfId="12426" xr:uid="{00000000-0005-0000-0000-0000413F0000}"/>
    <cellStyle name="Normal 5 2 2 5 4 2 2 3" xfId="19195" xr:uid="{00000000-0005-0000-0000-0000423F0000}"/>
    <cellStyle name="Normal 5 2 2 5 4 2 2 4" xfId="25964" xr:uid="{00000000-0005-0000-0000-0000433F0000}"/>
    <cellStyle name="Normal 5 2 2 5 4 2 3" xfId="9042" xr:uid="{00000000-0005-0000-0000-0000443F0000}"/>
    <cellStyle name="Normal 5 2 2 5 4 2 4" xfId="15811" xr:uid="{00000000-0005-0000-0000-0000453F0000}"/>
    <cellStyle name="Normal 5 2 2 5 4 2 5" xfId="22580" xr:uid="{00000000-0005-0000-0000-0000463F0000}"/>
    <cellStyle name="Normal 5 2 2 5 4 3" xfId="3952" xr:uid="{00000000-0005-0000-0000-0000473F0000}"/>
    <cellStyle name="Normal 5 2 2 5 4 3 2" xfId="10733" xr:uid="{00000000-0005-0000-0000-0000483F0000}"/>
    <cellStyle name="Normal 5 2 2 5 4 3 3" xfId="17502" xr:uid="{00000000-0005-0000-0000-0000493F0000}"/>
    <cellStyle name="Normal 5 2 2 5 4 3 4" xfId="24271" xr:uid="{00000000-0005-0000-0000-00004A3F0000}"/>
    <cellStyle name="Normal 5 2 2 5 4 4" xfId="7349" xr:uid="{00000000-0005-0000-0000-00004B3F0000}"/>
    <cellStyle name="Normal 5 2 2 5 4 5" xfId="14118" xr:uid="{00000000-0005-0000-0000-00004C3F0000}"/>
    <cellStyle name="Normal 5 2 2 5 4 6" xfId="20887" xr:uid="{00000000-0005-0000-0000-00004D3F0000}"/>
    <cellStyle name="Normal 5 2 2 5 5" xfId="973" xr:uid="{00000000-0005-0000-0000-00004E3F0000}"/>
    <cellStyle name="Normal 5 2 2 5 5 2" xfId="2678" xr:uid="{00000000-0005-0000-0000-00004F3F0000}"/>
    <cellStyle name="Normal 5 2 2 5 5 2 2" xfId="6074" xr:uid="{00000000-0005-0000-0000-0000503F0000}"/>
    <cellStyle name="Normal 5 2 2 5 5 2 2 2" xfId="12849" xr:uid="{00000000-0005-0000-0000-0000513F0000}"/>
    <cellStyle name="Normal 5 2 2 5 5 2 2 3" xfId="19618" xr:uid="{00000000-0005-0000-0000-0000523F0000}"/>
    <cellStyle name="Normal 5 2 2 5 5 2 2 4" xfId="26387" xr:uid="{00000000-0005-0000-0000-0000533F0000}"/>
    <cellStyle name="Normal 5 2 2 5 5 2 3" xfId="9465" xr:uid="{00000000-0005-0000-0000-0000543F0000}"/>
    <cellStyle name="Normal 5 2 2 5 5 2 4" xfId="16234" xr:uid="{00000000-0005-0000-0000-0000553F0000}"/>
    <cellStyle name="Normal 5 2 2 5 5 2 5" xfId="23003" xr:uid="{00000000-0005-0000-0000-0000563F0000}"/>
    <cellStyle name="Normal 5 2 2 5 5 3" xfId="4375" xr:uid="{00000000-0005-0000-0000-0000573F0000}"/>
    <cellStyle name="Normal 5 2 2 5 5 3 2" xfId="11156" xr:uid="{00000000-0005-0000-0000-0000583F0000}"/>
    <cellStyle name="Normal 5 2 2 5 5 3 3" xfId="17925" xr:uid="{00000000-0005-0000-0000-0000593F0000}"/>
    <cellStyle name="Normal 5 2 2 5 5 3 4" xfId="24694" xr:uid="{00000000-0005-0000-0000-00005A3F0000}"/>
    <cellStyle name="Normal 5 2 2 5 5 4" xfId="7772" xr:uid="{00000000-0005-0000-0000-00005B3F0000}"/>
    <cellStyle name="Normal 5 2 2 5 5 5" xfId="14541" xr:uid="{00000000-0005-0000-0000-00005C3F0000}"/>
    <cellStyle name="Normal 5 2 2 5 5 6" xfId="21310" xr:uid="{00000000-0005-0000-0000-00005D3F0000}"/>
    <cellStyle name="Normal 5 2 2 5 6" xfId="1402" xr:uid="{00000000-0005-0000-0000-00005E3F0000}"/>
    <cellStyle name="Normal 5 2 2 5 6 2" xfId="3104" xr:uid="{00000000-0005-0000-0000-00005F3F0000}"/>
    <cellStyle name="Normal 5 2 2 5 6 2 2" xfId="6500" xr:uid="{00000000-0005-0000-0000-0000603F0000}"/>
    <cellStyle name="Normal 5 2 2 5 6 2 2 2" xfId="13272" xr:uid="{00000000-0005-0000-0000-0000613F0000}"/>
    <cellStyle name="Normal 5 2 2 5 6 2 2 3" xfId="20041" xr:uid="{00000000-0005-0000-0000-0000623F0000}"/>
    <cellStyle name="Normal 5 2 2 5 6 2 2 4" xfId="26810" xr:uid="{00000000-0005-0000-0000-0000633F0000}"/>
    <cellStyle name="Normal 5 2 2 5 6 2 3" xfId="9888" xr:uid="{00000000-0005-0000-0000-0000643F0000}"/>
    <cellStyle name="Normal 5 2 2 5 6 2 4" xfId="16657" xr:uid="{00000000-0005-0000-0000-0000653F0000}"/>
    <cellStyle name="Normal 5 2 2 5 6 2 5" xfId="23426" xr:uid="{00000000-0005-0000-0000-0000663F0000}"/>
    <cellStyle name="Normal 5 2 2 5 6 3" xfId="4798" xr:uid="{00000000-0005-0000-0000-0000673F0000}"/>
    <cellStyle name="Normal 5 2 2 5 6 3 2" xfId="11579" xr:uid="{00000000-0005-0000-0000-0000683F0000}"/>
    <cellStyle name="Normal 5 2 2 5 6 3 3" xfId="18348" xr:uid="{00000000-0005-0000-0000-0000693F0000}"/>
    <cellStyle name="Normal 5 2 2 5 6 3 4" xfId="25117" xr:uid="{00000000-0005-0000-0000-00006A3F0000}"/>
    <cellStyle name="Normal 5 2 2 5 6 4" xfId="8195" xr:uid="{00000000-0005-0000-0000-00006B3F0000}"/>
    <cellStyle name="Normal 5 2 2 5 6 5" xfId="14964" xr:uid="{00000000-0005-0000-0000-00006C3F0000}"/>
    <cellStyle name="Normal 5 2 2 5 6 6" xfId="21733" xr:uid="{00000000-0005-0000-0000-00006D3F0000}"/>
    <cellStyle name="Normal 5 2 2 5 7" xfId="1827" xr:uid="{00000000-0005-0000-0000-00006E3F0000}"/>
    <cellStyle name="Normal 5 2 2 5 7 2" xfId="5223" xr:uid="{00000000-0005-0000-0000-00006F3F0000}"/>
    <cellStyle name="Normal 5 2 2 5 7 2 2" xfId="12003" xr:uid="{00000000-0005-0000-0000-0000703F0000}"/>
    <cellStyle name="Normal 5 2 2 5 7 2 3" xfId="18772" xr:uid="{00000000-0005-0000-0000-0000713F0000}"/>
    <cellStyle name="Normal 5 2 2 5 7 2 4" xfId="25541" xr:uid="{00000000-0005-0000-0000-0000723F0000}"/>
    <cellStyle name="Normal 5 2 2 5 7 3" xfId="8619" xr:uid="{00000000-0005-0000-0000-0000733F0000}"/>
    <cellStyle name="Normal 5 2 2 5 7 4" xfId="15388" xr:uid="{00000000-0005-0000-0000-0000743F0000}"/>
    <cellStyle name="Normal 5 2 2 5 7 5" xfId="22157" xr:uid="{00000000-0005-0000-0000-0000753F0000}"/>
    <cellStyle name="Normal 5 2 2 5 8" xfId="3529" xr:uid="{00000000-0005-0000-0000-0000763F0000}"/>
    <cellStyle name="Normal 5 2 2 5 8 2" xfId="10310" xr:uid="{00000000-0005-0000-0000-0000773F0000}"/>
    <cellStyle name="Normal 5 2 2 5 8 3" xfId="17079" xr:uid="{00000000-0005-0000-0000-0000783F0000}"/>
    <cellStyle name="Normal 5 2 2 5 8 4" xfId="23848" xr:uid="{00000000-0005-0000-0000-0000793F0000}"/>
    <cellStyle name="Normal 5 2 2 5 9" xfId="6925" xr:uid="{00000000-0005-0000-0000-00007A3F0000}"/>
    <cellStyle name="Normal 5 2 2 6" xfId="112" xr:uid="{00000000-0005-0000-0000-00007B3F0000}"/>
    <cellStyle name="Normal 5 2 2 6 10" xfId="13715" xr:uid="{00000000-0005-0000-0000-00007C3F0000}"/>
    <cellStyle name="Normal 5 2 2 6 11" xfId="20484" xr:uid="{00000000-0005-0000-0000-00007D3F0000}"/>
    <cellStyle name="Normal 5 2 2 6 2" xfId="215" xr:uid="{00000000-0005-0000-0000-00007E3F0000}"/>
    <cellStyle name="Normal 5 2 2 6 2 10" xfId="20584" xr:uid="{00000000-0005-0000-0000-00007F3F0000}"/>
    <cellStyle name="Normal 5 2 2 6 2 2" xfId="463" xr:uid="{00000000-0005-0000-0000-0000803F0000}"/>
    <cellStyle name="Normal 5 2 2 6 2 2 2" xfId="890" xr:uid="{00000000-0005-0000-0000-0000813F0000}"/>
    <cellStyle name="Normal 5 2 2 6 2 2 2 2" xfId="2595" xr:uid="{00000000-0005-0000-0000-0000823F0000}"/>
    <cellStyle name="Normal 5 2 2 6 2 2 2 2 2" xfId="5991" xr:uid="{00000000-0005-0000-0000-0000833F0000}"/>
    <cellStyle name="Normal 5 2 2 6 2 2 2 2 2 2" xfId="12769" xr:uid="{00000000-0005-0000-0000-0000843F0000}"/>
    <cellStyle name="Normal 5 2 2 6 2 2 2 2 2 3" xfId="19538" xr:uid="{00000000-0005-0000-0000-0000853F0000}"/>
    <cellStyle name="Normal 5 2 2 6 2 2 2 2 2 4" xfId="26307" xr:uid="{00000000-0005-0000-0000-0000863F0000}"/>
    <cellStyle name="Normal 5 2 2 6 2 2 2 2 3" xfId="9385" xr:uid="{00000000-0005-0000-0000-0000873F0000}"/>
    <cellStyle name="Normal 5 2 2 6 2 2 2 2 4" xfId="16154" xr:uid="{00000000-0005-0000-0000-0000883F0000}"/>
    <cellStyle name="Normal 5 2 2 6 2 2 2 2 5" xfId="22923" xr:uid="{00000000-0005-0000-0000-0000893F0000}"/>
    <cellStyle name="Normal 5 2 2 6 2 2 2 3" xfId="4295" xr:uid="{00000000-0005-0000-0000-00008A3F0000}"/>
    <cellStyle name="Normal 5 2 2 6 2 2 2 3 2" xfId="11076" xr:uid="{00000000-0005-0000-0000-00008B3F0000}"/>
    <cellStyle name="Normal 5 2 2 6 2 2 2 3 3" xfId="17845" xr:uid="{00000000-0005-0000-0000-00008C3F0000}"/>
    <cellStyle name="Normal 5 2 2 6 2 2 2 3 4" xfId="24614" xr:uid="{00000000-0005-0000-0000-00008D3F0000}"/>
    <cellStyle name="Normal 5 2 2 6 2 2 2 4" xfId="7692" xr:uid="{00000000-0005-0000-0000-00008E3F0000}"/>
    <cellStyle name="Normal 5 2 2 6 2 2 2 5" xfId="14461" xr:uid="{00000000-0005-0000-0000-00008F3F0000}"/>
    <cellStyle name="Normal 5 2 2 6 2 2 2 6" xfId="21230" xr:uid="{00000000-0005-0000-0000-0000903F0000}"/>
    <cellStyle name="Normal 5 2 2 6 2 2 3" xfId="1316" xr:uid="{00000000-0005-0000-0000-0000913F0000}"/>
    <cellStyle name="Normal 5 2 2 6 2 2 3 2" xfId="3021" xr:uid="{00000000-0005-0000-0000-0000923F0000}"/>
    <cellStyle name="Normal 5 2 2 6 2 2 3 2 2" xfId="6417" xr:uid="{00000000-0005-0000-0000-0000933F0000}"/>
    <cellStyle name="Normal 5 2 2 6 2 2 3 2 2 2" xfId="13192" xr:uid="{00000000-0005-0000-0000-0000943F0000}"/>
    <cellStyle name="Normal 5 2 2 6 2 2 3 2 2 3" xfId="19961" xr:uid="{00000000-0005-0000-0000-0000953F0000}"/>
    <cellStyle name="Normal 5 2 2 6 2 2 3 2 2 4" xfId="26730" xr:uid="{00000000-0005-0000-0000-0000963F0000}"/>
    <cellStyle name="Normal 5 2 2 6 2 2 3 2 3" xfId="9808" xr:uid="{00000000-0005-0000-0000-0000973F0000}"/>
    <cellStyle name="Normal 5 2 2 6 2 2 3 2 4" xfId="16577" xr:uid="{00000000-0005-0000-0000-0000983F0000}"/>
    <cellStyle name="Normal 5 2 2 6 2 2 3 2 5" xfId="23346" xr:uid="{00000000-0005-0000-0000-0000993F0000}"/>
    <cellStyle name="Normal 5 2 2 6 2 2 3 3" xfId="4718" xr:uid="{00000000-0005-0000-0000-00009A3F0000}"/>
    <cellStyle name="Normal 5 2 2 6 2 2 3 3 2" xfId="11499" xr:uid="{00000000-0005-0000-0000-00009B3F0000}"/>
    <cellStyle name="Normal 5 2 2 6 2 2 3 3 3" xfId="18268" xr:uid="{00000000-0005-0000-0000-00009C3F0000}"/>
    <cellStyle name="Normal 5 2 2 6 2 2 3 3 4" xfId="25037" xr:uid="{00000000-0005-0000-0000-00009D3F0000}"/>
    <cellStyle name="Normal 5 2 2 6 2 2 3 4" xfId="8115" xr:uid="{00000000-0005-0000-0000-00009E3F0000}"/>
    <cellStyle name="Normal 5 2 2 6 2 2 3 5" xfId="14884" xr:uid="{00000000-0005-0000-0000-00009F3F0000}"/>
    <cellStyle name="Normal 5 2 2 6 2 2 3 6" xfId="21653" xr:uid="{00000000-0005-0000-0000-0000A03F0000}"/>
    <cellStyle name="Normal 5 2 2 6 2 2 4" xfId="1745" xr:uid="{00000000-0005-0000-0000-0000A13F0000}"/>
    <cellStyle name="Normal 5 2 2 6 2 2 4 2" xfId="3447" xr:uid="{00000000-0005-0000-0000-0000A23F0000}"/>
    <cellStyle name="Normal 5 2 2 6 2 2 4 2 2" xfId="6843" xr:uid="{00000000-0005-0000-0000-0000A33F0000}"/>
    <cellStyle name="Normal 5 2 2 6 2 2 4 2 2 2" xfId="13615" xr:uid="{00000000-0005-0000-0000-0000A43F0000}"/>
    <cellStyle name="Normal 5 2 2 6 2 2 4 2 2 3" xfId="20384" xr:uid="{00000000-0005-0000-0000-0000A53F0000}"/>
    <cellStyle name="Normal 5 2 2 6 2 2 4 2 2 4" xfId="27153" xr:uid="{00000000-0005-0000-0000-0000A63F0000}"/>
    <cellStyle name="Normal 5 2 2 6 2 2 4 2 3" xfId="10231" xr:uid="{00000000-0005-0000-0000-0000A73F0000}"/>
    <cellStyle name="Normal 5 2 2 6 2 2 4 2 4" xfId="17000" xr:uid="{00000000-0005-0000-0000-0000A83F0000}"/>
    <cellStyle name="Normal 5 2 2 6 2 2 4 2 5" xfId="23769" xr:uid="{00000000-0005-0000-0000-0000A93F0000}"/>
    <cellStyle name="Normal 5 2 2 6 2 2 4 3" xfId="5141" xr:uid="{00000000-0005-0000-0000-0000AA3F0000}"/>
    <cellStyle name="Normal 5 2 2 6 2 2 4 3 2" xfId="11922" xr:uid="{00000000-0005-0000-0000-0000AB3F0000}"/>
    <cellStyle name="Normal 5 2 2 6 2 2 4 3 3" xfId="18691" xr:uid="{00000000-0005-0000-0000-0000AC3F0000}"/>
    <cellStyle name="Normal 5 2 2 6 2 2 4 3 4" xfId="25460" xr:uid="{00000000-0005-0000-0000-0000AD3F0000}"/>
    <cellStyle name="Normal 5 2 2 6 2 2 4 4" xfId="8538" xr:uid="{00000000-0005-0000-0000-0000AE3F0000}"/>
    <cellStyle name="Normal 5 2 2 6 2 2 4 5" xfId="15307" xr:uid="{00000000-0005-0000-0000-0000AF3F0000}"/>
    <cellStyle name="Normal 5 2 2 6 2 2 4 6" xfId="22076" xr:uid="{00000000-0005-0000-0000-0000B03F0000}"/>
    <cellStyle name="Normal 5 2 2 6 2 2 5" xfId="2172" xr:uid="{00000000-0005-0000-0000-0000B13F0000}"/>
    <cellStyle name="Normal 5 2 2 6 2 2 5 2" xfId="5568" xr:uid="{00000000-0005-0000-0000-0000B23F0000}"/>
    <cellStyle name="Normal 5 2 2 6 2 2 5 2 2" xfId="12346" xr:uid="{00000000-0005-0000-0000-0000B33F0000}"/>
    <cellStyle name="Normal 5 2 2 6 2 2 5 2 3" xfId="19115" xr:uid="{00000000-0005-0000-0000-0000B43F0000}"/>
    <cellStyle name="Normal 5 2 2 6 2 2 5 2 4" xfId="25884" xr:uid="{00000000-0005-0000-0000-0000B53F0000}"/>
    <cellStyle name="Normal 5 2 2 6 2 2 5 3" xfId="8962" xr:uid="{00000000-0005-0000-0000-0000B63F0000}"/>
    <cellStyle name="Normal 5 2 2 6 2 2 5 4" xfId="15731" xr:uid="{00000000-0005-0000-0000-0000B73F0000}"/>
    <cellStyle name="Normal 5 2 2 6 2 2 5 5" xfId="22500" xr:uid="{00000000-0005-0000-0000-0000B83F0000}"/>
    <cellStyle name="Normal 5 2 2 6 2 2 6" xfId="3872" xr:uid="{00000000-0005-0000-0000-0000B93F0000}"/>
    <cellStyle name="Normal 5 2 2 6 2 2 6 2" xfId="10653" xr:uid="{00000000-0005-0000-0000-0000BA3F0000}"/>
    <cellStyle name="Normal 5 2 2 6 2 2 6 3" xfId="17422" xr:uid="{00000000-0005-0000-0000-0000BB3F0000}"/>
    <cellStyle name="Normal 5 2 2 6 2 2 6 4" xfId="24191" xr:uid="{00000000-0005-0000-0000-0000BC3F0000}"/>
    <cellStyle name="Normal 5 2 2 6 2 2 7" xfId="7269" xr:uid="{00000000-0005-0000-0000-0000BD3F0000}"/>
    <cellStyle name="Normal 5 2 2 6 2 2 8" xfId="14038" xr:uid="{00000000-0005-0000-0000-0000BE3F0000}"/>
    <cellStyle name="Normal 5 2 2 6 2 2 9" xfId="20807" xr:uid="{00000000-0005-0000-0000-0000BF3F0000}"/>
    <cellStyle name="Normal 5 2 2 6 2 3" xfId="665" xr:uid="{00000000-0005-0000-0000-0000C03F0000}"/>
    <cellStyle name="Normal 5 2 2 6 2 3 2" xfId="2372" xr:uid="{00000000-0005-0000-0000-0000C13F0000}"/>
    <cellStyle name="Normal 5 2 2 6 2 3 2 2" xfId="5768" xr:uid="{00000000-0005-0000-0000-0000C23F0000}"/>
    <cellStyle name="Normal 5 2 2 6 2 3 2 2 2" xfId="12546" xr:uid="{00000000-0005-0000-0000-0000C33F0000}"/>
    <cellStyle name="Normal 5 2 2 6 2 3 2 2 3" xfId="19315" xr:uid="{00000000-0005-0000-0000-0000C43F0000}"/>
    <cellStyle name="Normal 5 2 2 6 2 3 2 2 4" xfId="26084" xr:uid="{00000000-0005-0000-0000-0000C53F0000}"/>
    <cellStyle name="Normal 5 2 2 6 2 3 2 3" xfId="9162" xr:uid="{00000000-0005-0000-0000-0000C63F0000}"/>
    <cellStyle name="Normal 5 2 2 6 2 3 2 4" xfId="15931" xr:uid="{00000000-0005-0000-0000-0000C73F0000}"/>
    <cellStyle name="Normal 5 2 2 6 2 3 2 5" xfId="22700" xr:uid="{00000000-0005-0000-0000-0000C83F0000}"/>
    <cellStyle name="Normal 5 2 2 6 2 3 3" xfId="4072" xr:uid="{00000000-0005-0000-0000-0000C93F0000}"/>
    <cellStyle name="Normal 5 2 2 6 2 3 3 2" xfId="10853" xr:uid="{00000000-0005-0000-0000-0000CA3F0000}"/>
    <cellStyle name="Normal 5 2 2 6 2 3 3 3" xfId="17622" xr:uid="{00000000-0005-0000-0000-0000CB3F0000}"/>
    <cellStyle name="Normal 5 2 2 6 2 3 3 4" xfId="24391" xr:uid="{00000000-0005-0000-0000-0000CC3F0000}"/>
    <cellStyle name="Normal 5 2 2 6 2 3 4" xfId="7469" xr:uid="{00000000-0005-0000-0000-0000CD3F0000}"/>
    <cellStyle name="Normal 5 2 2 6 2 3 5" xfId="14238" xr:uid="{00000000-0005-0000-0000-0000CE3F0000}"/>
    <cellStyle name="Normal 5 2 2 6 2 3 6" xfId="21007" xr:uid="{00000000-0005-0000-0000-0000CF3F0000}"/>
    <cellStyle name="Normal 5 2 2 6 2 4" xfId="1093" xr:uid="{00000000-0005-0000-0000-0000D03F0000}"/>
    <cellStyle name="Normal 5 2 2 6 2 4 2" xfId="2798" xr:uid="{00000000-0005-0000-0000-0000D13F0000}"/>
    <cellStyle name="Normal 5 2 2 6 2 4 2 2" xfId="6194" xr:uid="{00000000-0005-0000-0000-0000D23F0000}"/>
    <cellStyle name="Normal 5 2 2 6 2 4 2 2 2" xfId="12969" xr:uid="{00000000-0005-0000-0000-0000D33F0000}"/>
    <cellStyle name="Normal 5 2 2 6 2 4 2 2 3" xfId="19738" xr:uid="{00000000-0005-0000-0000-0000D43F0000}"/>
    <cellStyle name="Normal 5 2 2 6 2 4 2 2 4" xfId="26507" xr:uid="{00000000-0005-0000-0000-0000D53F0000}"/>
    <cellStyle name="Normal 5 2 2 6 2 4 2 3" xfId="9585" xr:uid="{00000000-0005-0000-0000-0000D63F0000}"/>
    <cellStyle name="Normal 5 2 2 6 2 4 2 4" xfId="16354" xr:uid="{00000000-0005-0000-0000-0000D73F0000}"/>
    <cellStyle name="Normal 5 2 2 6 2 4 2 5" xfId="23123" xr:uid="{00000000-0005-0000-0000-0000D83F0000}"/>
    <cellStyle name="Normal 5 2 2 6 2 4 3" xfId="4495" xr:uid="{00000000-0005-0000-0000-0000D93F0000}"/>
    <cellStyle name="Normal 5 2 2 6 2 4 3 2" xfId="11276" xr:uid="{00000000-0005-0000-0000-0000DA3F0000}"/>
    <cellStyle name="Normal 5 2 2 6 2 4 3 3" xfId="18045" xr:uid="{00000000-0005-0000-0000-0000DB3F0000}"/>
    <cellStyle name="Normal 5 2 2 6 2 4 3 4" xfId="24814" xr:uid="{00000000-0005-0000-0000-0000DC3F0000}"/>
    <cellStyle name="Normal 5 2 2 6 2 4 4" xfId="7892" xr:uid="{00000000-0005-0000-0000-0000DD3F0000}"/>
    <cellStyle name="Normal 5 2 2 6 2 4 5" xfId="14661" xr:uid="{00000000-0005-0000-0000-0000DE3F0000}"/>
    <cellStyle name="Normal 5 2 2 6 2 4 6" xfId="21430" xr:uid="{00000000-0005-0000-0000-0000DF3F0000}"/>
    <cellStyle name="Normal 5 2 2 6 2 5" xfId="1522" xr:uid="{00000000-0005-0000-0000-0000E03F0000}"/>
    <cellStyle name="Normal 5 2 2 6 2 5 2" xfId="3224" xr:uid="{00000000-0005-0000-0000-0000E13F0000}"/>
    <cellStyle name="Normal 5 2 2 6 2 5 2 2" xfId="6620" xr:uid="{00000000-0005-0000-0000-0000E23F0000}"/>
    <cellStyle name="Normal 5 2 2 6 2 5 2 2 2" xfId="13392" xr:uid="{00000000-0005-0000-0000-0000E33F0000}"/>
    <cellStyle name="Normal 5 2 2 6 2 5 2 2 3" xfId="20161" xr:uid="{00000000-0005-0000-0000-0000E43F0000}"/>
    <cellStyle name="Normal 5 2 2 6 2 5 2 2 4" xfId="26930" xr:uid="{00000000-0005-0000-0000-0000E53F0000}"/>
    <cellStyle name="Normal 5 2 2 6 2 5 2 3" xfId="10008" xr:uid="{00000000-0005-0000-0000-0000E63F0000}"/>
    <cellStyle name="Normal 5 2 2 6 2 5 2 4" xfId="16777" xr:uid="{00000000-0005-0000-0000-0000E73F0000}"/>
    <cellStyle name="Normal 5 2 2 6 2 5 2 5" xfId="23546" xr:uid="{00000000-0005-0000-0000-0000E83F0000}"/>
    <cellStyle name="Normal 5 2 2 6 2 5 3" xfId="4918" xr:uid="{00000000-0005-0000-0000-0000E93F0000}"/>
    <cellStyle name="Normal 5 2 2 6 2 5 3 2" xfId="11699" xr:uid="{00000000-0005-0000-0000-0000EA3F0000}"/>
    <cellStyle name="Normal 5 2 2 6 2 5 3 3" xfId="18468" xr:uid="{00000000-0005-0000-0000-0000EB3F0000}"/>
    <cellStyle name="Normal 5 2 2 6 2 5 3 4" xfId="25237" xr:uid="{00000000-0005-0000-0000-0000EC3F0000}"/>
    <cellStyle name="Normal 5 2 2 6 2 5 4" xfId="8315" xr:uid="{00000000-0005-0000-0000-0000ED3F0000}"/>
    <cellStyle name="Normal 5 2 2 6 2 5 5" xfId="15084" xr:uid="{00000000-0005-0000-0000-0000EE3F0000}"/>
    <cellStyle name="Normal 5 2 2 6 2 5 6" xfId="21853" xr:uid="{00000000-0005-0000-0000-0000EF3F0000}"/>
    <cellStyle name="Normal 5 2 2 6 2 6" xfId="1947" xr:uid="{00000000-0005-0000-0000-0000F03F0000}"/>
    <cellStyle name="Normal 5 2 2 6 2 6 2" xfId="5343" xr:uid="{00000000-0005-0000-0000-0000F13F0000}"/>
    <cellStyle name="Normal 5 2 2 6 2 6 2 2" xfId="12123" xr:uid="{00000000-0005-0000-0000-0000F23F0000}"/>
    <cellStyle name="Normal 5 2 2 6 2 6 2 3" xfId="18892" xr:uid="{00000000-0005-0000-0000-0000F33F0000}"/>
    <cellStyle name="Normal 5 2 2 6 2 6 2 4" xfId="25661" xr:uid="{00000000-0005-0000-0000-0000F43F0000}"/>
    <cellStyle name="Normal 5 2 2 6 2 6 3" xfId="8739" xr:uid="{00000000-0005-0000-0000-0000F53F0000}"/>
    <cellStyle name="Normal 5 2 2 6 2 6 4" xfId="15508" xr:uid="{00000000-0005-0000-0000-0000F63F0000}"/>
    <cellStyle name="Normal 5 2 2 6 2 6 5" xfId="22277" xr:uid="{00000000-0005-0000-0000-0000F73F0000}"/>
    <cellStyle name="Normal 5 2 2 6 2 7" xfId="3649" xr:uid="{00000000-0005-0000-0000-0000F83F0000}"/>
    <cellStyle name="Normal 5 2 2 6 2 7 2" xfId="10430" xr:uid="{00000000-0005-0000-0000-0000F93F0000}"/>
    <cellStyle name="Normal 5 2 2 6 2 7 3" xfId="17199" xr:uid="{00000000-0005-0000-0000-0000FA3F0000}"/>
    <cellStyle name="Normal 5 2 2 6 2 7 4" xfId="23968" xr:uid="{00000000-0005-0000-0000-0000FB3F0000}"/>
    <cellStyle name="Normal 5 2 2 6 2 8" xfId="7045" xr:uid="{00000000-0005-0000-0000-0000FC3F0000}"/>
    <cellStyle name="Normal 5 2 2 6 2 9" xfId="13815" xr:uid="{00000000-0005-0000-0000-0000FD3F0000}"/>
    <cellStyle name="Normal 5 2 2 6 3" xfId="361" xr:uid="{00000000-0005-0000-0000-0000FE3F0000}"/>
    <cellStyle name="Normal 5 2 2 6 3 2" xfId="788" xr:uid="{00000000-0005-0000-0000-0000FF3F0000}"/>
    <cellStyle name="Normal 5 2 2 6 3 2 2" xfId="2495" xr:uid="{00000000-0005-0000-0000-000000400000}"/>
    <cellStyle name="Normal 5 2 2 6 3 2 2 2" xfId="5891" xr:uid="{00000000-0005-0000-0000-000001400000}"/>
    <cellStyle name="Normal 5 2 2 6 3 2 2 2 2" xfId="12669" xr:uid="{00000000-0005-0000-0000-000002400000}"/>
    <cellStyle name="Normal 5 2 2 6 3 2 2 2 3" xfId="19438" xr:uid="{00000000-0005-0000-0000-000003400000}"/>
    <cellStyle name="Normal 5 2 2 6 3 2 2 2 4" xfId="26207" xr:uid="{00000000-0005-0000-0000-000004400000}"/>
    <cellStyle name="Normal 5 2 2 6 3 2 2 3" xfId="9285" xr:uid="{00000000-0005-0000-0000-000005400000}"/>
    <cellStyle name="Normal 5 2 2 6 3 2 2 4" xfId="16054" xr:uid="{00000000-0005-0000-0000-000006400000}"/>
    <cellStyle name="Normal 5 2 2 6 3 2 2 5" xfId="22823" xr:uid="{00000000-0005-0000-0000-000007400000}"/>
    <cellStyle name="Normal 5 2 2 6 3 2 3" xfId="4195" xr:uid="{00000000-0005-0000-0000-000008400000}"/>
    <cellStyle name="Normal 5 2 2 6 3 2 3 2" xfId="10976" xr:uid="{00000000-0005-0000-0000-000009400000}"/>
    <cellStyle name="Normal 5 2 2 6 3 2 3 3" xfId="17745" xr:uid="{00000000-0005-0000-0000-00000A400000}"/>
    <cellStyle name="Normal 5 2 2 6 3 2 3 4" xfId="24514" xr:uid="{00000000-0005-0000-0000-00000B400000}"/>
    <cellStyle name="Normal 5 2 2 6 3 2 4" xfId="7592" xr:uid="{00000000-0005-0000-0000-00000C400000}"/>
    <cellStyle name="Normal 5 2 2 6 3 2 5" xfId="14361" xr:uid="{00000000-0005-0000-0000-00000D400000}"/>
    <cellStyle name="Normal 5 2 2 6 3 2 6" xfId="21130" xr:uid="{00000000-0005-0000-0000-00000E400000}"/>
    <cellStyle name="Normal 5 2 2 6 3 3" xfId="1216" xr:uid="{00000000-0005-0000-0000-00000F400000}"/>
    <cellStyle name="Normal 5 2 2 6 3 3 2" xfId="2921" xr:uid="{00000000-0005-0000-0000-000010400000}"/>
    <cellStyle name="Normal 5 2 2 6 3 3 2 2" xfId="6317" xr:uid="{00000000-0005-0000-0000-000011400000}"/>
    <cellStyle name="Normal 5 2 2 6 3 3 2 2 2" xfId="13092" xr:uid="{00000000-0005-0000-0000-000012400000}"/>
    <cellStyle name="Normal 5 2 2 6 3 3 2 2 3" xfId="19861" xr:uid="{00000000-0005-0000-0000-000013400000}"/>
    <cellStyle name="Normal 5 2 2 6 3 3 2 2 4" xfId="26630" xr:uid="{00000000-0005-0000-0000-000014400000}"/>
    <cellStyle name="Normal 5 2 2 6 3 3 2 3" xfId="9708" xr:uid="{00000000-0005-0000-0000-000015400000}"/>
    <cellStyle name="Normal 5 2 2 6 3 3 2 4" xfId="16477" xr:uid="{00000000-0005-0000-0000-000016400000}"/>
    <cellStyle name="Normal 5 2 2 6 3 3 2 5" xfId="23246" xr:uid="{00000000-0005-0000-0000-000017400000}"/>
    <cellStyle name="Normal 5 2 2 6 3 3 3" xfId="4618" xr:uid="{00000000-0005-0000-0000-000018400000}"/>
    <cellStyle name="Normal 5 2 2 6 3 3 3 2" xfId="11399" xr:uid="{00000000-0005-0000-0000-000019400000}"/>
    <cellStyle name="Normal 5 2 2 6 3 3 3 3" xfId="18168" xr:uid="{00000000-0005-0000-0000-00001A400000}"/>
    <cellStyle name="Normal 5 2 2 6 3 3 3 4" xfId="24937" xr:uid="{00000000-0005-0000-0000-00001B400000}"/>
    <cellStyle name="Normal 5 2 2 6 3 3 4" xfId="8015" xr:uid="{00000000-0005-0000-0000-00001C400000}"/>
    <cellStyle name="Normal 5 2 2 6 3 3 5" xfId="14784" xr:uid="{00000000-0005-0000-0000-00001D400000}"/>
    <cellStyle name="Normal 5 2 2 6 3 3 6" xfId="21553" xr:uid="{00000000-0005-0000-0000-00001E400000}"/>
    <cellStyle name="Normal 5 2 2 6 3 4" xfId="1645" xr:uid="{00000000-0005-0000-0000-00001F400000}"/>
    <cellStyle name="Normal 5 2 2 6 3 4 2" xfId="3347" xr:uid="{00000000-0005-0000-0000-000020400000}"/>
    <cellStyle name="Normal 5 2 2 6 3 4 2 2" xfId="6743" xr:uid="{00000000-0005-0000-0000-000021400000}"/>
    <cellStyle name="Normal 5 2 2 6 3 4 2 2 2" xfId="13515" xr:uid="{00000000-0005-0000-0000-000022400000}"/>
    <cellStyle name="Normal 5 2 2 6 3 4 2 2 3" xfId="20284" xr:uid="{00000000-0005-0000-0000-000023400000}"/>
    <cellStyle name="Normal 5 2 2 6 3 4 2 2 4" xfId="27053" xr:uid="{00000000-0005-0000-0000-000024400000}"/>
    <cellStyle name="Normal 5 2 2 6 3 4 2 3" xfId="10131" xr:uid="{00000000-0005-0000-0000-000025400000}"/>
    <cellStyle name="Normal 5 2 2 6 3 4 2 4" xfId="16900" xr:uid="{00000000-0005-0000-0000-000026400000}"/>
    <cellStyle name="Normal 5 2 2 6 3 4 2 5" xfId="23669" xr:uid="{00000000-0005-0000-0000-000027400000}"/>
    <cellStyle name="Normal 5 2 2 6 3 4 3" xfId="5041" xr:uid="{00000000-0005-0000-0000-000028400000}"/>
    <cellStyle name="Normal 5 2 2 6 3 4 3 2" xfId="11822" xr:uid="{00000000-0005-0000-0000-000029400000}"/>
    <cellStyle name="Normal 5 2 2 6 3 4 3 3" xfId="18591" xr:uid="{00000000-0005-0000-0000-00002A400000}"/>
    <cellStyle name="Normal 5 2 2 6 3 4 3 4" xfId="25360" xr:uid="{00000000-0005-0000-0000-00002B400000}"/>
    <cellStyle name="Normal 5 2 2 6 3 4 4" xfId="8438" xr:uid="{00000000-0005-0000-0000-00002C400000}"/>
    <cellStyle name="Normal 5 2 2 6 3 4 5" xfId="15207" xr:uid="{00000000-0005-0000-0000-00002D400000}"/>
    <cellStyle name="Normal 5 2 2 6 3 4 6" xfId="21976" xr:uid="{00000000-0005-0000-0000-00002E400000}"/>
    <cellStyle name="Normal 5 2 2 6 3 5" xfId="2070" xr:uid="{00000000-0005-0000-0000-00002F400000}"/>
    <cellStyle name="Normal 5 2 2 6 3 5 2" xfId="5466" xr:uid="{00000000-0005-0000-0000-000030400000}"/>
    <cellStyle name="Normal 5 2 2 6 3 5 2 2" xfId="12246" xr:uid="{00000000-0005-0000-0000-000031400000}"/>
    <cellStyle name="Normal 5 2 2 6 3 5 2 3" xfId="19015" xr:uid="{00000000-0005-0000-0000-000032400000}"/>
    <cellStyle name="Normal 5 2 2 6 3 5 2 4" xfId="25784" xr:uid="{00000000-0005-0000-0000-000033400000}"/>
    <cellStyle name="Normal 5 2 2 6 3 5 3" xfId="8862" xr:uid="{00000000-0005-0000-0000-000034400000}"/>
    <cellStyle name="Normal 5 2 2 6 3 5 4" xfId="15631" xr:uid="{00000000-0005-0000-0000-000035400000}"/>
    <cellStyle name="Normal 5 2 2 6 3 5 5" xfId="22400" xr:uid="{00000000-0005-0000-0000-000036400000}"/>
    <cellStyle name="Normal 5 2 2 6 3 6" xfId="3772" xr:uid="{00000000-0005-0000-0000-000037400000}"/>
    <cellStyle name="Normal 5 2 2 6 3 6 2" xfId="10553" xr:uid="{00000000-0005-0000-0000-000038400000}"/>
    <cellStyle name="Normal 5 2 2 6 3 6 3" xfId="17322" xr:uid="{00000000-0005-0000-0000-000039400000}"/>
    <cellStyle name="Normal 5 2 2 6 3 6 4" xfId="24091" xr:uid="{00000000-0005-0000-0000-00003A400000}"/>
    <cellStyle name="Normal 5 2 2 6 3 7" xfId="7169" xr:uid="{00000000-0005-0000-0000-00003B400000}"/>
    <cellStyle name="Normal 5 2 2 6 3 8" xfId="13938" xr:uid="{00000000-0005-0000-0000-00003C400000}"/>
    <cellStyle name="Normal 5 2 2 6 3 9" xfId="20707" xr:uid="{00000000-0005-0000-0000-00003D400000}"/>
    <cellStyle name="Normal 5 2 2 6 4" xfId="563" xr:uid="{00000000-0005-0000-0000-00003E400000}"/>
    <cellStyle name="Normal 5 2 2 6 4 2" xfId="2272" xr:uid="{00000000-0005-0000-0000-00003F400000}"/>
    <cellStyle name="Normal 5 2 2 6 4 2 2" xfId="5668" xr:uid="{00000000-0005-0000-0000-000040400000}"/>
    <cellStyle name="Normal 5 2 2 6 4 2 2 2" xfId="12446" xr:uid="{00000000-0005-0000-0000-000041400000}"/>
    <cellStyle name="Normal 5 2 2 6 4 2 2 3" xfId="19215" xr:uid="{00000000-0005-0000-0000-000042400000}"/>
    <cellStyle name="Normal 5 2 2 6 4 2 2 4" xfId="25984" xr:uid="{00000000-0005-0000-0000-000043400000}"/>
    <cellStyle name="Normal 5 2 2 6 4 2 3" xfId="9062" xr:uid="{00000000-0005-0000-0000-000044400000}"/>
    <cellStyle name="Normal 5 2 2 6 4 2 4" xfId="15831" xr:uid="{00000000-0005-0000-0000-000045400000}"/>
    <cellStyle name="Normal 5 2 2 6 4 2 5" xfId="22600" xr:uid="{00000000-0005-0000-0000-000046400000}"/>
    <cellStyle name="Normal 5 2 2 6 4 3" xfId="3972" xr:uid="{00000000-0005-0000-0000-000047400000}"/>
    <cellStyle name="Normal 5 2 2 6 4 3 2" xfId="10753" xr:uid="{00000000-0005-0000-0000-000048400000}"/>
    <cellStyle name="Normal 5 2 2 6 4 3 3" xfId="17522" xr:uid="{00000000-0005-0000-0000-000049400000}"/>
    <cellStyle name="Normal 5 2 2 6 4 3 4" xfId="24291" xr:uid="{00000000-0005-0000-0000-00004A400000}"/>
    <cellStyle name="Normal 5 2 2 6 4 4" xfId="7369" xr:uid="{00000000-0005-0000-0000-00004B400000}"/>
    <cellStyle name="Normal 5 2 2 6 4 5" xfId="14138" xr:uid="{00000000-0005-0000-0000-00004C400000}"/>
    <cellStyle name="Normal 5 2 2 6 4 6" xfId="20907" xr:uid="{00000000-0005-0000-0000-00004D400000}"/>
    <cellStyle name="Normal 5 2 2 6 5" xfId="993" xr:uid="{00000000-0005-0000-0000-00004E400000}"/>
    <cellStyle name="Normal 5 2 2 6 5 2" xfId="2698" xr:uid="{00000000-0005-0000-0000-00004F400000}"/>
    <cellStyle name="Normal 5 2 2 6 5 2 2" xfId="6094" xr:uid="{00000000-0005-0000-0000-000050400000}"/>
    <cellStyle name="Normal 5 2 2 6 5 2 2 2" xfId="12869" xr:uid="{00000000-0005-0000-0000-000051400000}"/>
    <cellStyle name="Normal 5 2 2 6 5 2 2 3" xfId="19638" xr:uid="{00000000-0005-0000-0000-000052400000}"/>
    <cellStyle name="Normal 5 2 2 6 5 2 2 4" xfId="26407" xr:uid="{00000000-0005-0000-0000-000053400000}"/>
    <cellStyle name="Normal 5 2 2 6 5 2 3" xfId="9485" xr:uid="{00000000-0005-0000-0000-000054400000}"/>
    <cellStyle name="Normal 5 2 2 6 5 2 4" xfId="16254" xr:uid="{00000000-0005-0000-0000-000055400000}"/>
    <cellStyle name="Normal 5 2 2 6 5 2 5" xfId="23023" xr:uid="{00000000-0005-0000-0000-000056400000}"/>
    <cellStyle name="Normal 5 2 2 6 5 3" xfId="4395" xr:uid="{00000000-0005-0000-0000-000057400000}"/>
    <cellStyle name="Normal 5 2 2 6 5 3 2" xfId="11176" xr:uid="{00000000-0005-0000-0000-000058400000}"/>
    <cellStyle name="Normal 5 2 2 6 5 3 3" xfId="17945" xr:uid="{00000000-0005-0000-0000-000059400000}"/>
    <cellStyle name="Normal 5 2 2 6 5 3 4" xfId="24714" xr:uid="{00000000-0005-0000-0000-00005A400000}"/>
    <cellStyle name="Normal 5 2 2 6 5 4" xfId="7792" xr:uid="{00000000-0005-0000-0000-00005B400000}"/>
    <cellStyle name="Normal 5 2 2 6 5 5" xfId="14561" xr:uid="{00000000-0005-0000-0000-00005C400000}"/>
    <cellStyle name="Normal 5 2 2 6 5 6" xfId="21330" xr:uid="{00000000-0005-0000-0000-00005D400000}"/>
    <cellStyle name="Normal 5 2 2 6 6" xfId="1422" xr:uid="{00000000-0005-0000-0000-00005E400000}"/>
    <cellStyle name="Normal 5 2 2 6 6 2" xfId="3124" xr:uid="{00000000-0005-0000-0000-00005F400000}"/>
    <cellStyle name="Normal 5 2 2 6 6 2 2" xfId="6520" xr:uid="{00000000-0005-0000-0000-000060400000}"/>
    <cellStyle name="Normal 5 2 2 6 6 2 2 2" xfId="13292" xr:uid="{00000000-0005-0000-0000-000061400000}"/>
    <cellStyle name="Normal 5 2 2 6 6 2 2 3" xfId="20061" xr:uid="{00000000-0005-0000-0000-000062400000}"/>
    <cellStyle name="Normal 5 2 2 6 6 2 2 4" xfId="26830" xr:uid="{00000000-0005-0000-0000-000063400000}"/>
    <cellStyle name="Normal 5 2 2 6 6 2 3" xfId="9908" xr:uid="{00000000-0005-0000-0000-000064400000}"/>
    <cellStyle name="Normal 5 2 2 6 6 2 4" xfId="16677" xr:uid="{00000000-0005-0000-0000-000065400000}"/>
    <cellStyle name="Normal 5 2 2 6 6 2 5" xfId="23446" xr:uid="{00000000-0005-0000-0000-000066400000}"/>
    <cellStyle name="Normal 5 2 2 6 6 3" xfId="4818" xr:uid="{00000000-0005-0000-0000-000067400000}"/>
    <cellStyle name="Normal 5 2 2 6 6 3 2" xfId="11599" xr:uid="{00000000-0005-0000-0000-000068400000}"/>
    <cellStyle name="Normal 5 2 2 6 6 3 3" xfId="18368" xr:uid="{00000000-0005-0000-0000-000069400000}"/>
    <cellStyle name="Normal 5 2 2 6 6 3 4" xfId="25137" xr:uid="{00000000-0005-0000-0000-00006A400000}"/>
    <cellStyle name="Normal 5 2 2 6 6 4" xfId="8215" xr:uid="{00000000-0005-0000-0000-00006B400000}"/>
    <cellStyle name="Normal 5 2 2 6 6 5" xfId="14984" xr:uid="{00000000-0005-0000-0000-00006C400000}"/>
    <cellStyle name="Normal 5 2 2 6 6 6" xfId="21753" xr:uid="{00000000-0005-0000-0000-00006D400000}"/>
    <cellStyle name="Normal 5 2 2 6 7" xfId="1847" xr:uid="{00000000-0005-0000-0000-00006E400000}"/>
    <cellStyle name="Normal 5 2 2 6 7 2" xfId="5243" xr:uid="{00000000-0005-0000-0000-00006F400000}"/>
    <cellStyle name="Normal 5 2 2 6 7 2 2" xfId="12023" xr:uid="{00000000-0005-0000-0000-000070400000}"/>
    <cellStyle name="Normal 5 2 2 6 7 2 3" xfId="18792" xr:uid="{00000000-0005-0000-0000-000071400000}"/>
    <cellStyle name="Normal 5 2 2 6 7 2 4" xfId="25561" xr:uid="{00000000-0005-0000-0000-000072400000}"/>
    <cellStyle name="Normal 5 2 2 6 7 3" xfId="8639" xr:uid="{00000000-0005-0000-0000-000073400000}"/>
    <cellStyle name="Normal 5 2 2 6 7 4" xfId="15408" xr:uid="{00000000-0005-0000-0000-000074400000}"/>
    <cellStyle name="Normal 5 2 2 6 7 5" xfId="22177" xr:uid="{00000000-0005-0000-0000-000075400000}"/>
    <cellStyle name="Normal 5 2 2 6 8" xfId="3549" xr:uid="{00000000-0005-0000-0000-000076400000}"/>
    <cellStyle name="Normal 5 2 2 6 8 2" xfId="10330" xr:uid="{00000000-0005-0000-0000-000077400000}"/>
    <cellStyle name="Normal 5 2 2 6 8 3" xfId="17099" xr:uid="{00000000-0005-0000-0000-000078400000}"/>
    <cellStyle name="Normal 5 2 2 6 8 4" xfId="23868" xr:uid="{00000000-0005-0000-0000-000079400000}"/>
    <cellStyle name="Normal 5 2 2 6 9" xfId="6945" xr:uid="{00000000-0005-0000-0000-00007A400000}"/>
    <cellStyle name="Normal 5 2 2 7" xfId="135" xr:uid="{00000000-0005-0000-0000-00007B400000}"/>
    <cellStyle name="Normal 5 2 2 7 10" xfId="20504" xr:uid="{00000000-0005-0000-0000-00007C400000}"/>
    <cellStyle name="Normal 5 2 2 7 2" xfId="383" xr:uid="{00000000-0005-0000-0000-00007D400000}"/>
    <cellStyle name="Normal 5 2 2 7 2 2" xfId="810" xr:uid="{00000000-0005-0000-0000-00007E400000}"/>
    <cellStyle name="Normal 5 2 2 7 2 2 2" xfId="2515" xr:uid="{00000000-0005-0000-0000-00007F400000}"/>
    <cellStyle name="Normal 5 2 2 7 2 2 2 2" xfId="5911" xr:uid="{00000000-0005-0000-0000-000080400000}"/>
    <cellStyle name="Normal 5 2 2 7 2 2 2 2 2" xfId="12689" xr:uid="{00000000-0005-0000-0000-000081400000}"/>
    <cellStyle name="Normal 5 2 2 7 2 2 2 2 3" xfId="19458" xr:uid="{00000000-0005-0000-0000-000082400000}"/>
    <cellStyle name="Normal 5 2 2 7 2 2 2 2 4" xfId="26227" xr:uid="{00000000-0005-0000-0000-000083400000}"/>
    <cellStyle name="Normal 5 2 2 7 2 2 2 3" xfId="9305" xr:uid="{00000000-0005-0000-0000-000084400000}"/>
    <cellStyle name="Normal 5 2 2 7 2 2 2 4" xfId="16074" xr:uid="{00000000-0005-0000-0000-000085400000}"/>
    <cellStyle name="Normal 5 2 2 7 2 2 2 5" xfId="22843" xr:uid="{00000000-0005-0000-0000-000086400000}"/>
    <cellStyle name="Normal 5 2 2 7 2 2 3" xfId="4215" xr:uid="{00000000-0005-0000-0000-000087400000}"/>
    <cellStyle name="Normal 5 2 2 7 2 2 3 2" xfId="10996" xr:uid="{00000000-0005-0000-0000-000088400000}"/>
    <cellStyle name="Normal 5 2 2 7 2 2 3 3" xfId="17765" xr:uid="{00000000-0005-0000-0000-000089400000}"/>
    <cellStyle name="Normal 5 2 2 7 2 2 3 4" xfId="24534" xr:uid="{00000000-0005-0000-0000-00008A400000}"/>
    <cellStyle name="Normal 5 2 2 7 2 2 4" xfId="7612" xr:uid="{00000000-0005-0000-0000-00008B400000}"/>
    <cellStyle name="Normal 5 2 2 7 2 2 5" xfId="14381" xr:uid="{00000000-0005-0000-0000-00008C400000}"/>
    <cellStyle name="Normal 5 2 2 7 2 2 6" xfId="21150" xr:uid="{00000000-0005-0000-0000-00008D400000}"/>
    <cellStyle name="Normal 5 2 2 7 2 3" xfId="1236" xr:uid="{00000000-0005-0000-0000-00008E400000}"/>
    <cellStyle name="Normal 5 2 2 7 2 3 2" xfId="2941" xr:uid="{00000000-0005-0000-0000-00008F400000}"/>
    <cellStyle name="Normal 5 2 2 7 2 3 2 2" xfId="6337" xr:uid="{00000000-0005-0000-0000-000090400000}"/>
    <cellStyle name="Normal 5 2 2 7 2 3 2 2 2" xfId="13112" xr:uid="{00000000-0005-0000-0000-000091400000}"/>
    <cellStyle name="Normal 5 2 2 7 2 3 2 2 3" xfId="19881" xr:uid="{00000000-0005-0000-0000-000092400000}"/>
    <cellStyle name="Normal 5 2 2 7 2 3 2 2 4" xfId="26650" xr:uid="{00000000-0005-0000-0000-000093400000}"/>
    <cellStyle name="Normal 5 2 2 7 2 3 2 3" xfId="9728" xr:uid="{00000000-0005-0000-0000-000094400000}"/>
    <cellStyle name="Normal 5 2 2 7 2 3 2 4" xfId="16497" xr:uid="{00000000-0005-0000-0000-000095400000}"/>
    <cellStyle name="Normal 5 2 2 7 2 3 2 5" xfId="23266" xr:uid="{00000000-0005-0000-0000-000096400000}"/>
    <cellStyle name="Normal 5 2 2 7 2 3 3" xfId="4638" xr:uid="{00000000-0005-0000-0000-000097400000}"/>
    <cellStyle name="Normal 5 2 2 7 2 3 3 2" xfId="11419" xr:uid="{00000000-0005-0000-0000-000098400000}"/>
    <cellStyle name="Normal 5 2 2 7 2 3 3 3" xfId="18188" xr:uid="{00000000-0005-0000-0000-000099400000}"/>
    <cellStyle name="Normal 5 2 2 7 2 3 3 4" xfId="24957" xr:uid="{00000000-0005-0000-0000-00009A400000}"/>
    <cellStyle name="Normal 5 2 2 7 2 3 4" xfId="8035" xr:uid="{00000000-0005-0000-0000-00009B400000}"/>
    <cellStyle name="Normal 5 2 2 7 2 3 5" xfId="14804" xr:uid="{00000000-0005-0000-0000-00009C400000}"/>
    <cellStyle name="Normal 5 2 2 7 2 3 6" xfId="21573" xr:uid="{00000000-0005-0000-0000-00009D400000}"/>
    <cellStyle name="Normal 5 2 2 7 2 4" xfId="1665" xr:uid="{00000000-0005-0000-0000-00009E400000}"/>
    <cellStyle name="Normal 5 2 2 7 2 4 2" xfId="3367" xr:uid="{00000000-0005-0000-0000-00009F400000}"/>
    <cellStyle name="Normal 5 2 2 7 2 4 2 2" xfId="6763" xr:uid="{00000000-0005-0000-0000-0000A0400000}"/>
    <cellStyle name="Normal 5 2 2 7 2 4 2 2 2" xfId="13535" xr:uid="{00000000-0005-0000-0000-0000A1400000}"/>
    <cellStyle name="Normal 5 2 2 7 2 4 2 2 3" xfId="20304" xr:uid="{00000000-0005-0000-0000-0000A2400000}"/>
    <cellStyle name="Normal 5 2 2 7 2 4 2 2 4" xfId="27073" xr:uid="{00000000-0005-0000-0000-0000A3400000}"/>
    <cellStyle name="Normal 5 2 2 7 2 4 2 3" xfId="10151" xr:uid="{00000000-0005-0000-0000-0000A4400000}"/>
    <cellStyle name="Normal 5 2 2 7 2 4 2 4" xfId="16920" xr:uid="{00000000-0005-0000-0000-0000A5400000}"/>
    <cellStyle name="Normal 5 2 2 7 2 4 2 5" xfId="23689" xr:uid="{00000000-0005-0000-0000-0000A6400000}"/>
    <cellStyle name="Normal 5 2 2 7 2 4 3" xfId="5061" xr:uid="{00000000-0005-0000-0000-0000A7400000}"/>
    <cellStyle name="Normal 5 2 2 7 2 4 3 2" xfId="11842" xr:uid="{00000000-0005-0000-0000-0000A8400000}"/>
    <cellStyle name="Normal 5 2 2 7 2 4 3 3" xfId="18611" xr:uid="{00000000-0005-0000-0000-0000A9400000}"/>
    <cellStyle name="Normal 5 2 2 7 2 4 3 4" xfId="25380" xr:uid="{00000000-0005-0000-0000-0000AA400000}"/>
    <cellStyle name="Normal 5 2 2 7 2 4 4" xfId="8458" xr:uid="{00000000-0005-0000-0000-0000AB400000}"/>
    <cellStyle name="Normal 5 2 2 7 2 4 5" xfId="15227" xr:uid="{00000000-0005-0000-0000-0000AC400000}"/>
    <cellStyle name="Normal 5 2 2 7 2 4 6" xfId="21996" xr:uid="{00000000-0005-0000-0000-0000AD400000}"/>
    <cellStyle name="Normal 5 2 2 7 2 5" xfId="2092" xr:uid="{00000000-0005-0000-0000-0000AE400000}"/>
    <cellStyle name="Normal 5 2 2 7 2 5 2" xfId="5488" xr:uid="{00000000-0005-0000-0000-0000AF400000}"/>
    <cellStyle name="Normal 5 2 2 7 2 5 2 2" xfId="12266" xr:uid="{00000000-0005-0000-0000-0000B0400000}"/>
    <cellStyle name="Normal 5 2 2 7 2 5 2 3" xfId="19035" xr:uid="{00000000-0005-0000-0000-0000B1400000}"/>
    <cellStyle name="Normal 5 2 2 7 2 5 2 4" xfId="25804" xr:uid="{00000000-0005-0000-0000-0000B2400000}"/>
    <cellStyle name="Normal 5 2 2 7 2 5 3" xfId="8882" xr:uid="{00000000-0005-0000-0000-0000B3400000}"/>
    <cellStyle name="Normal 5 2 2 7 2 5 4" xfId="15651" xr:uid="{00000000-0005-0000-0000-0000B4400000}"/>
    <cellStyle name="Normal 5 2 2 7 2 5 5" xfId="22420" xr:uid="{00000000-0005-0000-0000-0000B5400000}"/>
    <cellStyle name="Normal 5 2 2 7 2 6" xfId="3792" xr:uid="{00000000-0005-0000-0000-0000B6400000}"/>
    <cellStyle name="Normal 5 2 2 7 2 6 2" xfId="10573" xr:uid="{00000000-0005-0000-0000-0000B7400000}"/>
    <cellStyle name="Normal 5 2 2 7 2 6 3" xfId="17342" xr:uid="{00000000-0005-0000-0000-0000B8400000}"/>
    <cellStyle name="Normal 5 2 2 7 2 6 4" xfId="24111" xr:uid="{00000000-0005-0000-0000-0000B9400000}"/>
    <cellStyle name="Normal 5 2 2 7 2 7" xfId="7189" xr:uid="{00000000-0005-0000-0000-0000BA400000}"/>
    <cellStyle name="Normal 5 2 2 7 2 8" xfId="13958" xr:uid="{00000000-0005-0000-0000-0000BB400000}"/>
    <cellStyle name="Normal 5 2 2 7 2 9" xfId="20727" xr:uid="{00000000-0005-0000-0000-0000BC400000}"/>
    <cellStyle name="Normal 5 2 2 7 3" xfId="585" xr:uid="{00000000-0005-0000-0000-0000BD400000}"/>
    <cellStyle name="Normal 5 2 2 7 3 2" xfId="2292" xr:uid="{00000000-0005-0000-0000-0000BE400000}"/>
    <cellStyle name="Normal 5 2 2 7 3 2 2" xfId="5688" xr:uid="{00000000-0005-0000-0000-0000BF400000}"/>
    <cellStyle name="Normal 5 2 2 7 3 2 2 2" xfId="12466" xr:uid="{00000000-0005-0000-0000-0000C0400000}"/>
    <cellStyle name="Normal 5 2 2 7 3 2 2 3" xfId="19235" xr:uid="{00000000-0005-0000-0000-0000C1400000}"/>
    <cellStyle name="Normal 5 2 2 7 3 2 2 4" xfId="26004" xr:uid="{00000000-0005-0000-0000-0000C2400000}"/>
    <cellStyle name="Normal 5 2 2 7 3 2 3" xfId="9082" xr:uid="{00000000-0005-0000-0000-0000C3400000}"/>
    <cellStyle name="Normal 5 2 2 7 3 2 4" xfId="15851" xr:uid="{00000000-0005-0000-0000-0000C4400000}"/>
    <cellStyle name="Normal 5 2 2 7 3 2 5" xfId="22620" xr:uid="{00000000-0005-0000-0000-0000C5400000}"/>
    <cellStyle name="Normal 5 2 2 7 3 3" xfId="3992" xr:uid="{00000000-0005-0000-0000-0000C6400000}"/>
    <cellStyle name="Normal 5 2 2 7 3 3 2" xfId="10773" xr:uid="{00000000-0005-0000-0000-0000C7400000}"/>
    <cellStyle name="Normal 5 2 2 7 3 3 3" xfId="17542" xr:uid="{00000000-0005-0000-0000-0000C8400000}"/>
    <cellStyle name="Normal 5 2 2 7 3 3 4" xfId="24311" xr:uid="{00000000-0005-0000-0000-0000C9400000}"/>
    <cellStyle name="Normal 5 2 2 7 3 4" xfId="7389" xr:uid="{00000000-0005-0000-0000-0000CA400000}"/>
    <cellStyle name="Normal 5 2 2 7 3 5" xfId="14158" xr:uid="{00000000-0005-0000-0000-0000CB400000}"/>
    <cellStyle name="Normal 5 2 2 7 3 6" xfId="20927" xr:uid="{00000000-0005-0000-0000-0000CC400000}"/>
    <cellStyle name="Normal 5 2 2 7 4" xfId="1013" xr:uid="{00000000-0005-0000-0000-0000CD400000}"/>
    <cellStyle name="Normal 5 2 2 7 4 2" xfId="2718" xr:uid="{00000000-0005-0000-0000-0000CE400000}"/>
    <cellStyle name="Normal 5 2 2 7 4 2 2" xfId="6114" xr:uid="{00000000-0005-0000-0000-0000CF400000}"/>
    <cellStyle name="Normal 5 2 2 7 4 2 2 2" xfId="12889" xr:uid="{00000000-0005-0000-0000-0000D0400000}"/>
    <cellStyle name="Normal 5 2 2 7 4 2 2 3" xfId="19658" xr:uid="{00000000-0005-0000-0000-0000D1400000}"/>
    <cellStyle name="Normal 5 2 2 7 4 2 2 4" xfId="26427" xr:uid="{00000000-0005-0000-0000-0000D2400000}"/>
    <cellStyle name="Normal 5 2 2 7 4 2 3" xfId="9505" xr:uid="{00000000-0005-0000-0000-0000D3400000}"/>
    <cellStyle name="Normal 5 2 2 7 4 2 4" xfId="16274" xr:uid="{00000000-0005-0000-0000-0000D4400000}"/>
    <cellStyle name="Normal 5 2 2 7 4 2 5" xfId="23043" xr:uid="{00000000-0005-0000-0000-0000D5400000}"/>
    <cellStyle name="Normal 5 2 2 7 4 3" xfId="4415" xr:uid="{00000000-0005-0000-0000-0000D6400000}"/>
    <cellStyle name="Normal 5 2 2 7 4 3 2" xfId="11196" xr:uid="{00000000-0005-0000-0000-0000D7400000}"/>
    <cellStyle name="Normal 5 2 2 7 4 3 3" xfId="17965" xr:uid="{00000000-0005-0000-0000-0000D8400000}"/>
    <cellStyle name="Normal 5 2 2 7 4 3 4" xfId="24734" xr:uid="{00000000-0005-0000-0000-0000D9400000}"/>
    <cellStyle name="Normal 5 2 2 7 4 4" xfId="7812" xr:uid="{00000000-0005-0000-0000-0000DA400000}"/>
    <cellStyle name="Normal 5 2 2 7 4 5" xfId="14581" xr:uid="{00000000-0005-0000-0000-0000DB400000}"/>
    <cellStyle name="Normal 5 2 2 7 4 6" xfId="21350" xr:uid="{00000000-0005-0000-0000-0000DC400000}"/>
    <cellStyle name="Normal 5 2 2 7 5" xfId="1442" xr:uid="{00000000-0005-0000-0000-0000DD400000}"/>
    <cellStyle name="Normal 5 2 2 7 5 2" xfId="3144" xr:uid="{00000000-0005-0000-0000-0000DE400000}"/>
    <cellStyle name="Normal 5 2 2 7 5 2 2" xfId="6540" xr:uid="{00000000-0005-0000-0000-0000DF400000}"/>
    <cellStyle name="Normal 5 2 2 7 5 2 2 2" xfId="13312" xr:uid="{00000000-0005-0000-0000-0000E0400000}"/>
    <cellStyle name="Normal 5 2 2 7 5 2 2 3" xfId="20081" xr:uid="{00000000-0005-0000-0000-0000E1400000}"/>
    <cellStyle name="Normal 5 2 2 7 5 2 2 4" xfId="26850" xr:uid="{00000000-0005-0000-0000-0000E2400000}"/>
    <cellStyle name="Normal 5 2 2 7 5 2 3" xfId="9928" xr:uid="{00000000-0005-0000-0000-0000E3400000}"/>
    <cellStyle name="Normal 5 2 2 7 5 2 4" xfId="16697" xr:uid="{00000000-0005-0000-0000-0000E4400000}"/>
    <cellStyle name="Normal 5 2 2 7 5 2 5" xfId="23466" xr:uid="{00000000-0005-0000-0000-0000E5400000}"/>
    <cellStyle name="Normal 5 2 2 7 5 3" xfId="4838" xr:uid="{00000000-0005-0000-0000-0000E6400000}"/>
    <cellStyle name="Normal 5 2 2 7 5 3 2" xfId="11619" xr:uid="{00000000-0005-0000-0000-0000E7400000}"/>
    <cellStyle name="Normal 5 2 2 7 5 3 3" xfId="18388" xr:uid="{00000000-0005-0000-0000-0000E8400000}"/>
    <cellStyle name="Normal 5 2 2 7 5 3 4" xfId="25157" xr:uid="{00000000-0005-0000-0000-0000E9400000}"/>
    <cellStyle name="Normal 5 2 2 7 5 4" xfId="8235" xr:uid="{00000000-0005-0000-0000-0000EA400000}"/>
    <cellStyle name="Normal 5 2 2 7 5 5" xfId="15004" xr:uid="{00000000-0005-0000-0000-0000EB400000}"/>
    <cellStyle name="Normal 5 2 2 7 5 6" xfId="21773" xr:uid="{00000000-0005-0000-0000-0000EC400000}"/>
    <cellStyle name="Normal 5 2 2 7 6" xfId="1867" xr:uid="{00000000-0005-0000-0000-0000ED400000}"/>
    <cellStyle name="Normal 5 2 2 7 6 2" xfId="5263" xr:uid="{00000000-0005-0000-0000-0000EE400000}"/>
    <cellStyle name="Normal 5 2 2 7 6 2 2" xfId="12043" xr:uid="{00000000-0005-0000-0000-0000EF400000}"/>
    <cellStyle name="Normal 5 2 2 7 6 2 3" xfId="18812" xr:uid="{00000000-0005-0000-0000-0000F0400000}"/>
    <cellStyle name="Normal 5 2 2 7 6 2 4" xfId="25581" xr:uid="{00000000-0005-0000-0000-0000F1400000}"/>
    <cellStyle name="Normal 5 2 2 7 6 3" xfId="8659" xr:uid="{00000000-0005-0000-0000-0000F2400000}"/>
    <cellStyle name="Normal 5 2 2 7 6 4" xfId="15428" xr:uid="{00000000-0005-0000-0000-0000F3400000}"/>
    <cellStyle name="Normal 5 2 2 7 6 5" xfId="22197" xr:uid="{00000000-0005-0000-0000-0000F4400000}"/>
    <cellStyle name="Normal 5 2 2 7 7" xfId="3569" xr:uid="{00000000-0005-0000-0000-0000F5400000}"/>
    <cellStyle name="Normal 5 2 2 7 7 2" xfId="10350" xr:uid="{00000000-0005-0000-0000-0000F6400000}"/>
    <cellStyle name="Normal 5 2 2 7 7 3" xfId="17119" xr:uid="{00000000-0005-0000-0000-0000F7400000}"/>
    <cellStyle name="Normal 5 2 2 7 7 4" xfId="23888" xr:uid="{00000000-0005-0000-0000-0000F8400000}"/>
    <cellStyle name="Normal 5 2 2 7 8" xfId="6965" xr:uid="{00000000-0005-0000-0000-0000F9400000}"/>
    <cellStyle name="Normal 5 2 2 7 9" xfId="13735" xr:uid="{00000000-0005-0000-0000-0000FA400000}"/>
    <cellStyle name="Normal 5 2 2 8" xfId="281" xr:uid="{00000000-0005-0000-0000-0000FB400000}"/>
    <cellStyle name="Normal 5 2 2 8 2" xfId="708" xr:uid="{00000000-0005-0000-0000-0000FC400000}"/>
    <cellStyle name="Normal 5 2 2 8 2 2" xfId="2415" xr:uid="{00000000-0005-0000-0000-0000FD400000}"/>
    <cellStyle name="Normal 5 2 2 8 2 2 2" xfId="5811" xr:uid="{00000000-0005-0000-0000-0000FE400000}"/>
    <cellStyle name="Normal 5 2 2 8 2 2 2 2" xfId="12589" xr:uid="{00000000-0005-0000-0000-0000FF400000}"/>
    <cellStyle name="Normal 5 2 2 8 2 2 2 3" xfId="19358" xr:uid="{00000000-0005-0000-0000-000000410000}"/>
    <cellStyle name="Normal 5 2 2 8 2 2 2 4" xfId="26127" xr:uid="{00000000-0005-0000-0000-000001410000}"/>
    <cellStyle name="Normal 5 2 2 8 2 2 3" xfId="9205" xr:uid="{00000000-0005-0000-0000-000002410000}"/>
    <cellStyle name="Normal 5 2 2 8 2 2 4" xfId="15974" xr:uid="{00000000-0005-0000-0000-000003410000}"/>
    <cellStyle name="Normal 5 2 2 8 2 2 5" xfId="22743" xr:uid="{00000000-0005-0000-0000-000004410000}"/>
    <cellStyle name="Normal 5 2 2 8 2 3" xfId="4115" xr:uid="{00000000-0005-0000-0000-000005410000}"/>
    <cellStyle name="Normal 5 2 2 8 2 3 2" xfId="10896" xr:uid="{00000000-0005-0000-0000-000006410000}"/>
    <cellStyle name="Normal 5 2 2 8 2 3 3" xfId="17665" xr:uid="{00000000-0005-0000-0000-000007410000}"/>
    <cellStyle name="Normal 5 2 2 8 2 3 4" xfId="24434" xr:uid="{00000000-0005-0000-0000-000008410000}"/>
    <cellStyle name="Normal 5 2 2 8 2 4" xfId="7512" xr:uid="{00000000-0005-0000-0000-000009410000}"/>
    <cellStyle name="Normal 5 2 2 8 2 5" xfId="14281" xr:uid="{00000000-0005-0000-0000-00000A410000}"/>
    <cellStyle name="Normal 5 2 2 8 2 6" xfId="21050" xr:uid="{00000000-0005-0000-0000-00000B410000}"/>
    <cellStyle name="Normal 5 2 2 8 3" xfId="1136" xr:uid="{00000000-0005-0000-0000-00000C410000}"/>
    <cellStyle name="Normal 5 2 2 8 3 2" xfId="2841" xr:uid="{00000000-0005-0000-0000-00000D410000}"/>
    <cellStyle name="Normal 5 2 2 8 3 2 2" xfId="6237" xr:uid="{00000000-0005-0000-0000-00000E410000}"/>
    <cellStyle name="Normal 5 2 2 8 3 2 2 2" xfId="13012" xr:uid="{00000000-0005-0000-0000-00000F410000}"/>
    <cellStyle name="Normal 5 2 2 8 3 2 2 3" xfId="19781" xr:uid="{00000000-0005-0000-0000-000010410000}"/>
    <cellStyle name="Normal 5 2 2 8 3 2 2 4" xfId="26550" xr:uid="{00000000-0005-0000-0000-000011410000}"/>
    <cellStyle name="Normal 5 2 2 8 3 2 3" xfId="9628" xr:uid="{00000000-0005-0000-0000-000012410000}"/>
    <cellStyle name="Normal 5 2 2 8 3 2 4" xfId="16397" xr:uid="{00000000-0005-0000-0000-000013410000}"/>
    <cellStyle name="Normal 5 2 2 8 3 2 5" xfId="23166" xr:uid="{00000000-0005-0000-0000-000014410000}"/>
    <cellStyle name="Normal 5 2 2 8 3 3" xfId="4538" xr:uid="{00000000-0005-0000-0000-000015410000}"/>
    <cellStyle name="Normal 5 2 2 8 3 3 2" xfId="11319" xr:uid="{00000000-0005-0000-0000-000016410000}"/>
    <cellStyle name="Normal 5 2 2 8 3 3 3" xfId="18088" xr:uid="{00000000-0005-0000-0000-000017410000}"/>
    <cellStyle name="Normal 5 2 2 8 3 3 4" xfId="24857" xr:uid="{00000000-0005-0000-0000-000018410000}"/>
    <cellStyle name="Normal 5 2 2 8 3 4" xfId="7935" xr:uid="{00000000-0005-0000-0000-000019410000}"/>
    <cellStyle name="Normal 5 2 2 8 3 5" xfId="14704" xr:uid="{00000000-0005-0000-0000-00001A410000}"/>
    <cellStyle name="Normal 5 2 2 8 3 6" xfId="21473" xr:uid="{00000000-0005-0000-0000-00001B410000}"/>
    <cellStyle name="Normal 5 2 2 8 4" xfId="1565" xr:uid="{00000000-0005-0000-0000-00001C410000}"/>
    <cellStyle name="Normal 5 2 2 8 4 2" xfId="3267" xr:uid="{00000000-0005-0000-0000-00001D410000}"/>
    <cellStyle name="Normal 5 2 2 8 4 2 2" xfId="6663" xr:uid="{00000000-0005-0000-0000-00001E410000}"/>
    <cellStyle name="Normal 5 2 2 8 4 2 2 2" xfId="13435" xr:uid="{00000000-0005-0000-0000-00001F410000}"/>
    <cellStyle name="Normal 5 2 2 8 4 2 2 3" xfId="20204" xr:uid="{00000000-0005-0000-0000-000020410000}"/>
    <cellStyle name="Normal 5 2 2 8 4 2 2 4" xfId="26973" xr:uid="{00000000-0005-0000-0000-000021410000}"/>
    <cellStyle name="Normal 5 2 2 8 4 2 3" xfId="10051" xr:uid="{00000000-0005-0000-0000-000022410000}"/>
    <cellStyle name="Normal 5 2 2 8 4 2 4" xfId="16820" xr:uid="{00000000-0005-0000-0000-000023410000}"/>
    <cellStyle name="Normal 5 2 2 8 4 2 5" xfId="23589" xr:uid="{00000000-0005-0000-0000-000024410000}"/>
    <cellStyle name="Normal 5 2 2 8 4 3" xfId="4961" xr:uid="{00000000-0005-0000-0000-000025410000}"/>
    <cellStyle name="Normal 5 2 2 8 4 3 2" xfId="11742" xr:uid="{00000000-0005-0000-0000-000026410000}"/>
    <cellStyle name="Normal 5 2 2 8 4 3 3" xfId="18511" xr:uid="{00000000-0005-0000-0000-000027410000}"/>
    <cellStyle name="Normal 5 2 2 8 4 3 4" xfId="25280" xr:uid="{00000000-0005-0000-0000-000028410000}"/>
    <cellStyle name="Normal 5 2 2 8 4 4" xfId="8358" xr:uid="{00000000-0005-0000-0000-000029410000}"/>
    <cellStyle name="Normal 5 2 2 8 4 5" xfId="15127" xr:uid="{00000000-0005-0000-0000-00002A410000}"/>
    <cellStyle name="Normal 5 2 2 8 4 6" xfId="21896" xr:uid="{00000000-0005-0000-0000-00002B410000}"/>
    <cellStyle name="Normal 5 2 2 8 5" xfId="1990" xr:uid="{00000000-0005-0000-0000-00002C410000}"/>
    <cellStyle name="Normal 5 2 2 8 5 2" xfId="5386" xr:uid="{00000000-0005-0000-0000-00002D410000}"/>
    <cellStyle name="Normal 5 2 2 8 5 2 2" xfId="12166" xr:uid="{00000000-0005-0000-0000-00002E410000}"/>
    <cellStyle name="Normal 5 2 2 8 5 2 3" xfId="18935" xr:uid="{00000000-0005-0000-0000-00002F410000}"/>
    <cellStyle name="Normal 5 2 2 8 5 2 4" xfId="25704" xr:uid="{00000000-0005-0000-0000-000030410000}"/>
    <cellStyle name="Normal 5 2 2 8 5 3" xfId="8782" xr:uid="{00000000-0005-0000-0000-000031410000}"/>
    <cellStyle name="Normal 5 2 2 8 5 4" xfId="15551" xr:uid="{00000000-0005-0000-0000-000032410000}"/>
    <cellStyle name="Normal 5 2 2 8 5 5" xfId="22320" xr:uid="{00000000-0005-0000-0000-000033410000}"/>
    <cellStyle name="Normal 5 2 2 8 6" xfId="3692" xr:uid="{00000000-0005-0000-0000-000034410000}"/>
    <cellStyle name="Normal 5 2 2 8 6 2" xfId="10473" xr:uid="{00000000-0005-0000-0000-000035410000}"/>
    <cellStyle name="Normal 5 2 2 8 6 3" xfId="17242" xr:uid="{00000000-0005-0000-0000-000036410000}"/>
    <cellStyle name="Normal 5 2 2 8 6 4" xfId="24011" xr:uid="{00000000-0005-0000-0000-000037410000}"/>
    <cellStyle name="Normal 5 2 2 8 7" xfId="7089" xr:uid="{00000000-0005-0000-0000-000038410000}"/>
    <cellStyle name="Normal 5 2 2 8 8" xfId="13858" xr:uid="{00000000-0005-0000-0000-000039410000}"/>
    <cellStyle name="Normal 5 2 2 8 9" xfId="20627" xr:uid="{00000000-0005-0000-0000-00003A410000}"/>
    <cellStyle name="Normal 5 2 2 9" xfId="483" xr:uid="{00000000-0005-0000-0000-00003B410000}"/>
    <cellStyle name="Normal 5 2 2 9 2" xfId="2192" xr:uid="{00000000-0005-0000-0000-00003C410000}"/>
    <cellStyle name="Normal 5 2 2 9 2 2" xfId="5588" xr:uid="{00000000-0005-0000-0000-00003D410000}"/>
    <cellStyle name="Normal 5 2 2 9 2 2 2" xfId="12366" xr:uid="{00000000-0005-0000-0000-00003E410000}"/>
    <cellStyle name="Normal 5 2 2 9 2 2 3" xfId="19135" xr:uid="{00000000-0005-0000-0000-00003F410000}"/>
    <cellStyle name="Normal 5 2 2 9 2 2 4" xfId="25904" xr:uid="{00000000-0005-0000-0000-000040410000}"/>
    <cellStyle name="Normal 5 2 2 9 2 3" xfId="8982" xr:uid="{00000000-0005-0000-0000-000041410000}"/>
    <cellStyle name="Normal 5 2 2 9 2 4" xfId="15751" xr:uid="{00000000-0005-0000-0000-000042410000}"/>
    <cellStyle name="Normal 5 2 2 9 2 5" xfId="22520" xr:uid="{00000000-0005-0000-0000-000043410000}"/>
    <cellStyle name="Normal 5 2 2 9 3" xfId="3892" xr:uid="{00000000-0005-0000-0000-000044410000}"/>
    <cellStyle name="Normal 5 2 2 9 3 2" xfId="10673" xr:uid="{00000000-0005-0000-0000-000045410000}"/>
    <cellStyle name="Normal 5 2 2 9 3 3" xfId="17442" xr:uid="{00000000-0005-0000-0000-000046410000}"/>
    <cellStyle name="Normal 5 2 2 9 3 4" xfId="24211" xr:uid="{00000000-0005-0000-0000-000047410000}"/>
    <cellStyle name="Normal 5 2 2 9 4" xfId="7289" xr:uid="{00000000-0005-0000-0000-000048410000}"/>
    <cellStyle name="Normal 5 2 2 9 5" xfId="14058" xr:uid="{00000000-0005-0000-0000-000049410000}"/>
    <cellStyle name="Normal 5 2 2 9 6" xfId="20827" xr:uid="{00000000-0005-0000-0000-00004A410000}"/>
    <cellStyle name="Normal 5 2 3" xfId="23" xr:uid="{00000000-0005-0000-0000-00004B410000}"/>
    <cellStyle name="Normal 5 2 3 10" xfId="1347" xr:uid="{00000000-0005-0000-0000-00004C410000}"/>
    <cellStyle name="Normal 5 2 3 10 2" xfId="3049" xr:uid="{00000000-0005-0000-0000-00004D410000}"/>
    <cellStyle name="Normal 5 2 3 10 2 2" xfId="6445" xr:uid="{00000000-0005-0000-0000-00004E410000}"/>
    <cellStyle name="Normal 5 2 3 10 2 2 2" xfId="13217" xr:uid="{00000000-0005-0000-0000-00004F410000}"/>
    <cellStyle name="Normal 5 2 3 10 2 2 3" xfId="19986" xr:uid="{00000000-0005-0000-0000-000050410000}"/>
    <cellStyle name="Normal 5 2 3 10 2 2 4" xfId="26755" xr:uid="{00000000-0005-0000-0000-000051410000}"/>
    <cellStyle name="Normal 5 2 3 10 2 3" xfId="9833" xr:uid="{00000000-0005-0000-0000-000052410000}"/>
    <cellStyle name="Normal 5 2 3 10 2 4" xfId="16602" xr:uid="{00000000-0005-0000-0000-000053410000}"/>
    <cellStyle name="Normal 5 2 3 10 2 5" xfId="23371" xr:uid="{00000000-0005-0000-0000-000054410000}"/>
    <cellStyle name="Normal 5 2 3 10 3" xfId="4743" xr:uid="{00000000-0005-0000-0000-000055410000}"/>
    <cellStyle name="Normal 5 2 3 10 3 2" xfId="11524" xr:uid="{00000000-0005-0000-0000-000056410000}"/>
    <cellStyle name="Normal 5 2 3 10 3 3" xfId="18293" xr:uid="{00000000-0005-0000-0000-000057410000}"/>
    <cellStyle name="Normal 5 2 3 10 3 4" xfId="25062" xr:uid="{00000000-0005-0000-0000-000058410000}"/>
    <cellStyle name="Normal 5 2 3 10 4" xfId="8140" xr:uid="{00000000-0005-0000-0000-000059410000}"/>
    <cellStyle name="Normal 5 2 3 10 5" xfId="14909" xr:uid="{00000000-0005-0000-0000-00005A410000}"/>
    <cellStyle name="Normal 5 2 3 10 6" xfId="21678" xr:uid="{00000000-0005-0000-0000-00005B410000}"/>
    <cellStyle name="Normal 5 2 3 11" xfId="1772" xr:uid="{00000000-0005-0000-0000-00005C410000}"/>
    <cellStyle name="Normal 5 2 3 11 2" xfId="5168" xr:uid="{00000000-0005-0000-0000-00005D410000}"/>
    <cellStyle name="Normal 5 2 3 11 2 2" xfId="11948" xr:uid="{00000000-0005-0000-0000-00005E410000}"/>
    <cellStyle name="Normal 5 2 3 11 2 3" xfId="18717" xr:uid="{00000000-0005-0000-0000-00005F410000}"/>
    <cellStyle name="Normal 5 2 3 11 2 4" xfId="25486" xr:uid="{00000000-0005-0000-0000-000060410000}"/>
    <cellStyle name="Normal 5 2 3 11 3" xfId="8564" xr:uid="{00000000-0005-0000-0000-000061410000}"/>
    <cellStyle name="Normal 5 2 3 11 4" xfId="15333" xr:uid="{00000000-0005-0000-0000-000062410000}"/>
    <cellStyle name="Normal 5 2 3 11 5" xfId="22102" xr:uid="{00000000-0005-0000-0000-000063410000}"/>
    <cellStyle name="Normal 5 2 3 12" xfId="3474" xr:uid="{00000000-0005-0000-0000-000064410000}"/>
    <cellStyle name="Normal 5 2 3 12 2" xfId="10255" xr:uid="{00000000-0005-0000-0000-000065410000}"/>
    <cellStyle name="Normal 5 2 3 12 3" xfId="17024" xr:uid="{00000000-0005-0000-0000-000066410000}"/>
    <cellStyle name="Normal 5 2 3 12 4" xfId="23793" xr:uid="{00000000-0005-0000-0000-000067410000}"/>
    <cellStyle name="Normal 5 2 3 13" xfId="6870" xr:uid="{00000000-0005-0000-0000-000068410000}"/>
    <cellStyle name="Normal 5 2 3 14" xfId="13640" xr:uid="{00000000-0005-0000-0000-000069410000}"/>
    <cellStyle name="Normal 5 2 3 15" xfId="20409" xr:uid="{00000000-0005-0000-0000-00006A410000}"/>
    <cellStyle name="Normal 5 2 3 2" xfId="45" xr:uid="{00000000-0005-0000-0000-00006B410000}"/>
    <cellStyle name="Normal 5 2 3 2 10" xfId="13660" xr:uid="{00000000-0005-0000-0000-00006C410000}"/>
    <cellStyle name="Normal 5 2 3 2 11" xfId="20429" xr:uid="{00000000-0005-0000-0000-00006D410000}"/>
    <cellStyle name="Normal 5 2 3 2 2" xfId="160" xr:uid="{00000000-0005-0000-0000-00006E410000}"/>
    <cellStyle name="Normal 5 2 3 2 2 10" xfId="20529" xr:uid="{00000000-0005-0000-0000-00006F410000}"/>
    <cellStyle name="Normal 5 2 3 2 2 2" xfId="408" xr:uid="{00000000-0005-0000-0000-000070410000}"/>
    <cellStyle name="Normal 5 2 3 2 2 2 2" xfId="835" xr:uid="{00000000-0005-0000-0000-000071410000}"/>
    <cellStyle name="Normal 5 2 3 2 2 2 2 2" xfId="2540" xr:uid="{00000000-0005-0000-0000-000072410000}"/>
    <cellStyle name="Normal 5 2 3 2 2 2 2 2 2" xfId="5936" xr:uid="{00000000-0005-0000-0000-000073410000}"/>
    <cellStyle name="Normal 5 2 3 2 2 2 2 2 2 2" xfId="12714" xr:uid="{00000000-0005-0000-0000-000074410000}"/>
    <cellStyle name="Normal 5 2 3 2 2 2 2 2 2 3" xfId="19483" xr:uid="{00000000-0005-0000-0000-000075410000}"/>
    <cellStyle name="Normal 5 2 3 2 2 2 2 2 2 4" xfId="26252" xr:uid="{00000000-0005-0000-0000-000076410000}"/>
    <cellStyle name="Normal 5 2 3 2 2 2 2 2 3" xfId="9330" xr:uid="{00000000-0005-0000-0000-000077410000}"/>
    <cellStyle name="Normal 5 2 3 2 2 2 2 2 4" xfId="16099" xr:uid="{00000000-0005-0000-0000-000078410000}"/>
    <cellStyle name="Normal 5 2 3 2 2 2 2 2 5" xfId="22868" xr:uid="{00000000-0005-0000-0000-000079410000}"/>
    <cellStyle name="Normal 5 2 3 2 2 2 2 3" xfId="4240" xr:uid="{00000000-0005-0000-0000-00007A410000}"/>
    <cellStyle name="Normal 5 2 3 2 2 2 2 3 2" xfId="11021" xr:uid="{00000000-0005-0000-0000-00007B410000}"/>
    <cellStyle name="Normal 5 2 3 2 2 2 2 3 3" xfId="17790" xr:uid="{00000000-0005-0000-0000-00007C410000}"/>
    <cellStyle name="Normal 5 2 3 2 2 2 2 3 4" xfId="24559" xr:uid="{00000000-0005-0000-0000-00007D410000}"/>
    <cellStyle name="Normal 5 2 3 2 2 2 2 4" xfId="7637" xr:uid="{00000000-0005-0000-0000-00007E410000}"/>
    <cellStyle name="Normal 5 2 3 2 2 2 2 5" xfId="14406" xr:uid="{00000000-0005-0000-0000-00007F410000}"/>
    <cellStyle name="Normal 5 2 3 2 2 2 2 6" xfId="21175" xr:uid="{00000000-0005-0000-0000-000080410000}"/>
    <cellStyle name="Normal 5 2 3 2 2 2 3" xfId="1261" xr:uid="{00000000-0005-0000-0000-000081410000}"/>
    <cellStyle name="Normal 5 2 3 2 2 2 3 2" xfId="2966" xr:uid="{00000000-0005-0000-0000-000082410000}"/>
    <cellStyle name="Normal 5 2 3 2 2 2 3 2 2" xfId="6362" xr:uid="{00000000-0005-0000-0000-000083410000}"/>
    <cellStyle name="Normal 5 2 3 2 2 2 3 2 2 2" xfId="13137" xr:uid="{00000000-0005-0000-0000-000084410000}"/>
    <cellStyle name="Normal 5 2 3 2 2 2 3 2 2 3" xfId="19906" xr:uid="{00000000-0005-0000-0000-000085410000}"/>
    <cellStyle name="Normal 5 2 3 2 2 2 3 2 2 4" xfId="26675" xr:uid="{00000000-0005-0000-0000-000086410000}"/>
    <cellStyle name="Normal 5 2 3 2 2 2 3 2 3" xfId="9753" xr:uid="{00000000-0005-0000-0000-000087410000}"/>
    <cellStyle name="Normal 5 2 3 2 2 2 3 2 4" xfId="16522" xr:uid="{00000000-0005-0000-0000-000088410000}"/>
    <cellStyle name="Normal 5 2 3 2 2 2 3 2 5" xfId="23291" xr:uid="{00000000-0005-0000-0000-000089410000}"/>
    <cellStyle name="Normal 5 2 3 2 2 2 3 3" xfId="4663" xr:uid="{00000000-0005-0000-0000-00008A410000}"/>
    <cellStyle name="Normal 5 2 3 2 2 2 3 3 2" xfId="11444" xr:uid="{00000000-0005-0000-0000-00008B410000}"/>
    <cellStyle name="Normal 5 2 3 2 2 2 3 3 3" xfId="18213" xr:uid="{00000000-0005-0000-0000-00008C410000}"/>
    <cellStyle name="Normal 5 2 3 2 2 2 3 3 4" xfId="24982" xr:uid="{00000000-0005-0000-0000-00008D410000}"/>
    <cellStyle name="Normal 5 2 3 2 2 2 3 4" xfId="8060" xr:uid="{00000000-0005-0000-0000-00008E410000}"/>
    <cellStyle name="Normal 5 2 3 2 2 2 3 5" xfId="14829" xr:uid="{00000000-0005-0000-0000-00008F410000}"/>
    <cellStyle name="Normal 5 2 3 2 2 2 3 6" xfId="21598" xr:uid="{00000000-0005-0000-0000-000090410000}"/>
    <cellStyle name="Normal 5 2 3 2 2 2 4" xfId="1690" xr:uid="{00000000-0005-0000-0000-000091410000}"/>
    <cellStyle name="Normal 5 2 3 2 2 2 4 2" xfId="3392" xr:uid="{00000000-0005-0000-0000-000092410000}"/>
    <cellStyle name="Normal 5 2 3 2 2 2 4 2 2" xfId="6788" xr:uid="{00000000-0005-0000-0000-000093410000}"/>
    <cellStyle name="Normal 5 2 3 2 2 2 4 2 2 2" xfId="13560" xr:uid="{00000000-0005-0000-0000-000094410000}"/>
    <cellStyle name="Normal 5 2 3 2 2 2 4 2 2 3" xfId="20329" xr:uid="{00000000-0005-0000-0000-000095410000}"/>
    <cellStyle name="Normal 5 2 3 2 2 2 4 2 2 4" xfId="27098" xr:uid="{00000000-0005-0000-0000-000096410000}"/>
    <cellStyle name="Normal 5 2 3 2 2 2 4 2 3" xfId="10176" xr:uid="{00000000-0005-0000-0000-000097410000}"/>
    <cellStyle name="Normal 5 2 3 2 2 2 4 2 4" xfId="16945" xr:uid="{00000000-0005-0000-0000-000098410000}"/>
    <cellStyle name="Normal 5 2 3 2 2 2 4 2 5" xfId="23714" xr:uid="{00000000-0005-0000-0000-000099410000}"/>
    <cellStyle name="Normal 5 2 3 2 2 2 4 3" xfId="5086" xr:uid="{00000000-0005-0000-0000-00009A410000}"/>
    <cellStyle name="Normal 5 2 3 2 2 2 4 3 2" xfId="11867" xr:uid="{00000000-0005-0000-0000-00009B410000}"/>
    <cellStyle name="Normal 5 2 3 2 2 2 4 3 3" xfId="18636" xr:uid="{00000000-0005-0000-0000-00009C410000}"/>
    <cellStyle name="Normal 5 2 3 2 2 2 4 3 4" xfId="25405" xr:uid="{00000000-0005-0000-0000-00009D410000}"/>
    <cellStyle name="Normal 5 2 3 2 2 2 4 4" xfId="8483" xr:uid="{00000000-0005-0000-0000-00009E410000}"/>
    <cellStyle name="Normal 5 2 3 2 2 2 4 5" xfId="15252" xr:uid="{00000000-0005-0000-0000-00009F410000}"/>
    <cellStyle name="Normal 5 2 3 2 2 2 4 6" xfId="22021" xr:uid="{00000000-0005-0000-0000-0000A0410000}"/>
    <cellStyle name="Normal 5 2 3 2 2 2 5" xfId="2117" xr:uid="{00000000-0005-0000-0000-0000A1410000}"/>
    <cellStyle name="Normal 5 2 3 2 2 2 5 2" xfId="5513" xr:uid="{00000000-0005-0000-0000-0000A2410000}"/>
    <cellStyle name="Normal 5 2 3 2 2 2 5 2 2" xfId="12291" xr:uid="{00000000-0005-0000-0000-0000A3410000}"/>
    <cellStyle name="Normal 5 2 3 2 2 2 5 2 3" xfId="19060" xr:uid="{00000000-0005-0000-0000-0000A4410000}"/>
    <cellStyle name="Normal 5 2 3 2 2 2 5 2 4" xfId="25829" xr:uid="{00000000-0005-0000-0000-0000A5410000}"/>
    <cellStyle name="Normal 5 2 3 2 2 2 5 3" xfId="8907" xr:uid="{00000000-0005-0000-0000-0000A6410000}"/>
    <cellStyle name="Normal 5 2 3 2 2 2 5 4" xfId="15676" xr:uid="{00000000-0005-0000-0000-0000A7410000}"/>
    <cellStyle name="Normal 5 2 3 2 2 2 5 5" xfId="22445" xr:uid="{00000000-0005-0000-0000-0000A8410000}"/>
    <cellStyle name="Normal 5 2 3 2 2 2 6" xfId="3817" xr:uid="{00000000-0005-0000-0000-0000A9410000}"/>
    <cellStyle name="Normal 5 2 3 2 2 2 6 2" xfId="10598" xr:uid="{00000000-0005-0000-0000-0000AA410000}"/>
    <cellStyle name="Normal 5 2 3 2 2 2 6 3" xfId="17367" xr:uid="{00000000-0005-0000-0000-0000AB410000}"/>
    <cellStyle name="Normal 5 2 3 2 2 2 6 4" xfId="24136" xr:uid="{00000000-0005-0000-0000-0000AC410000}"/>
    <cellStyle name="Normal 5 2 3 2 2 2 7" xfId="7214" xr:uid="{00000000-0005-0000-0000-0000AD410000}"/>
    <cellStyle name="Normal 5 2 3 2 2 2 8" xfId="13983" xr:uid="{00000000-0005-0000-0000-0000AE410000}"/>
    <cellStyle name="Normal 5 2 3 2 2 2 9" xfId="20752" xr:uid="{00000000-0005-0000-0000-0000AF410000}"/>
    <cellStyle name="Normal 5 2 3 2 2 3" xfId="610" xr:uid="{00000000-0005-0000-0000-0000B0410000}"/>
    <cellStyle name="Normal 5 2 3 2 2 3 2" xfId="2317" xr:uid="{00000000-0005-0000-0000-0000B1410000}"/>
    <cellStyle name="Normal 5 2 3 2 2 3 2 2" xfId="5713" xr:uid="{00000000-0005-0000-0000-0000B2410000}"/>
    <cellStyle name="Normal 5 2 3 2 2 3 2 2 2" xfId="12491" xr:uid="{00000000-0005-0000-0000-0000B3410000}"/>
    <cellStyle name="Normal 5 2 3 2 2 3 2 2 3" xfId="19260" xr:uid="{00000000-0005-0000-0000-0000B4410000}"/>
    <cellStyle name="Normal 5 2 3 2 2 3 2 2 4" xfId="26029" xr:uid="{00000000-0005-0000-0000-0000B5410000}"/>
    <cellStyle name="Normal 5 2 3 2 2 3 2 3" xfId="9107" xr:uid="{00000000-0005-0000-0000-0000B6410000}"/>
    <cellStyle name="Normal 5 2 3 2 2 3 2 4" xfId="15876" xr:uid="{00000000-0005-0000-0000-0000B7410000}"/>
    <cellStyle name="Normal 5 2 3 2 2 3 2 5" xfId="22645" xr:uid="{00000000-0005-0000-0000-0000B8410000}"/>
    <cellStyle name="Normal 5 2 3 2 2 3 3" xfId="4017" xr:uid="{00000000-0005-0000-0000-0000B9410000}"/>
    <cellStyle name="Normal 5 2 3 2 2 3 3 2" xfId="10798" xr:uid="{00000000-0005-0000-0000-0000BA410000}"/>
    <cellStyle name="Normal 5 2 3 2 2 3 3 3" xfId="17567" xr:uid="{00000000-0005-0000-0000-0000BB410000}"/>
    <cellStyle name="Normal 5 2 3 2 2 3 3 4" xfId="24336" xr:uid="{00000000-0005-0000-0000-0000BC410000}"/>
    <cellStyle name="Normal 5 2 3 2 2 3 4" xfId="7414" xr:uid="{00000000-0005-0000-0000-0000BD410000}"/>
    <cellStyle name="Normal 5 2 3 2 2 3 5" xfId="14183" xr:uid="{00000000-0005-0000-0000-0000BE410000}"/>
    <cellStyle name="Normal 5 2 3 2 2 3 6" xfId="20952" xr:uid="{00000000-0005-0000-0000-0000BF410000}"/>
    <cellStyle name="Normal 5 2 3 2 2 4" xfId="1038" xr:uid="{00000000-0005-0000-0000-0000C0410000}"/>
    <cellStyle name="Normal 5 2 3 2 2 4 2" xfId="2743" xr:uid="{00000000-0005-0000-0000-0000C1410000}"/>
    <cellStyle name="Normal 5 2 3 2 2 4 2 2" xfId="6139" xr:uid="{00000000-0005-0000-0000-0000C2410000}"/>
    <cellStyle name="Normal 5 2 3 2 2 4 2 2 2" xfId="12914" xr:uid="{00000000-0005-0000-0000-0000C3410000}"/>
    <cellStyle name="Normal 5 2 3 2 2 4 2 2 3" xfId="19683" xr:uid="{00000000-0005-0000-0000-0000C4410000}"/>
    <cellStyle name="Normal 5 2 3 2 2 4 2 2 4" xfId="26452" xr:uid="{00000000-0005-0000-0000-0000C5410000}"/>
    <cellStyle name="Normal 5 2 3 2 2 4 2 3" xfId="9530" xr:uid="{00000000-0005-0000-0000-0000C6410000}"/>
    <cellStyle name="Normal 5 2 3 2 2 4 2 4" xfId="16299" xr:uid="{00000000-0005-0000-0000-0000C7410000}"/>
    <cellStyle name="Normal 5 2 3 2 2 4 2 5" xfId="23068" xr:uid="{00000000-0005-0000-0000-0000C8410000}"/>
    <cellStyle name="Normal 5 2 3 2 2 4 3" xfId="4440" xr:uid="{00000000-0005-0000-0000-0000C9410000}"/>
    <cellStyle name="Normal 5 2 3 2 2 4 3 2" xfId="11221" xr:uid="{00000000-0005-0000-0000-0000CA410000}"/>
    <cellStyle name="Normal 5 2 3 2 2 4 3 3" xfId="17990" xr:uid="{00000000-0005-0000-0000-0000CB410000}"/>
    <cellStyle name="Normal 5 2 3 2 2 4 3 4" xfId="24759" xr:uid="{00000000-0005-0000-0000-0000CC410000}"/>
    <cellStyle name="Normal 5 2 3 2 2 4 4" xfId="7837" xr:uid="{00000000-0005-0000-0000-0000CD410000}"/>
    <cellStyle name="Normal 5 2 3 2 2 4 5" xfId="14606" xr:uid="{00000000-0005-0000-0000-0000CE410000}"/>
    <cellStyle name="Normal 5 2 3 2 2 4 6" xfId="21375" xr:uid="{00000000-0005-0000-0000-0000CF410000}"/>
    <cellStyle name="Normal 5 2 3 2 2 5" xfId="1467" xr:uid="{00000000-0005-0000-0000-0000D0410000}"/>
    <cellStyle name="Normal 5 2 3 2 2 5 2" xfId="3169" xr:uid="{00000000-0005-0000-0000-0000D1410000}"/>
    <cellStyle name="Normal 5 2 3 2 2 5 2 2" xfId="6565" xr:uid="{00000000-0005-0000-0000-0000D2410000}"/>
    <cellStyle name="Normal 5 2 3 2 2 5 2 2 2" xfId="13337" xr:uid="{00000000-0005-0000-0000-0000D3410000}"/>
    <cellStyle name="Normal 5 2 3 2 2 5 2 2 3" xfId="20106" xr:uid="{00000000-0005-0000-0000-0000D4410000}"/>
    <cellStyle name="Normal 5 2 3 2 2 5 2 2 4" xfId="26875" xr:uid="{00000000-0005-0000-0000-0000D5410000}"/>
    <cellStyle name="Normal 5 2 3 2 2 5 2 3" xfId="9953" xr:uid="{00000000-0005-0000-0000-0000D6410000}"/>
    <cellStyle name="Normal 5 2 3 2 2 5 2 4" xfId="16722" xr:uid="{00000000-0005-0000-0000-0000D7410000}"/>
    <cellStyle name="Normal 5 2 3 2 2 5 2 5" xfId="23491" xr:uid="{00000000-0005-0000-0000-0000D8410000}"/>
    <cellStyle name="Normal 5 2 3 2 2 5 3" xfId="4863" xr:uid="{00000000-0005-0000-0000-0000D9410000}"/>
    <cellStyle name="Normal 5 2 3 2 2 5 3 2" xfId="11644" xr:uid="{00000000-0005-0000-0000-0000DA410000}"/>
    <cellStyle name="Normal 5 2 3 2 2 5 3 3" xfId="18413" xr:uid="{00000000-0005-0000-0000-0000DB410000}"/>
    <cellStyle name="Normal 5 2 3 2 2 5 3 4" xfId="25182" xr:uid="{00000000-0005-0000-0000-0000DC410000}"/>
    <cellStyle name="Normal 5 2 3 2 2 5 4" xfId="8260" xr:uid="{00000000-0005-0000-0000-0000DD410000}"/>
    <cellStyle name="Normal 5 2 3 2 2 5 5" xfId="15029" xr:uid="{00000000-0005-0000-0000-0000DE410000}"/>
    <cellStyle name="Normal 5 2 3 2 2 5 6" xfId="21798" xr:uid="{00000000-0005-0000-0000-0000DF410000}"/>
    <cellStyle name="Normal 5 2 3 2 2 6" xfId="1892" xr:uid="{00000000-0005-0000-0000-0000E0410000}"/>
    <cellStyle name="Normal 5 2 3 2 2 6 2" xfId="5288" xr:uid="{00000000-0005-0000-0000-0000E1410000}"/>
    <cellStyle name="Normal 5 2 3 2 2 6 2 2" xfId="12068" xr:uid="{00000000-0005-0000-0000-0000E2410000}"/>
    <cellStyle name="Normal 5 2 3 2 2 6 2 3" xfId="18837" xr:uid="{00000000-0005-0000-0000-0000E3410000}"/>
    <cellStyle name="Normal 5 2 3 2 2 6 2 4" xfId="25606" xr:uid="{00000000-0005-0000-0000-0000E4410000}"/>
    <cellStyle name="Normal 5 2 3 2 2 6 3" xfId="8684" xr:uid="{00000000-0005-0000-0000-0000E5410000}"/>
    <cellStyle name="Normal 5 2 3 2 2 6 4" xfId="15453" xr:uid="{00000000-0005-0000-0000-0000E6410000}"/>
    <cellStyle name="Normal 5 2 3 2 2 6 5" xfId="22222" xr:uid="{00000000-0005-0000-0000-0000E7410000}"/>
    <cellStyle name="Normal 5 2 3 2 2 7" xfId="3594" xr:uid="{00000000-0005-0000-0000-0000E8410000}"/>
    <cellStyle name="Normal 5 2 3 2 2 7 2" xfId="10375" xr:uid="{00000000-0005-0000-0000-0000E9410000}"/>
    <cellStyle name="Normal 5 2 3 2 2 7 3" xfId="17144" xr:uid="{00000000-0005-0000-0000-0000EA410000}"/>
    <cellStyle name="Normal 5 2 3 2 2 7 4" xfId="23913" xr:uid="{00000000-0005-0000-0000-0000EB410000}"/>
    <cellStyle name="Normal 5 2 3 2 2 8" xfId="6990" xr:uid="{00000000-0005-0000-0000-0000EC410000}"/>
    <cellStyle name="Normal 5 2 3 2 2 9" xfId="13760" xr:uid="{00000000-0005-0000-0000-0000ED410000}"/>
    <cellStyle name="Normal 5 2 3 2 3" xfId="306" xr:uid="{00000000-0005-0000-0000-0000EE410000}"/>
    <cellStyle name="Normal 5 2 3 2 3 2" xfId="733" xr:uid="{00000000-0005-0000-0000-0000EF410000}"/>
    <cellStyle name="Normal 5 2 3 2 3 2 2" xfId="2440" xr:uid="{00000000-0005-0000-0000-0000F0410000}"/>
    <cellStyle name="Normal 5 2 3 2 3 2 2 2" xfId="5836" xr:uid="{00000000-0005-0000-0000-0000F1410000}"/>
    <cellStyle name="Normal 5 2 3 2 3 2 2 2 2" xfId="12614" xr:uid="{00000000-0005-0000-0000-0000F2410000}"/>
    <cellStyle name="Normal 5 2 3 2 3 2 2 2 3" xfId="19383" xr:uid="{00000000-0005-0000-0000-0000F3410000}"/>
    <cellStyle name="Normal 5 2 3 2 3 2 2 2 4" xfId="26152" xr:uid="{00000000-0005-0000-0000-0000F4410000}"/>
    <cellStyle name="Normal 5 2 3 2 3 2 2 3" xfId="9230" xr:uid="{00000000-0005-0000-0000-0000F5410000}"/>
    <cellStyle name="Normal 5 2 3 2 3 2 2 4" xfId="15999" xr:uid="{00000000-0005-0000-0000-0000F6410000}"/>
    <cellStyle name="Normal 5 2 3 2 3 2 2 5" xfId="22768" xr:uid="{00000000-0005-0000-0000-0000F7410000}"/>
    <cellStyle name="Normal 5 2 3 2 3 2 3" xfId="4140" xr:uid="{00000000-0005-0000-0000-0000F8410000}"/>
    <cellStyle name="Normal 5 2 3 2 3 2 3 2" xfId="10921" xr:uid="{00000000-0005-0000-0000-0000F9410000}"/>
    <cellStyle name="Normal 5 2 3 2 3 2 3 3" xfId="17690" xr:uid="{00000000-0005-0000-0000-0000FA410000}"/>
    <cellStyle name="Normal 5 2 3 2 3 2 3 4" xfId="24459" xr:uid="{00000000-0005-0000-0000-0000FB410000}"/>
    <cellStyle name="Normal 5 2 3 2 3 2 4" xfId="7537" xr:uid="{00000000-0005-0000-0000-0000FC410000}"/>
    <cellStyle name="Normal 5 2 3 2 3 2 5" xfId="14306" xr:uid="{00000000-0005-0000-0000-0000FD410000}"/>
    <cellStyle name="Normal 5 2 3 2 3 2 6" xfId="21075" xr:uid="{00000000-0005-0000-0000-0000FE410000}"/>
    <cellStyle name="Normal 5 2 3 2 3 3" xfId="1161" xr:uid="{00000000-0005-0000-0000-0000FF410000}"/>
    <cellStyle name="Normal 5 2 3 2 3 3 2" xfId="2866" xr:uid="{00000000-0005-0000-0000-000000420000}"/>
    <cellStyle name="Normal 5 2 3 2 3 3 2 2" xfId="6262" xr:uid="{00000000-0005-0000-0000-000001420000}"/>
    <cellStyle name="Normal 5 2 3 2 3 3 2 2 2" xfId="13037" xr:uid="{00000000-0005-0000-0000-000002420000}"/>
    <cellStyle name="Normal 5 2 3 2 3 3 2 2 3" xfId="19806" xr:uid="{00000000-0005-0000-0000-000003420000}"/>
    <cellStyle name="Normal 5 2 3 2 3 3 2 2 4" xfId="26575" xr:uid="{00000000-0005-0000-0000-000004420000}"/>
    <cellStyle name="Normal 5 2 3 2 3 3 2 3" xfId="9653" xr:uid="{00000000-0005-0000-0000-000005420000}"/>
    <cellStyle name="Normal 5 2 3 2 3 3 2 4" xfId="16422" xr:uid="{00000000-0005-0000-0000-000006420000}"/>
    <cellStyle name="Normal 5 2 3 2 3 3 2 5" xfId="23191" xr:uid="{00000000-0005-0000-0000-000007420000}"/>
    <cellStyle name="Normal 5 2 3 2 3 3 3" xfId="4563" xr:uid="{00000000-0005-0000-0000-000008420000}"/>
    <cellStyle name="Normal 5 2 3 2 3 3 3 2" xfId="11344" xr:uid="{00000000-0005-0000-0000-000009420000}"/>
    <cellStyle name="Normal 5 2 3 2 3 3 3 3" xfId="18113" xr:uid="{00000000-0005-0000-0000-00000A420000}"/>
    <cellStyle name="Normal 5 2 3 2 3 3 3 4" xfId="24882" xr:uid="{00000000-0005-0000-0000-00000B420000}"/>
    <cellStyle name="Normal 5 2 3 2 3 3 4" xfId="7960" xr:uid="{00000000-0005-0000-0000-00000C420000}"/>
    <cellStyle name="Normal 5 2 3 2 3 3 5" xfId="14729" xr:uid="{00000000-0005-0000-0000-00000D420000}"/>
    <cellStyle name="Normal 5 2 3 2 3 3 6" xfId="21498" xr:uid="{00000000-0005-0000-0000-00000E420000}"/>
    <cellStyle name="Normal 5 2 3 2 3 4" xfId="1590" xr:uid="{00000000-0005-0000-0000-00000F420000}"/>
    <cellStyle name="Normal 5 2 3 2 3 4 2" xfId="3292" xr:uid="{00000000-0005-0000-0000-000010420000}"/>
    <cellStyle name="Normal 5 2 3 2 3 4 2 2" xfId="6688" xr:uid="{00000000-0005-0000-0000-000011420000}"/>
    <cellStyle name="Normal 5 2 3 2 3 4 2 2 2" xfId="13460" xr:uid="{00000000-0005-0000-0000-000012420000}"/>
    <cellStyle name="Normal 5 2 3 2 3 4 2 2 3" xfId="20229" xr:uid="{00000000-0005-0000-0000-000013420000}"/>
    <cellStyle name="Normal 5 2 3 2 3 4 2 2 4" xfId="26998" xr:uid="{00000000-0005-0000-0000-000014420000}"/>
    <cellStyle name="Normal 5 2 3 2 3 4 2 3" xfId="10076" xr:uid="{00000000-0005-0000-0000-000015420000}"/>
    <cellStyle name="Normal 5 2 3 2 3 4 2 4" xfId="16845" xr:uid="{00000000-0005-0000-0000-000016420000}"/>
    <cellStyle name="Normal 5 2 3 2 3 4 2 5" xfId="23614" xr:uid="{00000000-0005-0000-0000-000017420000}"/>
    <cellStyle name="Normal 5 2 3 2 3 4 3" xfId="4986" xr:uid="{00000000-0005-0000-0000-000018420000}"/>
    <cellStyle name="Normal 5 2 3 2 3 4 3 2" xfId="11767" xr:uid="{00000000-0005-0000-0000-000019420000}"/>
    <cellStyle name="Normal 5 2 3 2 3 4 3 3" xfId="18536" xr:uid="{00000000-0005-0000-0000-00001A420000}"/>
    <cellStyle name="Normal 5 2 3 2 3 4 3 4" xfId="25305" xr:uid="{00000000-0005-0000-0000-00001B420000}"/>
    <cellStyle name="Normal 5 2 3 2 3 4 4" xfId="8383" xr:uid="{00000000-0005-0000-0000-00001C420000}"/>
    <cellStyle name="Normal 5 2 3 2 3 4 5" xfId="15152" xr:uid="{00000000-0005-0000-0000-00001D420000}"/>
    <cellStyle name="Normal 5 2 3 2 3 4 6" xfId="21921" xr:uid="{00000000-0005-0000-0000-00001E420000}"/>
    <cellStyle name="Normal 5 2 3 2 3 5" xfId="2015" xr:uid="{00000000-0005-0000-0000-00001F420000}"/>
    <cellStyle name="Normal 5 2 3 2 3 5 2" xfId="5411" xr:uid="{00000000-0005-0000-0000-000020420000}"/>
    <cellStyle name="Normal 5 2 3 2 3 5 2 2" xfId="12191" xr:uid="{00000000-0005-0000-0000-000021420000}"/>
    <cellStyle name="Normal 5 2 3 2 3 5 2 3" xfId="18960" xr:uid="{00000000-0005-0000-0000-000022420000}"/>
    <cellStyle name="Normal 5 2 3 2 3 5 2 4" xfId="25729" xr:uid="{00000000-0005-0000-0000-000023420000}"/>
    <cellStyle name="Normal 5 2 3 2 3 5 3" xfId="8807" xr:uid="{00000000-0005-0000-0000-000024420000}"/>
    <cellStyle name="Normal 5 2 3 2 3 5 4" xfId="15576" xr:uid="{00000000-0005-0000-0000-000025420000}"/>
    <cellStyle name="Normal 5 2 3 2 3 5 5" xfId="22345" xr:uid="{00000000-0005-0000-0000-000026420000}"/>
    <cellStyle name="Normal 5 2 3 2 3 6" xfId="3717" xr:uid="{00000000-0005-0000-0000-000027420000}"/>
    <cellStyle name="Normal 5 2 3 2 3 6 2" xfId="10498" xr:uid="{00000000-0005-0000-0000-000028420000}"/>
    <cellStyle name="Normal 5 2 3 2 3 6 3" xfId="17267" xr:uid="{00000000-0005-0000-0000-000029420000}"/>
    <cellStyle name="Normal 5 2 3 2 3 6 4" xfId="24036" xr:uid="{00000000-0005-0000-0000-00002A420000}"/>
    <cellStyle name="Normal 5 2 3 2 3 7" xfId="7114" xr:uid="{00000000-0005-0000-0000-00002B420000}"/>
    <cellStyle name="Normal 5 2 3 2 3 8" xfId="13883" xr:uid="{00000000-0005-0000-0000-00002C420000}"/>
    <cellStyle name="Normal 5 2 3 2 3 9" xfId="20652" xr:uid="{00000000-0005-0000-0000-00002D420000}"/>
    <cellStyle name="Normal 5 2 3 2 4" xfId="508" xr:uid="{00000000-0005-0000-0000-00002E420000}"/>
    <cellStyle name="Normal 5 2 3 2 4 2" xfId="2217" xr:uid="{00000000-0005-0000-0000-00002F420000}"/>
    <cellStyle name="Normal 5 2 3 2 4 2 2" xfId="5613" xr:uid="{00000000-0005-0000-0000-000030420000}"/>
    <cellStyle name="Normal 5 2 3 2 4 2 2 2" xfId="12391" xr:uid="{00000000-0005-0000-0000-000031420000}"/>
    <cellStyle name="Normal 5 2 3 2 4 2 2 3" xfId="19160" xr:uid="{00000000-0005-0000-0000-000032420000}"/>
    <cellStyle name="Normal 5 2 3 2 4 2 2 4" xfId="25929" xr:uid="{00000000-0005-0000-0000-000033420000}"/>
    <cellStyle name="Normal 5 2 3 2 4 2 3" xfId="9007" xr:uid="{00000000-0005-0000-0000-000034420000}"/>
    <cellStyle name="Normal 5 2 3 2 4 2 4" xfId="15776" xr:uid="{00000000-0005-0000-0000-000035420000}"/>
    <cellStyle name="Normal 5 2 3 2 4 2 5" xfId="22545" xr:uid="{00000000-0005-0000-0000-000036420000}"/>
    <cellStyle name="Normal 5 2 3 2 4 3" xfId="3917" xr:uid="{00000000-0005-0000-0000-000037420000}"/>
    <cellStyle name="Normal 5 2 3 2 4 3 2" xfId="10698" xr:uid="{00000000-0005-0000-0000-000038420000}"/>
    <cellStyle name="Normal 5 2 3 2 4 3 3" xfId="17467" xr:uid="{00000000-0005-0000-0000-000039420000}"/>
    <cellStyle name="Normal 5 2 3 2 4 3 4" xfId="24236" xr:uid="{00000000-0005-0000-0000-00003A420000}"/>
    <cellStyle name="Normal 5 2 3 2 4 4" xfId="7314" xr:uid="{00000000-0005-0000-0000-00003B420000}"/>
    <cellStyle name="Normal 5 2 3 2 4 5" xfId="14083" xr:uid="{00000000-0005-0000-0000-00003C420000}"/>
    <cellStyle name="Normal 5 2 3 2 4 6" xfId="20852" xr:uid="{00000000-0005-0000-0000-00003D420000}"/>
    <cellStyle name="Normal 5 2 3 2 5" xfId="938" xr:uid="{00000000-0005-0000-0000-00003E420000}"/>
    <cellStyle name="Normal 5 2 3 2 5 2" xfId="2643" xr:uid="{00000000-0005-0000-0000-00003F420000}"/>
    <cellStyle name="Normal 5 2 3 2 5 2 2" xfId="6039" xr:uid="{00000000-0005-0000-0000-000040420000}"/>
    <cellStyle name="Normal 5 2 3 2 5 2 2 2" xfId="12814" xr:uid="{00000000-0005-0000-0000-000041420000}"/>
    <cellStyle name="Normal 5 2 3 2 5 2 2 3" xfId="19583" xr:uid="{00000000-0005-0000-0000-000042420000}"/>
    <cellStyle name="Normal 5 2 3 2 5 2 2 4" xfId="26352" xr:uid="{00000000-0005-0000-0000-000043420000}"/>
    <cellStyle name="Normal 5 2 3 2 5 2 3" xfId="9430" xr:uid="{00000000-0005-0000-0000-000044420000}"/>
    <cellStyle name="Normal 5 2 3 2 5 2 4" xfId="16199" xr:uid="{00000000-0005-0000-0000-000045420000}"/>
    <cellStyle name="Normal 5 2 3 2 5 2 5" xfId="22968" xr:uid="{00000000-0005-0000-0000-000046420000}"/>
    <cellStyle name="Normal 5 2 3 2 5 3" xfId="4340" xr:uid="{00000000-0005-0000-0000-000047420000}"/>
    <cellStyle name="Normal 5 2 3 2 5 3 2" xfId="11121" xr:uid="{00000000-0005-0000-0000-000048420000}"/>
    <cellStyle name="Normal 5 2 3 2 5 3 3" xfId="17890" xr:uid="{00000000-0005-0000-0000-000049420000}"/>
    <cellStyle name="Normal 5 2 3 2 5 3 4" xfId="24659" xr:uid="{00000000-0005-0000-0000-00004A420000}"/>
    <cellStyle name="Normal 5 2 3 2 5 4" xfId="7737" xr:uid="{00000000-0005-0000-0000-00004B420000}"/>
    <cellStyle name="Normal 5 2 3 2 5 5" xfId="14506" xr:uid="{00000000-0005-0000-0000-00004C420000}"/>
    <cellStyle name="Normal 5 2 3 2 5 6" xfId="21275" xr:uid="{00000000-0005-0000-0000-00004D420000}"/>
    <cellStyle name="Normal 5 2 3 2 6" xfId="1367" xr:uid="{00000000-0005-0000-0000-00004E420000}"/>
    <cellStyle name="Normal 5 2 3 2 6 2" xfId="3069" xr:uid="{00000000-0005-0000-0000-00004F420000}"/>
    <cellStyle name="Normal 5 2 3 2 6 2 2" xfId="6465" xr:uid="{00000000-0005-0000-0000-000050420000}"/>
    <cellStyle name="Normal 5 2 3 2 6 2 2 2" xfId="13237" xr:uid="{00000000-0005-0000-0000-000051420000}"/>
    <cellStyle name="Normal 5 2 3 2 6 2 2 3" xfId="20006" xr:uid="{00000000-0005-0000-0000-000052420000}"/>
    <cellStyle name="Normal 5 2 3 2 6 2 2 4" xfId="26775" xr:uid="{00000000-0005-0000-0000-000053420000}"/>
    <cellStyle name="Normal 5 2 3 2 6 2 3" xfId="9853" xr:uid="{00000000-0005-0000-0000-000054420000}"/>
    <cellStyle name="Normal 5 2 3 2 6 2 4" xfId="16622" xr:uid="{00000000-0005-0000-0000-000055420000}"/>
    <cellStyle name="Normal 5 2 3 2 6 2 5" xfId="23391" xr:uid="{00000000-0005-0000-0000-000056420000}"/>
    <cellStyle name="Normal 5 2 3 2 6 3" xfId="4763" xr:uid="{00000000-0005-0000-0000-000057420000}"/>
    <cellStyle name="Normal 5 2 3 2 6 3 2" xfId="11544" xr:uid="{00000000-0005-0000-0000-000058420000}"/>
    <cellStyle name="Normal 5 2 3 2 6 3 3" xfId="18313" xr:uid="{00000000-0005-0000-0000-000059420000}"/>
    <cellStyle name="Normal 5 2 3 2 6 3 4" xfId="25082" xr:uid="{00000000-0005-0000-0000-00005A420000}"/>
    <cellStyle name="Normal 5 2 3 2 6 4" xfId="8160" xr:uid="{00000000-0005-0000-0000-00005B420000}"/>
    <cellStyle name="Normal 5 2 3 2 6 5" xfId="14929" xr:uid="{00000000-0005-0000-0000-00005C420000}"/>
    <cellStyle name="Normal 5 2 3 2 6 6" xfId="21698" xr:uid="{00000000-0005-0000-0000-00005D420000}"/>
    <cellStyle name="Normal 5 2 3 2 7" xfId="1792" xr:uid="{00000000-0005-0000-0000-00005E420000}"/>
    <cellStyle name="Normal 5 2 3 2 7 2" xfId="5188" xr:uid="{00000000-0005-0000-0000-00005F420000}"/>
    <cellStyle name="Normal 5 2 3 2 7 2 2" xfId="11968" xr:uid="{00000000-0005-0000-0000-000060420000}"/>
    <cellStyle name="Normal 5 2 3 2 7 2 3" xfId="18737" xr:uid="{00000000-0005-0000-0000-000061420000}"/>
    <cellStyle name="Normal 5 2 3 2 7 2 4" xfId="25506" xr:uid="{00000000-0005-0000-0000-000062420000}"/>
    <cellStyle name="Normal 5 2 3 2 7 3" xfId="8584" xr:uid="{00000000-0005-0000-0000-000063420000}"/>
    <cellStyle name="Normal 5 2 3 2 7 4" xfId="15353" xr:uid="{00000000-0005-0000-0000-000064420000}"/>
    <cellStyle name="Normal 5 2 3 2 7 5" xfId="22122" xr:uid="{00000000-0005-0000-0000-000065420000}"/>
    <cellStyle name="Normal 5 2 3 2 8" xfId="3494" xr:uid="{00000000-0005-0000-0000-000066420000}"/>
    <cellStyle name="Normal 5 2 3 2 8 2" xfId="10275" xr:uid="{00000000-0005-0000-0000-000067420000}"/>
    <cellStyle name="Normal 5 2 3 2 8 3" xfId="17044" xr:uid="{00000000-0005-0000-0000-000068420000}"/>
    <cellStyle name="Normal 5 2 3 2 8 4" xfId="23813" xr:uid="{00000000-0005-0000-0000-000069420000}"/>
    <cellStyle name="Normal 5 2 3 2 9" xfId="6890" xr:uid="{00000000-0005-0000-0000-00006A420000}"/>
    <cellStyle name="Normal 5 2 3 3" xfId="67" xr:uid="{00000000-0005-0000-0000-00006B420000}"/>
    <cellStyle name="Normal 5 2 3 3 10" xfId="13680" xr:uid="{00000000-0005-0000-0000-00006C420000}"/>
    <cellStyle name="Normal 5 2 3 3 11" xfId="20449" xr:uid="{00000000-0005-0000-0000-00006D420000}"/>
    <cellStyle name="Normal 5 2 3 3 2" xfId="180" xr:uid="{00000000-0005-0000-0000-00006E420000}"/>
    <cellStyle name="Normal 5 2 3 3 2 10" xfId="20549" xr:uid="{00000000-0005-0000-0000-00006F420000}"/>
    <cellStyle name="Normal 5 2 3 3 2 2" xfId="428" xr:uid="{00000000-0005-0000-0000-000070420000}"/>
    <cellStyle name="Normal 5 2 3 3 2 2 2" xfId="855" xr:uid="{00000000-0005-0000-0000-000071420000}"/>
    <cellStyle name="Normal 5 2 3 3 2 2 2 2" xfId="2560" xr:uid="{00000000-0005-0000-0000-000072420000}"/>
    <cellStyle name="Normal 5 2 3 3 2 2 2 2 2" xfId="5956" xr:uid="{00000000-0005-0000-0000-000073420000}"/>
    <cellStyle name="Normal 5 2 3 3 2 2 2 2 2 2" xfId="12734" xr:uid="{00000000-0005-0000-0000-000074420000}"/>
    <cellStyle name="Normal 5 2 3 3 2 2 2 2 2 3" xfId="19503" xr:uid="{00000000-0005-0000-0000-000075420000}"/>
    <cellStyle name="Normal 5 2 3 3 2 2 2 2 2 4" xfId="26272" xr:uid="{00000000-0005-0000-0000-000076420000}"/>
    <cellStyle name="Normal 5 2 3 3 2 2 2 2 3" xfId="9350" xr:uid="{00000000-0005-0000-0000-000077420000}"/>
    <cellStyle name="Normal 5 2 3 3 2 2 2 2 4" xfId="16119" xr:uid="{00000000-0005-0000-0000-000078420000}"/>
    <cellStyle name="Normal 5 2 3 3 2 2 2 2 5" xfId="22888" xr:uid="{00000000-0005-0000-0000-000079420000}"/>
    <cellStyle name="Normal 5 2 3 3 2 2 2 3" xfId="4260" xr:uid="{00000000-0005-0000-0000-00007A420000}"/>
    <cellStyle name="Normal 5 2 3 3 2 2 2 3 2" xfId="11041" xr:uid="{00000000-0005-0000-0000-00007B420000}"/>
    <cellStyle name="Normal 5 2 3 3 2 2 2 3 3" xfId="17810" xr:uid="{00000000-0005-0000-0000-00007C420000}"/>
    <cellStyle name="Normal 5 2 3 3 2 2 2 3 4" xfId="24579" xr:uid="{00000000-0005-0000-0000-00007D420000}"/>
    <cellStyle name="Normal 5 2 3 3 2 2 2 4" xfId="7657" xr:uid="{00000000-0005-0000-0000-00007E420000}"/>
    <cellStyle name="Normal 5 2 3 3 2 2 2 5" xfId="14426" xr:uid="{00000000-0005-0000-0000-00007F420000}"/>
    <cellStyle name="Normal 5 2 3 3 2 2 2 6" xfId="21195" xr:uid="{00000000-0005-0000-0000-000080420000}"/>
    <cellStyle name="Normal 5 2 3 3 2 2 3" xfId="1281" xr:uid="{00000000-0005-0000-0000-000081420000}"/>
    <cellStyle name="Normal 5 2 3 3 2 2 3 2" xfId="2986" xr:uid="{00000000-0005-0000-0000-000082420000}"/>
    <cellStyle name="Normal 5 2 3 3 2 2 3 2 2" xfId="6382" xr:uid="{00000000-0005-0000-0000-000083420000}"/>
    <cellStyle name="Normal 5 2 3 3 2 2 3 2 2 2" xfId="13157" xr:uid="{00000000-0005-0000-0000-000084420000}"/>
    <cellStyle name="Normal 5 2 3 3 2 2 3 2 2 3" xfId="19926" xr:uid="{00000000-0005-0000-0000-000085420000}"/>
    <cellStyle name="Normal 5 2 3 3 2 2 3 2 2 4" xfId="26695" xr:uid="{00000000-0005-0000-0000-000086420000}"/>
    <cellStyle name="Normal 5 2 3 3 2 2 3 2 3" xfId="9773" xr:uid="{00000000-0005-0000-0000-000087420000}"/>
    <cellStyle name="Normal 5 2 3 3 2 2 3 2 4" xfId="16542" xr:uid="{00000000-0005-0000-0000-000088420000}"/>
    <cellStyle name="Normal 5 2 3 3 2 2 3 2 5" xfId="23311" xr:uid="{00000000-0005-0000-0000-000089420000}"/>
    <cellStyle name="Normal 5 2 3 3 2 2 3 3" xfId="4683" xr:uid="{00000000-0005-0000-0000-00008A420000}"/>
    <cellStyle name="Normal 5 2 3 3 2 2 3 3 2" xfId="11464" xr:uid="{00000000-0005-0000-0000-00008B420000}"/>
    <cellStyle name="Normal 5 2 3 3 2 2 3 3 3" xfId="18233" xr:uid="{00000000-0005-0000-0000-00008C420000}"/>
    <cellStyle name="Normal 5 2 3 3 2 2 3 3 4" xfId="25002" xr:uid="{00000000-0005-0000-0000-00008D420000}"/>
    <cellStyle name="Normal 5 2 3 3 2 2 3 4" xfId="8080" xr:uid="{00000000-0005-0000-0000-00008E420000}"/>
    <cellStyle name="Normal 5 2 3 3 2 2 3 5" xfId="14849" xr:uid="{00000000-0005-0000-0000-00008F420000}"/>
    <cellStyle name="Normal 5 2 3 3 2 2 3 6" xfId="21618" xr:uid="{00000000-0005-0000-0000-000090420000}"/>
    <cellStyle name="Normal 5 2 3 3 2 2 4" xfId="1710" xr:uid="{00000000-0005-0000-0000-000091420000}"/>
    <cellStyle name="Normal 5 2 3 3 2 2 4 2" xfId="3412" xr:uid="{00000000-0005-0000-0000-000092420000}"/>
    <cellStyle name="Normal 5 2 3 3 2 2 4 2 2" xfId="6808" xr:uid="{00000000-0005-0000-0000-000093420000}"/>
    <cellStyle name="Normal 5 2 3 3 2 2 4 2 2 2" xfId="13580" xr:uid="{00000000-0005-0000-0000-000094420000}"/>
    <cellStyle name="Normal 5 2 3 3 2 2 4 2 2 3" xfId="20349" xr:uid="{00000000-0005-0000-0000-000095420000}"/>
    <cellStyle name="Normal 5 2 3 3 2 2 4 2 2 4" xfId="27118" xr:uid="{00000000-0005-0000-0000-000096420000}"/>
    <cellStyle name="Normal 5 2 3 3 2 2 4 2 3" xfId="10196" xr:uid="{00000000-0005-0000-0000-000097420000}"/>
    <cellStyle name="Normal 5 2 3 3 2 2 4 2 4" xfId="16965" xr:uid="{00000000-0005-0000-0000-000098420000}"/>
    <cellStyle name="Normal 5 2 3 3 2 2 4 2 5" xfId="23734" xr:uid="{00000000-0005-0000-0000-000099420000}"/>
    <cellStyle name="Normal 5 2 3 3 2 2 4 3" xfId="5106" xr:uid="{00000000-0005-0000-0000-00009A420000}"/>
    <cellStyle name="Normal 5 2 3 3 2 2 4 3 2" xfId="11887" xr:uid="{00000000-0005-0000-0000-00009B420000}"/>
    <cellStyle name="Normal 5 2 3 3 2 2 4 3 3" xfId="18656" xr:uid="{00000000-0005-0000-0000-00009C420000}"/>
    <cellStyle name="Normal 5 2 3 3 2 2 4 3 4" xfId="25425" xr:uid="{00000000-0005-0000-0000-00009D420000}"/>
    <cellStyle name="Normal 5 2 3 3 2 2 4 4" xfId="8503" xr:uid="{00000000-0005-0000-0000-00009E420000}"/>
    <cellStyle name="Normal 5 2 3 3 2 2 4 5" xfId="15272" xr:uid="{00000000-0005-0000-0000-00009F420000}"/>
    <cellStyle name="Normal 5 2 3 3 2 2 4 6" xfId="22041" xr:uid="{00000000-0005-0000-0000-0000A0420000}"/>
    <cellStyle name="Normal 5 2 3 3 2 2 5" xfId="2137" xr:uid="{00000000-0005-0000-0000-0000A1420000}"/>
    <cellStyle name="Normal 5 2 3 3 2 2 5 2" xfId="5533" xr:uid="{00000000-0005-0000-0000-0000A2420000}"/>
    <cellStyle name="Normal 5 2 3 3 2 2 5 2 2" xfId="12311" xr:uid="{00000000-0005-0000-0000-0000A3420000}"/>
    <cellStyle name="Normal 5 2 3 3 2 2 5 2 3" xfId="19080" xr:uid="{00000000-0005-0000-0000-0000A4420000}"/>
    <cellStyle name="Normal 5 2 3 3 2 2 5 2 4" xfId="25849" xr:uid="{00000000-0005-0000-0000-0000A5420000}"/>
    <cellStyle name="Normal 5 2 3 3 2 2 5 3" xfId="8927" xr:uid="{00000000-0005-0000-0000-0000A6420000}"/>
    <cellStyle name="Normal 5 2 3 3 2 2 5 4" xfId="15696" xr:uid="{00000000-0005-0000-0000-0000A7420000}"/>
    <cellStyle name="Normal 5 2 3 3 2 2 5 5" xfId="22465" xr:uid="{00000000-0005-0000-0000-0000A8420000}"/>
    <cellStyle name="Normal 5 2 3 3 2 2 6" xfId="3837" xr:uid="{00000000-0005-0000-0000-0000A9420000}"/>
    <cellStyle name="Normal 5 2 3 3 2 2 6 2" xfId="10618" xr:uid="{00000000-0005-0000-0000-0000AA420000}"/>
    <cellStyle name="Normal 5 2 3 3 2 2 6 3" xfId="17387" xr:uid="{00000000-0005-0000-0000-0000AB420000}"/>
    <cellStyle name="Normal 5 2 3 3 2 2 6 4" xfId="24156" xr:uid="{00000000-0005-0000-0000-0000AC420000}"/>
    <cellStyle name="Normal 5 2 3 3 2 2 7" xfId="7234" xr:uid="{00000000-0005-0000-0000-0000AD420000}"/>
    <cellStyle name="Normal 5 2 3 3 2 2 8" xfId="14003" xr:uid="{00000000-0005-0000-0000-0000AE420000}"/>
    <cellStyle name="Normal 5 2 3 3 2 2 9" xfId="20772" xr:uid="{00000000-0005-0000-0000-0000AF420000}"/>
    <cellStyle name="Normal 5 2 3 3 2 3" xfId="630" xr:uid="{00000000-0005-0000-0000-0000B0420000}"/>
    <cellStyle name="Normal 5 2 3 3 2 3 2" xfId="2337" xr:uid="{00000000-0005-0000-0000-0000B1420000}"/>
    <cellStyle name="Normal 5 2 3 3 2 3 2 2" xfId="5733" xr:uid="{00000000-0005-0000-0000-0000B2420000}"/>
    <cellStyle name="Normal 5 2 3 3 2 3 2 2 2" xfId="12511" xr:uid="{00000000-0005-0000-0000-0000B3420000}"/>
    <cellStyle name="Normal 5 2 3 3 2 3 2 2 3" xfId="19280" xr:uid="{00000000-0005-0000-0000-0000B4420000}"/>
    <cellStyle name="Normal 5 2 3 3 2 3 2 2 4" xfId="26049" xr:uid="{00000000-0005-0000-0000-0000B5420000}"/>
    <cellStyle name="Normal 5 2 3 3 2 3 2 3" xfId="9127" xr:uid="{00000000-0005-0000-0000-0000B6420000}"/>
    <cellStyle name="Normal 5 2 3 3 2 3 2 4" xfId="15896" xr:uid="{00000000-0005-0000-0000-0000B7420000}"/>
    <cellStyle name="Normal 5 2 3 3 2 3 2 5" xfId="22665" xr:uid="{00000000-0005-0000-0000-0000B8420000}"/>
    <cellStyle name="Normal 5 2 3 3 2 3 3" xfId="4037" xr:uid="{00000000-0005-0000-0000-0000B9420000}"/>
    <cellStyle name="Normal 5 2 3 3 2 3 3 2" xfId="10818" xr:uid="{00000000-0005-0000-0000-0000BA420000}"/>
    <cellStyle name="Normal 5 2 3 3 2 3 3 3" xfId="17587" xr:uid="{00000000-0005-0000-0000-0000BB420000}"/>
    <cellStyle name="Normal 5 2 3 3 2 3 3 4" xfId="24356" xr:uid="{00000000-0005-0000-0000-0000BC420000}"/>
    <cellStyle name="Normal 5 2 3 3 2 3 4" xfId="7434" xr:uid="{00000000-0005-0000-0000-0000BD420000}"/>
    <cellStyle name="Normal 5 2 3 3 2 3 5" xfId="14203" xr:uid="{00000000-0005-0000-0000-0000BE420000}"/>
    <cellStyle name="Normal 5 2 3 3 2 3 6" xfId="20972" xr:uid="{00000000-0005-0000-0000-0000BF420000}"/>
    <cellStyle name="Normal 5 2 3 3 2 4" xfId="1058" xr:uid="{00000000-0005-0000-0000-0000C0420000}"/>
    <cellStyle name="Normal 5 2 3 3 2 4 2" xfId="2763" xr:uid="{00000000-0005-0000-0000-0000C1420000}"/>
    <cellStyle name="Normal 5 2 3 3 2 4 2 2" xfId="6159" xr:uid="{00000000-0005-0000-0000-0000C2420000}"/>
    <cellStyle name="Normal 5 2 3 3 2 4 2 2 2" xfId="12934" xr:uid="{00000000-0005-0000-0000-0000C3420000}"/>
    <cellStyle name="Normal 5 2 3 3 2 4 2 2 3" xfId="19703" xr:uid="{00000000-0005-0000-0000-0000C4420000}"/>
    <cellStyle name="Normal 5 2 3 3 2 4 2 2 4" xfId="26472" xr:uid="{00000000-0005-0000-0000-0000C5420000}"/>
    <cellStyle name="Normal 5 2 3 3 2 4 2 3" xfId="9550" xr:uid="{00000000-0005-0000-0000-0000C6420000}"/>
    <cellStyle name="Normal 5 2 3 3 2 4 2 4" xfId="16319" xr:uid="{00000000-0005-0000-0000-0000C7420000}"/>
    <cellStyle name="Normal 5 2 3 3 2 4 2 5" xfId="23088" xr:uid="{00000000-0005-0000-0000-0000C8420000}"/>
    <cellStyle name="Normal 5 2 3 3 2 4 3" xfId="4460" xr:uid="{00000000-0005-0000-0000-0000C9420000}"/>
    <cellStyle name="Normal 5 2 3 3 2 4 3 2" xfId="11241" xr:uid="{00000000-0005-0000-0000-0000CA420000}"/>
    <cellStyle name="Normal 5 2 3 3 2 4 3 3" xfId="18010" xr:uid="{00000000-0005-0000-0000-0000CB420000}"/>
    <cellStyle name="Normal 5 2 3 3 2 4 3 4" xfId="24779" xr:uid="{00000000-0005-0000-0000-0000CC420000}"/>
    <cellStyle name="Normal 5 2 3 3 2 4 4" xfId="7857" xr:uid="{00000000-0005-0000-0000-0000CD420000}"/>
    <cellStyle name="Normal 5 2 3 3 2 4 5" xfId="14626" xr:uid="{00000000-0005-0000-0000-0000CE420000}"/>
    <cellStyle name="Normal 5 2 3 3 2 4 6" xfId="21395" xr:uid="{00000000-0005-0000-0000-0000CF420000}"/>
    <cellStyle name="Normal 5 2 3 3 2 5" xfId="1487" xr:uid="{00000000-0005-0000-0000-0000D0420000}"/>
    <cellStyle name="Normal 5 2 3 3 2 5 2" xfId="3189" xr:uid="{00000000-0005-0000-0000-0000D1420000}"/>
    <cellStyle name="Normal 5 2 3 3 2 5 2 2" xfId="6585" xr:uid="{00000000-0005-0000-0000-0000D2420000}"/>
    <cellStyle name="Normal 5 2 3 3 2 5 2 2 2" xfId="13357" xr:uid="{00000000-0005-0000-0000-0000D3420000}"/>
    <cellStyle name="Normal 5 2 3 3 2 5 2 2 3" xfId="20126" xr:uid="{00000000-0005-0000-0000-0000D4420000}"/>
    <cellStyle name="Normal 5 2 3 3 2 5 2 2 4" xfId="26895" xr:uid="{00000000-0005-0000-0000-0000D5420000}"/>
    <cellStyle name="Normal 5 2 3 3 2 5 2 3" xfId="9973" xr:uid="{00000000-0005-0000-0000-0000D6420000}"/>
    <cellStyle name="Normal 5 2 3 3 2 5 2 4" xfId="16742" xr:uid="{00000000-0005-0000-0000-0000D7420000}"/>
    <cellStyle name="Normal 5 2 3 3 2 5 2 5" xfId="23511" xr:uid="{00000000-0005-0000-0000-0000D8420000}"/>
    <cellStyle name="Normal 5 2 3 3 2 5 3" xfId="4883" xr:uid="{00000000-0005-0000-0000-0000D9420000}"/>
    <cellStyle name="Normal 5 2 3 3 2 5 3 2" xfId="11664" xr:uid="{00000000-0005-0000-0000-0000DA420000}"/>
    <cellStyle name="Normal 5 2 3 3 2 5 3 3" xfId="18433" xr:uid="{00000000-0005-0000-0000-0000DB420000}"/>
    <cellStyle name="Normal 5 2 3 3 2 5 3 4" xfId="25202" xr:uid="{00000000-0005-0000-0000-0000DC420000}"/>
    <cellStyle name="Normal 5 2 3 3 2 5 4" xfId="8280" xr:uid="{00000000-0005-0000-0000-0000DD420000}"/>
    <cellStyle name="Normal 5 2 3 3 2 5 5" xfId="15049" xr:uid="{00000000-0005-0000-0000-0000DE420000}"/>
    <cellStyle name="Normal 5 2 3 3 2 5 6" xfId="21818" xr:uid="{00000000-0005-0000-0000-0000DF420000}"/>
    <cellStyle name="Normal 5 2 3 3 2 6" xfId="1912" xr:uid="{00000000-0005-0000-0000-0000E0420000}"/>
    <cellStyle name="Normal 5 2 3 3 2 6 2" xfId="5308" xr:uid="{00000000-0005-0000-0000-0000E1420000}"/>
    <cellStyle name="Normal 5 2 3 3 2 6 2 2" xfId="12088" xr:uid="{00000000-0005-0000-0000-0000E2420000}"/>
    <cellStyle name="Normal 5 2 3 3 2 6 2 3" xfId="18857" xr:uid="{00000000-0005-0000-0000-0000E3420000}"/>
    <cellStyle name="Normal 5 2 3 3 2 6 2 4" xfId="25626" xr:uid="{00000000-0005-0000-0000-0000E4420000}"/>
    <cellStyle name="Normal 5 2 3 3 2 6 3" xfId="8704" xr:uid="{00000000-0005-0000-0000-0000E5420000}"/>
    <cellStyle name="Normal 5 2 3 3 2 6 4" xfId="15473" xr:uid="{00000000-0005-0000-0000-0000E6420000}"/>
    <cellStyle name="Normal 5 2 3 3 2 6 5" xfId="22242" xr:uid="{00000000-0005-0000-0000-0000E7420000}"/>
    <cellStyle name="Normal 5 2 3 3 2 7" xfId="3614" xr:uid="{00000000-0005-0000-0000-0000E8420000}"/>
    <cellStyle name="Normal 5 2 3 3 2 7 2" xfId="10395" xr:uid="{00000000-0005-0000-0000-0000E9420000}"/>
    <cellStyle name="Normal 5 2 3 3 2 7 3" xfId="17164" xr:uid="{00000000-0005-0000-0000-0000EA420000}"/>
    <cellStyle name="Normal 5 2 3 3 2 7 4" xfId="23933" xr:uid="{00000000-0005-0000-0000-0000EB420000}"/>
    <cellStyle name="Normal 5 2 3 3 2 8" xfId="7010" xr:uid="{00000000-0005-0000-0000-0000EC420000}"/>
    <cellStyle name="Normal 5 2 3 3 2 9" xfId="13780" xr:uid="{00000000-0005-0000-0000-0000ED420000}"/>
    <cellStyle name="Normal 5 2 3 3 3" xfId="326" xr:uid="{00000000-0005-0000-0000-0000EE420000}"/>
    <cellStyle name="Normal 5 2 3 3 3 2" xfId="753" xr:uid="{00000000-0005-0000-0000-0000EF420000}"/>
    <cellStyle name="Normal 5 2 3 3 3 2 2" xfId="2460" xr:uid="{00000000-0005-0000-0000-0000F0420000}"/>
    <cellStyle name="Normal 5 2 3 3 3 2 2 2" xfId="5856" xr:uid="{00000000-0005-0000-0000-0000F1420000}"/>
    <cellStyle name="Normal 5 2 3 3 3 2 2 2 2" xfId="12634" xr:uid="{00000000-0005-0000-0000-0000F2420000}"/>
    <cellStyle name="Normal 5 2 3 3 3 2 2 2 3" xfId="19403" xr:uid="{00000000-0005-0000-0000-0000F3420000}"/>
    <cellStyle name="Normal 5 2 3 3 3 2 2 2 4" xfId="26172" xr:uid="{00000000-0005-0000-0000-0000F4420000}"/>
    <cellStyle name="Normal 5 2 3 3 3 2 2 3" xfId="9250" xr:uid="{00000000-0005-0000-0000-0000F5420000}"/>
    <cellStyle name="Normal 5 2 3 3 3 2 2 4" xfId="16019" xr:uid="{00000000-0005-0000-0000-0000F6420000}"/>
    <cellStyle name="Normal 5 2 3 3 3 2 2 5" xfId="22788" xr:uid="{00000000-0005-0000-0000-0000F7420000}"/>
    <cellStyle name="Normal 5 2 3 3 3 2 3" xfId="4160" xr:uid="{00000000-0005-0000-0000-0000F8420000}"/>
    <cellStyle name="Normal 5 2 3 3 3 2 3 2" xfId="10941" xr:uid="{00000000-0005-0000-0000-0000F9420000}"/>
    <cellStyle name="Normal 5 2 3 3 3 2 3 3" xfId="17710" xr:uid="{00000000-0005-0000-0000-0000FA420000}"/>
    <cellStyle name="Normal 5 2 3 3 3 2 3 4" xfId="24479" xr:uid="{00000000-0005-0000-0000-0000FB420000}"/>
    <cellStyle name="Normal 5 2 3 3 3 2 4" xfId="7557" xr:uid="{00000000-0005-0000-0000-0000FC420000}"/>
    <cellStyle name="Normal 5 2 3 3 3 2 5" xfId="14326" xr:uid="{00000000-0005-0000-0000-0000FD420000}"/>
    <cellStyle name="Normal 5 2 3 3 3 2 6" xfId="21095" xr:uid="{00000000-0005-0000-0000-0000FE420000}"/>
    <cellStyle name="Normal 5 2 3 3 3 3" xfId="1181" xr:uid="{00000000-0005-0000-0000-0000FF420000}"/>
    <cellStyle name="Normal 5 2 3 3 3 3 2" xfId="2886" xr:uid="{00000000-0005-0000-0000-000000430000}"/>
    <cellStyle name="Normal 5 2 3 3 3 3 2 2" xfId="6282" xr:uid="{00000000-0005-0000-0000-000001430000}"/>
    <cellStyle name="Normal 5 2 3 3 3 3 2 2 2" xfId="13057" xr:uid="{00000000-0005-0000-0000-000002430000}"/>
    <cellStyle name="Normal 5 2 3 3 3 3 2 2 3" xfId="19826" xr:uid="{00000000-0005-0000-0000-000003430000}"/>
    <cellStyle name="Normal 5 2 3 3 3 3 2 2 4" xfId="26595" xr:uid="{00000000-0005-0000-0000-000004430000}"/>
    <cellStyle name="Normal 5 2 3 3 3 3 2 3" xfId="9673" xr:uid="{00000000-0005-0000-0000-000005430000}"/>
    <cellStyle name="Normal 5 2 3 3 3 3 2 4" xfId="16442" xr:uid="{00000000-0005-0000-0000-000006430000}"/>
    <cellStyle name="Normal 5 2 3 3 3 3 2 5" xfId="23211" xr:uid="{00000000-0005-0000-0000-000007430000}"/>
    <cellStyle name="Normal 5 2 3 3 3 3 3" xfId="4583" xr:uid="{00000000-0005-0000-0000-000008430000}"/>
    <cellStyle name="Normal 5 2 3 3 3 3 3 2" xfId="11364" xr:uid="{00000000-0005-0000-0000-000009430000}"/>
    <cellStyle name="Normal 5 2 3 3 3 3 3 3" xfId="18133" xr:uid="{00000000-0005-0000-0000-00000A430000}"/>
    <cellStyle name="Normal 5 2 3 3 3 3 3 4" xfId="24902" xr:uid="{00000000-0005-0000-0000-00000B430000}"/>
    <cellStyle name="Normal 5 2 3 3 3 3 4" xfId="7980" xr:uid="{00000000-0005-0000-0000-00000C430000}"/>
    <cellStyle name="Normal 5 2 3 3 3 3 5" xfId="14749" xr:uid="{00000000-0005-0000-0000-00000D430000}"/>
    <cellStyle name="Normal 5 2 3 3 3 3 6" xfId="21518" xr:uid="{00000000-0005-0000-0000-00000E430000}"/>
    <cellStyle name="Normal 5 2 3 3 3 4" xfId="1610" xr:uid="{00000000-0005-0000-0000-00000F430000}"/>
    <cellStyle name="Normal 5 2 3 3 3 4 2" xfId="3312" xr:uid="{00000000-0005-0000-0000-000010430000}"/>
    <cellStyle name="Normal 5 2 3 3 3 4 2 2" xfId="6708" xr:uid="{00000000-0005-0000-0000-000011430000}"/>
    <cellStyle name="Normal 5 2 3 3 3 4 2 2 2" xfId="13480" xr:uid="{00000000-0005-0000-0000-000012430000}"/>
    <cellStyle name="Normal 5 2 3 3 3 4 2 2 3" xfId="20249" xr:uid="{00000000-0005-0000-0000-000013430000}"/>
    <cellStyle name="Normal 5 2 3 3 3 4 2 2 4" xfId="27018" xr:uid="{00000000-0005-0000-0000-000014430000}"/>
    <cellStyle name="Normal 5 2 3 3 3 4 2 3" xfId="10096" xr:uid="{00000000-0005-0000-0000-000015430000}"/>
    <cellStyle name="Normal 5 2 3 3 3 4 2 4" xfId="16865" xr:uid="{00000000-0005-0000-0000-000016430000}"/>
    <cellStyle name="Normal 5 2 3 3 3 4 2 5" xfId="23634" xr:uid="{00000000-0005-0000-0000-000017430000}"/>
    <cellStyle name="Normal 5 2 3 3 3 4 3" xfId="5006" xr:uid="{00000000-0005-0000-0000-000018430000}"/>
    <cellStyle name="Normal 5 2 3 3 3 4 3 2" xfId="11787" xr:uid="{00000000-0005-0000-0000-000019430000}"/>
    <cellStyle name="Normal 5 2 3 3 3 4 3 3" xfId="18556" xr:uid="{00000000-0005-0000-0000-00001A430000}"/>
    <cellStyle name="Normal 5 2 3 3 3 4 3 4" xfId="25325" xr:uid="{00000000-0005-0000-0000-00001B430000}"/>
    <cellStyle name="Normal 5 2 3 3 3 4 4" xfId="8403" xr:uid="{00000000-0005-0000-0000-00001C430000}"/>
    <cellStyle name="Normal 5 2 3 3 3 4 5" xfId="15172" xr:uid="{00000000-0005-0000-0000-00001D430000}"/>
    <cellStyle name="Normal 5 2 3 3 3 4 6" xfId="21941" xr:uid="{00000000-0005-0000-0000-00001E430000}"/>
    <cellStyle name="Normal 5 2 3 3 3 5" xfId="2035" xr:uid="{00000000-0005-0000-0000-00001F430000}"/>
    <cellStyle name="Normal 5 2 3 3 3 5 2" xfId="5431" xr:uid="{00000000-0005-0000-0000-000020430000}"/>
    <cellStyle name="Normal 5 2 3 3 3 5 2 2" xfId="12211" xr:uid="{00000000-0005-0000-0000-000021430000}"/>
    <cellStyle name="Normal 5 2 3 3 3 5 2 3" xfId="18980" xr:uid="{00000000-0005-0000-0000-000022430000}"/>
    <cellStyle name="Normal 5 2 3 3 3 5 2 4" xfId="25749" xr:uid="{00000000-0005-0000-0000-000023430000}"/>
    <cellStyle name="Normal 5 2 3 3 3 5 3" xfId="8827" xr:uid="{00000000-0005-0000-0000-000024430000}"/>
    <cellStyle name="Normal 5 2 3 3 3 5 4" xfId="15596" xr:uid="{00000000-0005-0000-0000-000025430000}"/>
    <cellStyle name="Normal 5 2 3 3 3 5 5" xfId="22365" xr:uid="{00000000-0005-0000-0000-000026430000}"/>
    <cellStyle name="Normal 5 2 3 3 3 6" xfId="3737" xr:uid="{00000000-0005-0000-0000-000027430000}"/>
    <cellStyle name="Normal 5 2 3 3 3 6 2" xfId="10518" xr:uid="{00000000-0005-0000-0000-000028430000}"/>
    <cellStyle name="Normal 5 2 3 3 3 6 3" xfId="17287" xr:uid="{00000000-0005-0000-0000-000029430000}"/>
    <cellStyle name="Normal 5 2 3 3 3 6 4" xfId="24056" xr:uid="{00000000-0005-0000-0000-00002A430000}"/>
    <cellStyle name="Normal 5 2 3 3 3 7" xfId="7134" xr:uid="{00000000-0005-0000-0000-00002B430000}"/>
    <cellStyle name="Normal 5 2 3 3 3 8" xfId="13903" xr:uid="{00000000-0005-0000-0000-00002C430000}"/>
    <cellStyle name="Normal 5 2 3 3 3 9" xfId="20672" xr:uid="{00000000-0005-0000-0000-00002D430000}"/>
    <cellStyle name="Normal 5 2 3 3 4" xfId="528" xr:uid="{00000000-0005-0000-0000-00002E430000}"/>
    <cellStyle name="Normal 5 2 3 3 4 2" xfId="2237" xr:uid="{00000000-0005-0000-0000-00002F430000}"/>
    <cellStyle name="Normal 5 2 3 3 4 2 2" xfId="5633" xr:uid="{00000000-0005-0000-0000-000030430000}"/>
    <cellStyle name="Normal 5 2 3 3 4 2 2 2" xfId="12411" xr:uid="{00000000-0005-0000-0000-000031430000}"/>
    <cellStyle name="Normal 5 2 3 3 4 2 2 3" xfId="19180" xr:uid="{00000000-0005-0000-0000-000032430000}"/>
    <cellStyle name="Normal 5 2 3 3 4 2 2 4" xfId="25949" xr:uid="{00000000-0005-0000-0000-000033430000}"/>
    <cellStyle name="Normal 5 2 3 3 4 2 3" xfId="9027" xr:uid="{00000000-0005-0000-0000-000034430000}"/>
    <cellStyle name="Normal 5 2 3 3 4 2 4" xfId="15796" xr:uid="{00000000-0005-0000-0000-000035430000}"/>
    <cellStyle name="Normal 5 2 3 3 4 2 5" xfId="22565" xr:uid="{00000000-0005-0000-0000-000036430000}"/>
    <cellStyle name="Normal 5 2 3 3 4 3" xfId="3937" xr:uid="{00000000-0005-0000-0000-000037430000}"/>
    <cellStyle name="Normal 5 2 3 3 4 3 2" xfId="10718" xr:uid="{00000000-0005-0000-0000-000038430000}"/>
    <cellStyle name="Normal 5 2 3 3 4 3 3" xfId="17487" xr:uid="{00000000-0005-0000-0000-000039430000}"/>
    <cellStyle name="Normal 5 2 3 3 4 3 4" xfId="24256" xr:uid="{00000000-0005-0000-0000-00003A430000}"/>
    <cellStyle name="Normal 5 2 3 3 4 4" xfId="7334" xr:uid="{00000000-0005-0000-0000-00003B430000}"/>
    <cellStyle name="Normal 5 2 3 3 4 5" xfId="14103" xr:uid="{00000000-0005-0000-0000-00003C430000}"/>
    <cellStyle name="Normal 5 2 3 3 4 6" xfId="20872" xr:uid="{00000000-0005-0000-0000-00003D430000}"/>
    <cellStyle name="Normal 5 2 3 3 5" xfId="958" xr:uid="{00000000-0005-0000-0000-00003E430000}"/>
    <cellStyle name="Normal 5 2 3 3 5 2" xfId="2663" xr:uid="{00000000-0005-0000-0000-00003F430000}"/>
    <cellStyle name="Normal 5 2 3 3 5 2 2" xfId="6059" xr:uid="{00000000-0005-0000-0000-000040430000}"/>
    <cellStyle name="Normal 5 2 3 3 5 2 2 2" xfId="12834" xr:uid="{00000000-0005-0000-0000-000041430000}"/>
    <cellStyle name="Normal 5 2 3 3 5 2 2 3" xfId="19603" xr:uid="{00000000-0005-0000-0000-000042430000}"/>
    <cellStyle name="Normal 5 2 3 3 5 2 2 4" xfId="26372" xr:uid="{00000000-0005-0000-0000-000043430000}"/>
    <cellStyle name="Normal 5 2 3 3 5 2 3" xfId="9450" xr:uid="{00000000-0005-0000-0000-000044430000}"/>
    <cellStyle name="Normal 5 2 3 3 5 2 4" xfId="16219" xr:uid="{00000000-0005-0000-0000-000045430000}"/>
    <cellStyle name="Normal 5 2 3 3 5 2 5" xfId="22988" xr:uid="{00000000-0005-0000-0000-000046430000}"/>
    <cellStyle name="Normal 5 2 3 3 5 3" xfId="4360" xr:uid="{00000000-0005-0000-0000-000047430000}"/>
    <cellStyle name="Normal 5 2 3 3 5 3 2" xfId="11141" xr:uid="{00000000-0005-0000-0000-000048430000}"/>
    <cellStyle name="Normal 5 2 3 3 5 3 3" xfId="17910" xr:uid="{00000000-0005-0000-0000-000049430000}"/>
    <cellStyle name="Normal 5 2 3 3 5 3 4" xfId="24679" xr:uid="{00000000-0005-0000-0000-00004A430000}"/>
    <cellStyle name="Normal 5 2 3 3 5 4" xfId="7757" xr:uid="{00000000-0005-0000-0000-00004B430000}"/>
    <cellStyle name="Normal 5 2 3 3 5 5" xfId="14526" xr:uid="{00000000-0005-0000-0000-00004C430000}"/>
    <cellStyle name="Normal 5 2 3 3 5 6" xfId="21295" xr:uid="{00000000-0005-0000-0000-00004D430000}"/>
    <cellStyle name="Normal 5 2 3 3 6" xfId="1387" xr:uid="{00000000-0005-0000-0000-00004E430000}"/>
    <cellStyle name="Normal 5 2 3 3 6 2" xfId="3089" xr:uid="{00000000-0005-0000-0000-00004F430000}"/>
    <cellStyle name="Normal 5 2 3 3 6 2 2" xfId="6485" xr:uid="{00000000-0005-0000-0000-000050430000}"/>
    <cellStyle name="Normal 5 2 3 3 6 2 2 2" xfId="13257" xr:uid="{00000000-0005-0000-0000-000051430000}"/>
    <cellStyle name="Normal 5 2 3 3 6 2 2 3" xfId="20026" xr:uid="{00000000-0005-0000-0000-000052430000}"/>
    <cellStyle name="Normal 5 2 3 3 6 2 2 4" xfId="26795" xr:uid="{00000000-0005-0000-0000-000053430000}"/>
    <cellStyle name="Normal 5 2 3 3 6 2 3" xfId="9873" xr:uid="{00000000-0005-0000-0000-000054430000}"/>
    <cellStyle name="Normal 5 2 3 3 6 2 4" xfId="16642" xr:uid="{00000000-0005-0000-0000-000055430000}"/>
    <cellStyle name="Normal 5 2 3 3 6 2 5" xfId="23411" xr:uid="{00000000-0005-0000-0000-000056430000}"/>
    <cellStyle name="Normal 5 2 3 3 6 3" xfId="4783" xr:uid="{00000000-0005-0000-0000-000057430000}"/>
    <cellStyle name="Normal 5 2 3 3 6 3 2" xfId="11564" xr:uid="{00000000-0005-0000-0000-000058430000}"/>
    <cellStyle name="Normal 5 2 3 3 6 3 3" xfId="18333" xr:uid="{00000000-0005-0000-0000-000059430000}"/>
    <cellStyle name="Normal 5 2 3 3 6 3 4" xfId="25102" xr:uid="{00000000-0005-0000-0000-00005A430000}"/>
    <cellStyle name="Normal 5 2 3 3 6 4" xfId="8180" xr:uid="{00000000-0005-0000-0000-00005B430000}"/>
    <cellStyle name="Normal 5 2 3 3 6 5" xfId="14949" xr:uid="{00000000-0005-0000-0000-00005C430000}"/>
    <cellStyle name="Normal 5 2 3 3 6 6" xfId="21718" xr:uid="{00000000-0005-0000-0000-00005D430000}"/>
    <cellStyle name="Normal 5 2 3 3 7" xfId="1812" xr:uid="{00000000-0005-0000-0000-00005E430000}"/>
    <cellStyle name="Normal 5 2 3 3 7 2" xfId="5208" xr:uid="{00000000-0005-0000-0000-00005F430000}"/>
    <cellStyle name="Normal 5 2 3 3 7 2 2" xfId="11988" xr:uid="{00000000-0005-0000-0000-000060430000}"/>
    <cellStyle name="Normal 5 2 3 3 7 2 3" xfId="18757" xr:uid="{00000000-0005-0000-0000-000061430000}"/>
    <cellStyle name="Normal 5 2 3 3 7 2 4" xfId="25526" xr:uid="{00000000-0005-0000-0000-000062430000}"/>
    <cellStyle name="Normal 5 2 3 3 7 3" xfId="8604" xr:uid="{00000000-0005-0000-0000-000063430000}"/>
    <cellStyle name="Normal 5 2 3 3 7 4" xfId="15373" xr:uid="{00000000-0005-0000-0000-000064430000}"/>
    <cellStyle name="Normal 5 2 3 3 7 5" xfId="22142" xr:uid="{00000000-0005-0000-0000-000065430000}"/>
    <cellStyle name="Normal 5 2 3 3 8" xfId="3514" xr:uid="{00000000-0005-0000-0000-000066430000}"/>
    <cellStyle name="Normal 5 2 3 3 8 2" xfId="10295" xr:uid="{00000000-0005-0000-0000-000067430000}"/>
    <cellStyle name="Normal 5 2 3 3 8 3" xfId="17064" xr:uid="{00000000-0005-0000-0000-000068430000}"/>
    <cellStyle name="Normal 5 2 3 3 8 4" xfId="23833" xr:uid="{00000000-0005-0000-0000-000069430000}"/>
    <cellStyle name="Normal 5 2 3 3 9" xfId="6910" xr:uid="{00000000-0005-0000-0000-00006A430000}"/>
    <cellStyle name="Normal 5 2 3 4" xfId="97" xr:uid="{00000000-0005-0000-0000-00006B430000}"/>
    <cellStyle name="Normal 5 2 3 4 10" xfId="13700" xr:uid="{00000000-0005-0000-0000-00006C430000}"/>
    <cellStyle name="Normal 5 2 3 4 11" xfId="20469" xr:uid="{00000000-0005-0000-0000-00006D430000}"/>
    <cellStyle name="Normal 5 2 3 4 2" xfId="200" xr:uid="{00000000-0005-0000-0000-00006E430000}"/>
    <cellStyle name="Normal 5 2 3 4 2 10" xfId="20569" xr:uid="{00000000-0005-0000-0000-00006F430000}"/>
    <cellStyle name="Normal 5 2 3 4 2 2" xfId="448" xr:uid="{00000000-0005-0000-0000-000070430000}"/>
    <cellStyle name="Normal 5 2 3 4 2 2 2" xfId="875" xr:uid="{00000000-0005-0000-0000-000071430000}"/>
    <cellStyle name="Normal 5 2 3 4 2 2 2 2" xfId="2580" xr:uid="{00000000-0005-0000-0000-000072430000}"/>
    <cellStyle name="Normal 5 2 3 4 2 2 2 2 2" xfId="5976" xr:uid="{00000000-0005-0000-0000-000073430000}"/>
    <cellStyle name="Normal 5 2 3 4 2 2 2 2 2 2" xfId="12754" xr:uid="{00000000-0005-0000-0000-000074430000}"/>
    <cellStyle name="Normal 5 2 3 4 2 2 2 2 2 3" xfId="19523" xr:uid="{00000000-0005-0000-0000-000075430000}"/>
    <cellStyle name="Normal 5 2 3 4 2 2 2 2 2 4" xfId="26292" xr:uid="{00000000-0005-0000-0000-000076430000}"/>
    <cellStyle name="Normal 5 2 3 4 2 2 2 2 3" xfId="9370" xr:uid="{00000000-0005-0000-0000-000077430000}"/>
    <cellStyle name="Normal 5 2 3 4 2 2 2 2 4" xfId="16139" xr:uid="{00000000-0005-0000-0000-000078430000}"/>
    <cellStyle name="Normal 5 2 3 4 2 2 2 2 5" xfId="22908" xr:uid="{00000000-0005-0000-0000-000079430000}"/>
    <cellStyle name="Normal 5 2 3 4 2 2 2 3" xfId="4280" xr:uid="{00000000-0005-0000-0000-00007A430000}"/>
    <cellStyle name="Normal 5 2 3 4 2 2 2 3 2" xfId="11061" xr:uid="{00000000-0005-0000-0000-00007B430000}"/>
    <cellStyle name="Normal 5 2 3 4 2 2 2 3 3" xfId="17830" xr:uid="{00000000-0005-0000-0000-00007C430000}"/>
    <cellStyle name="Normal 5 2 3 4 2 2 2 3 4" xfId="24599" xr:uid="{00000000-0005-0000-0000-00007D430000}"/>
    <cellStyle name="Normal 5 2 3 4 2 2 2 4" xfId="7677" xr:uid="{00000000-0005-0000-0000-00007E430000}"/>
    <cellStyle name="Normal 5 2 3 4 2 2 2 5" xfId="14446" xr:uid="{00000000-0005-0000-0000-00007F430000}"/>
    <cellStyle name="Normal 5 2 3 4 2 2 2 6" xfId="21215" xr:uid="{00000000-0005-0000-0000-000080430000}"/>
    <cellStyle name="Normal 5 2 3 4 2 2 3" xfId="1301" xr:uid="{00000000-0005-0000-0000-000081430000}"/>
    <cellStyle name="Normal 5 2 3 4 2 2 3 2" xfId="3006" xr:uid="{00000000-0005-0000-0000-000082430000}"/>
    <cellStyle name="Normal 5 2 3 4 2 2 3 2 2" xfId="6402" xr:uid="{00000000-0005-0000-0000-000083430000}"/>
    <cellStyle name="Normal 5 2 3 4 2 2 3 2 2 2" xfId="13177" xr:uid="{00000000-0005-0000-0000-000084430000}"/>
    <cellStyle name="Normal 5 2 3 4 2 2 3 2 2 3" xfId="19946" xr:uid="{00000000-0005-0000-0000-000085430000}"/>
    <cellStyle name="Normal 5 2 3 4 2 2 3 2 2 4" xfId="26715" xr:uid="{00000000-0005-0000-0000-000086430000}"/>
    <cellStyle name="Normal 5 2 3 4 2 2 3 2 3" xfId="9793" xr:uid="{00000000-0005-0000-0000-000087430000}"/>
    <cellStyle name="Normal 5 2 3 4 2 2 3 2 4" xfId="16562" xr:uid="{00000000-0005-0000-0000-000088430000}"/>
    <cellStyle name="Normal 5 2 3 4 2 2 3 2 5" xfId="23331" xr:uid="{00000000-0005-0000-0000-000089430000}"/>
    <cellStyle name="Normal 5 2 3 4 2 2 3 3" xfId="4703" xr:uid="{00000000-0005-0000-0000-00008A430000}"/>
    <cellStyle name="Normal 5 2 3 4 2 2 3 3 2" xfId="11484" xr:uid="{00000000-0005-0000-0000-00008B430000}"/>
    <cellStyle name="Normal 5 2 3 4 2 2 3 3 3" xfId="18253" xr:uid="{00000000-0005-0000-0000-00008C430000}"/>
    <cellStyle name="Normal 5 2 3 4 2 2 3 3 4" xfId="25022" xr:uid="{00000000-0005-0000-0000-00008D430000}"/>
    <cellStyle name="Normal 5 2 3 4 2 2 3 4" xfId="8100" xr:uid="{00000000-0005-0000-0000-00008E430000}"/>
    <cellStyle name="Normal 5 2 3 4 2 2 3 5" xfId="14869" xr:uid="{00000000-0005-0000-0000-00008F430000}"/>
    <cellStyle name="Normal 5 2 3 4 2 2 3 6" xfId="21638" xr:uid="{00000000-0005-0000-0000-000090430000}"/>
    <cellStyle name="Normal 5 2 3 4 2 2 4" xfId="1730" xr:uid="{00000000-0005-0000-0000-000091430000}"/>
    <cellStyle name="Normal 5 2 3 4 2 2 4 2" xfId="3432" xr:uid="{00000000-0005-0000-0000-000092430000}"/>
    <cellStyle name="Normal 5 2 3 4 2 2 4 2 2" xfId="6828" xr:uid="{00000000-0005-0000-0000-000093430000}"/>
    <cellStyle name="Normal 5 2 3 4 2 2 4 2 2 2" xfId="13600" xr:uid="{00000000-0005-0000-0000-000094430000}"/>
    <cellStyle name="Normal 5 2 3 4 2 2 4 2 2 3" xfId="20369" xr:uid="{00000000-0005-0000-0000-000095430000}"/>
    <cellStyle name="Normal 5 2 3 4 2 2 4 2 2 4" xfId="27138" xr:uid="{00000000-0005-0000-0000-000096430000}"/>
    <cellStyle name="Normal 5 2 3 4 2 2 4 2 3" xfId="10216" xr:uid="{00000000-0005-0000-0000-000097430000}"/>
    <cellStyle name="Normal 5 2 3 4 2 2 4 2 4" xfId="16985" xr:uid="{00000000-0005-0000-0000-000098430000}"/>
    <cellStyle name="Normal 5 2 3 4 2 2 4 2 5" xfId="23754" xr:uid="{00000000-0005-0000-0000-000099430000}"/>
    <cellStyle name="Normal 5 2 3 4 2 2 4 3" xfId="5126" xr:uid="{00000000-0005-0000-0000-00009A430000}"/>
    <cellStyle name="Normal 5 2 3 4 2 2 4 3 2" xfId="11907" xr:uid="{00000000-0005-0000-0000-00009B430000}"/>
    <cellStyle name="Normal 5 2 3 4 2 2 4 3 3" xfId="18676" xr:uid="{00000000-0005-0000-0000-00009C430000}"/>
    <cellStyle name="Normal 5 2 3 4 2 2 4 3 4" xfId="25445" xr:uid="{00000000-0005-0000-0000-00009D430000}"/>
    <cellStyle name="Normal 5 2 3 4 2 2 4 4" xfId="8523" xr:uid="{00000000-0005-0000-0000-00009E430000}"/>
    <cellStyle name="Normal 5 2 3 4 2 2 4 5" xfId="15292" xr:uid="{00000000-0005-0000-0000-00009F430000}"/>
    <cellStyle name="Normal 5 2 3 4 2 2 4 6" xfId="22061" xr:uid="{00000000-0005-0000-0000-0000A0430000}"/>
    <cellStyle name="Normal 5 2 3 4 2 2 5" xfId="2157" xr:uid="{00000000-0005-0000-0000-0000A1430000}"/>
    <cellStyle name="Normal 5 2 3 4 2 2 5 2" xfId="5553" xr:uid="{00000000-0005-0000-0000-0000A2430000}"/>
    <cellStyle name="Normal 5 2 3 4 2 2 5 2 2" xfId="12331" xr:uid="{00000000-0005-0000-0000-0000A3430000}"/>
    <cellStyle name="Normal 5 2 3 4 2 2 5 2 3" xfId="19100" xr:uid="{00000000-0005-0000-0000-0000A4430000}"/>
    <cellStyle name="Normal 5 2 3 4 2 2 5 2 4" xfId="25869" xr:uid="{00000000-0005-0000-0000-0000A5430000}"/>
    <cellStyle name="Normal 5 2 3 4 2 2 5 3" xfId="8947" xr:uid="{00000000-0005-0000-0000-0000A6430000}"/>
    <cellStyle name="Normal 5 2 3 4 2 2 5 4" xfId="15716" xr:uid="{00000000-0005-0000-0000-0000A7430000}"/>
    <cellStyle name="Normal 5 2 3 4 2 2 5 5" xfId="22485" xr:uid="{00000000-0005-0000-0000-0000A8430000}"/>
    <cellStyle name="Normal 5 2 3 4 2 2 6" xfId="3857" xr:uid="{00000000-0005-0000-0000-0000A9430000}"/>
    <cellStyle name="Normal 5 2 3 4 2 2 6 2" xfId="10638" xr:uid="{00000000-0005-0000-0000-0000AA430000}"/>
    <cellStyle name="Normal 5 2 3 4 2 2 6 3" xfId="17407" xr:uid="{00000000-0005-0000-0000-0000AB430000}"/>
    <cellStyle name="Normal 5 2 3 4 2 2 6 4" xfId="24176" xr:uid="{00000000-0005-0000-0000-0000AC430000}"/>
    <cellStyle name="Normal 5 2 3 4 2 2 7" xfId="7254" xr:uid="{00000000-0005-0000-0000-0000AD430000}"/>
    <cellStyle name="Normal 5 2 3 4 2 2 8" xfId="14023" xr:uid="{00000000-0005-0000-0000-0000AE430000}"/>
    <cellStyle name="Normal 5 2 3 4 2 2 9" xfId="20792" xr:uid="{00000000-0005-0000-0000-0000AF430000}"/>
    <cellStyle name="Normal 5 2 3 4 2 3" xfId="650" xr:uid="{00000000-0005-0000-0000-0000B0430000}"/>
    <cellStyle name="Normal 5 2 3 4 2 3 2" xfId="2357" xr:uid="{00000000-0005-0000-0000-0000B1430000}"/>
    <cellStyle name="Normal 5 2 3 4 2 3 2 2" xfId="5753" xr:uid="{00000000-0005-0000-0000-0000B2430000}"/>
    <cellStyle name="Normal 5 2 3 4 2 3 2 2 2" xfId="12531" xr:uid="{00000000-0005-0000-0000-0000B3430000}"/>
    <cellStyle name="Normal 5 2 3 4 2 3 2 2 3" xfId="19300" xr:uid="{00000000-0005-0000-0000-0000B4430000}"/>
    <cellStyle name="Normal 5 2 3 4 2 3 2 2 4" xfId="26069" xr:uid="{00000000-0005-0000-0000-0000B5430000}"/>
    <cellStyle name="Normal 5 2 3 4 2 3 2 3" xfId="9147" xr:uid="{00000000-0005-0000-0000-0000B6430000}"/>
    <cellStyle name="Normal 5 2 3 4 2 3 2 4" xfId="15916" xr:uid="{00000000-0005-0000-0000-0000B7430000}"/>
    <cellStyle name="Normal 5 2 3 4 2 3 2 5" xfId="22685" xr:uid="{00000000-0005-0000-0000-0000B8430000}"/>
    <cellStyle name="Normal 5 2 3 4 2 3 3" xfId="4057" xr:uid="{00000000-0005-0000-0000-0000B9430000}"/>
    <cellStyle name="Normal 5 2 3 4 2 3 3 2" xfId="10838" xr:uid="{00000000-0005-0000-0000-0000BA430000}"/>
    <cellStyle name="Normal 5 2 3 4 2 3 3 3" xfId="17607" xr:uid="{00000000-0005-0000-0000-0000BB430000}"/>
    <cellStyle name="Normal 5 2 3 4 2 3 3 4" xfId="24376" xr:uid="{00000000-0005-0000-0000-0000BC430000}"/>
    <cellStyle name="Normal 5 2 3 4 2 3 4" xfId="7454" xr:uid="{00000000-0005-0000-0000-0000BD430000}"/>
    <cellStyle name="Normal 5 2 3 4 2 3 5" xfId="14223" xr:uid="{00000000-0005-0000-0000-0000BE430000}"/>
    <cellStyle name="Normal 5 2 3 4 2 3 6" xfId="20992" xr:uid="{00000000-0005-0000-0000-0000BF430000}"/>
    <cellStyle name="Normal 5 2 3 4 2 4" xfId="1078" xr:uid="{00000000-0005-0000-0000-0000C0430000}"/>
    <cellStyle name="Normal 5 2 3 4 2 4 2" xfId="2783" xr:uid="{00000000-0005-0000-0000-0000C1430000}"/>
    <cellStyle name="Normal 5 2 3 4 2 4 2 2" xfId="6179" xr:uid="{00000000-0005-0000-0000-0000C2430000}"/>
    <cellStyle name="Normal 5 2 3 4 2 4 2 2 2" xfId="12954" xr:uid="{00000000-0005-0000-0000-0000C3430000}"/>
    <cellStyle name="Normal 5 2 3 4 2 4 2 2 3" xfId="19723" xr:uid="{00000000-0005-0000-0000-0000C4430000}"/>
    <cellStyle name="Normal 5 2 3 4 2 4 2 2 4" xfId="26492" xr:uid="{00000000-0005-0000-0000-0000C5430000}"/>
    <cellStyle name="Normal 5 2 3 4 2 4 2 3" xfId="9570" xr:uid="{00000000-0005-0000-0000-0000C6430000}"/>
    <cellStyle name="Normal 5 2 3 4 2 4 2 4" xfId="16339" xr:uid="{00000000-0005-0000-0000-0000C7430000}"/>
    <cellStyle name="Normal 5 2 3 4 2 4 2 5" xfId="23108" xr:uid="{00000000-0005-0000-0000-0000C8430000}"/>
    <cellStyle name="Normal 5 2 3 4 2 4 3" xfId="4480" xr:uid="{00000000-0005-0000-0000-0000C9430000}"/>
    <cellStyle name="Normal 5 2 3 4 2 4 3 2" xfId="11261" xr:uid="{00000000-0005-0000-0000-0000CA430000}"/>
    <cellStyle name="Normal 5 2 3 4 2 4 3 3" xfId="18030" xr:uid="{00000000-0005-0000-0000-0000CB430000}"/>
    <cellStyle name="Normal 5 2 3 4 2 4 3 4" xfId="24799" xr:uid="{00000000-0005-0000-0000-0000CC430000}"/>
    <cellStyle name="Normal 5 2 3 4 2 4 4" xfId="7877" xr:uid="{00000000-0005-0000-0000-0000CD430000}"/>
    <cellStyle name="Normal 5 2 3 4 2 4 5" xfId="14646" xr:uid="{00000000-0005-0000-0000-0000CE430000}"/>
    <cellStyle name="Normal 5 2 3 4 2 4 6" xfId="21415" xr:uid="{00000000-0005-0000-0000-0000CF430000}"/>
    <cellStyle name="Normal 5 2 3 4 2 5" xfId="1507" xr:uid="{00000000-0005-0000-0000-0000D0430000}"/>
    <cellStyle name="Normal 5 2 3 4 2 5 2" xfId="3209" xr:uid="{00000000-0005-0000-0000-0000D1430000}"/>
    <cellStyle name="Normal 5 2 3 4 2 5 2 2" xfId="6605" xr:uid="{00000000-0005-0000-0000-0000D2430000}"/>
    <cellStyle name="Normal 5 2 3 4 2 5 2 2 2" xfId="13377" xr:uid="{00000000-0005-0000-0000-0000D3430000}"/>
    <cellStyle name="Normal 5 2 3 4 2 5 2 2 3" xfId="20146" xr:uid="{00000000-0005-0000-0000-0000D4430000}"/>
    <cellStyle name="Normal 5 2 3 4 2 5 2 2 4" xfId="26915" xr:uid="{00000000-0005-0000-0000-0000D5430000}"/>
    <cellStyle name="Normal 5 2 3 4 2 5 2 3" xfId="9993" xr:uid="{00000000-0005-0000-0000-0000D6430000}"/>
    <cellStyle name="Normal 5 2 3 4 2 5 2 4" xfId="16762" xr:uid="{00000000-0005-0000-0000-0000D7430000}"/>
    <cellStyle name="Normal 5 2 3 4 2 5 2 5" xfId="23531" xr:uid="{00000000-0005-0000-0000-0000D8430000}"/>
    <cellStyle name="Normal 5 2 3 4 2 5 3" xfId="4903" xr:uid="{00000000-0005-0000-0000-0000D9430000}"/>
    <cellStyle name="Normal 5 2 3 4 2 5 3 2" xfId="11684" xr:uid="{00000000-0005-0000-0000-0000DA430000}"/>
    <cellStyle name="Normal 5 2 3 4 2 5 3 3" xfId="18453" xr:uid="{00000000-0005-0000-0000-0000DB430000}"/>
    <cellStyle name="Normal 5 2 3 4 2 5 3 4" xfId="25222" xr:uid="{00000000-0005-0000-0000-0000DC430000}"/>
    <cellStyle name="Normal 5 2 3 4 2 5 4" xfId="8300" xr:uid="{00000000-0005-0000-0000-0000DD430000}"/>
    <cellStyle name="Normal 5 2 3 4 2 5 5" xfId="15069" xr:uid="{00000000-0005-0000-0000-0000DE430000}"/>
    <cellStyle name="Normal 5 2 3 4 2 5 6" xfId="21838" xr:uid="{00000000-0005-0000-0000-0000DF430000}"/>
    <cellStyle name="Normal 5 2 3 4 2 6" xfId="1932" xr:uid="{00000000-0005-0000-0000-0000E0430000}"/>
    <cellStyle name="Normal 5 2 3 4 2 6 2" xfId="5328" xr:uid="{00000000-0005-0000-0000-0000E1430000}"/>
    <cellStyle name="Normal 5 2 3 4 2 6 2 2" xfId="12108" xr:uid="{00000000-0005-0000-0000-0000E2430000}"/>
    <cellStyle name="Normal 5 2 3 4 2 6 2 3" xfId="18877" xr:uid="{00000000-0005-0000-0000-0000E3430000}"/>
    <cellStyle name="Normal 5 2 3 4 2 6 2 4" xfId="25646" xr:uid="{00000000-0005-0000-0000-0000E4430000}"/>
    <cellStyle name="Normal 5 2 3 4 2 6 3" xfId="8724" xr:uid="{00000000-0005-0000-0000-0000E5430000}"/>
    <cellStyle name="Normal 5 2 3 4 2 6 4" xfId="15493" xr:uid="{00000000-0005-0000-0000-0000E6430000}"/>
    <cellStyle name="Normal 5 2 3 4 2 6 5" xfId="22262" xr:uid="{00000000-0005-0000-0000-0000E7430000}"/>
    <cellStyle name="Normal 5 2 3 4 2 7" xfId="3634" xr:uid="{00000000-0005-0000-0000-0000E8430000}"/>
    <cellStyle name="Normal 5 2 3 4 2 7 2" xfId="10415" xr:uid="{00000000-0005-0000-0000-0000E9430000}"/>
    <cellStyle name="Normal 5 2 3 4 2 7 3" xfId="17184" xr:uid="{00000000-0005-0000-0000-0000EA430000}"/>
    <cellStyle name="Normal 5 2 3 4 2 7 4" xfId="23953" xr:uid="{00000000-0005-0000-0000-0000EB430000}"/>
    <cellStyle name="Normal 5 2 3 4 2 8" xfId="7030" xr:uid="{00000000-0005-0000-0000-0000EC430000}"/>
    <cellStyle name="Normal 5 2 3 4 2 9" xfId="13800" xr:uid="{00000000-0005-0000-0000-0000ED430000}"/>
    <cellStyle name="Normal 5 2 3 4 3" xfId="346" xr:uid="{00000000-0005-0000-0000-0000EE430000}"/>
    <cellStyle name="Normal 5 2 3 4 3 2" xfId="773" xr:uid="{00000000-0005-0000-0000-0000EF430000}"/>
    <cellStyle name="Normal 5 2 3 4 3 2 2" xfId="2480" xr:uid="{00000000-0005-0000-0000-0000F0430000}"/>
    <cellStyle name="Normal 5 2 3 4 3 2 2 2" xfId="5876" xr:uid="{00000000-0005-0000-0000-0000F1430000}"/>
    <cellStyle name="Normal 5 2 3 4 3 2 2 2 2" xfId="12654" xr:uid="{00000000-0005-0000-0000-0000F2430000}"/>
    <cellStyle name="Normal 5 2 3 4 3 2 2 2 3" xfId="19423" xr:uid="{00000000-0005-0000-0000-0000F3430000}"/>
    <cellStyle name="Normal 5 2 3 4 3 2 2 2 4" xfId="26192" xr:uid="{00000000-0005-0000-0000-0000F4430000}"/>
    <cellStyle name="Normal 5 2 3 4 3 2 2 3" xfId="9270" xr:uid="{00000000-0005-0000-0000-0000F5430000}"/>
    <cellStyle name="Normal 5 2 3 4 3 2 2 4" xfId="16039" xr:uid="{00000000-0005-0000-0000-0000F6430000}"/>
    <cellStyle name="Normal 5 2 3 4 3 2 2 5" xfId="22808" xr:uid="{00000000-0005-0000-0000-0000F7430000}"/>
    <cellStyle name="Normal 5 2 3 4 3 2 3" xfId="4180" xr:uid="{00000000-0005-0000-0000-0000F8430000}"/>
    <cellStyle name="Normal 5 2 3 4 3 2 3 2" xfId="10961" xr:uid="{00000000-0005-0000-0000-0000F9430000}"/>
    <cellStyle name="Normal 5 2 3 4 3 2 3 3" xfId="17730" xr:uid="{00000000-0005-0000-0000-0000FA430000}"/>
    <cellStyle name="Normal 5 2 3 4 3 2 3 4" xfId="24499" xr:uid="{00000000-0005-0000-0000-0000FB430000}"/>
    <cellStyle name="Normal 5 2 3 4 3 2 4" xfId="7577" xr:uid="{00000000-0005-0000-0000-0000FC430000}"/>
    <cellStyle name="Normal 5 2 3 4 3 2 5" xfId="14346" xr:uid="{00000000-0005-0000-0000-0000FD430000}"/>
    <cellStyle name="Normal 5 2 3 4 3 2 6" xfId="21115" xr:uid="{00000000-0005-0000-0000-0000FE430000}"/>
    <cellStyle name="Normal 5 2 3 4 3 3" xfId="1201" xr:uid="{00000000-0005-0000-0000-0000FF430000}"/>
    <cellStyle name="Normal 5 2 3 4 3 3 2" xfId="2906" xr:uid="{00000000-0005-0000-0000-000000440000}"/>
    <cellStyle name="Normal 5 2 3 4 3 3 2 2" xfId="6302" xr:uid="{00000000-0005-0000-0000-000001440000}"/>
    <cellStyle name="Normal 5 2 3 4 3 3 2 2 2" xfId="13077" xr:uid="{00000000-0005-0000-0000-000002440000}"/>
    <cellStyle name="Normal 5 2 3 4 3 3 2 2 3" xfId="19846" xr:uid="{00000000-0005-0000-0000-000003440000}"/>
    <cellStyle name="Normal 5 2 3 4 3 3 2 2 4" xfId="26615" xr:uid="{00000000-0005-0000-0000-000004440000}"/>
    <cellStyle name="Normal 5 2 3 4 3 3 2 3" xfId="9693" xr:uid="{00000000-0005-0000-0000-000005440000}"/>
    <cellStyle name="Normal 5 2 3 4 3 3 2 4" xfId="16462" xr:uid="{00000000-0005-0000-0000-000006440000}"/>
    <cellStyle name="Normal 5 2 3 4 3 3 2 5" xfId="23231" xr:uid="{00000000-0005-0000-0000-000007440000}"/>
    <cellStyle name="Normal 5 2 3 4 3 3 3" xfId="4603" xr:uid="{00000000-0005-0000-0000-000008440000}"/>
    <cellStyle name="Normal 5 2 3 4 3 3 3 2" xfId="11384" xr:uid="{00000000-0005-0000-0000-000009440000}"/>
    <cellStyle name="Normal 5 2 3 4 3 3 3 3" xfId="18153" xr:uid="{00000000-0005-0000-0000-00000A440000}"/>
    <cellStyle name="Normal 5 2 3 4 3 3 3 4" xfId="24922" xr:uid="{00000000-0005-0000-0000-00000B440000}"/>
    <cellStyle name="Normal 5 2 3 4 3 3 4" xfId="8000" xr:uid="{00000000-0005-0000-0000-00000C440000}"/>
    <cellStyle name="Normal 5 2 3 4 3 3 5" xfId="14769" xr:uid="{00000000-0005-0000-0000-00000D440000}"/>
    <cellStyle name="Normal 5 2 3 4 3 3 6" xfId="21538" xr:uid="{00000000-0005-0000-0000-00000E440000}"/>
    <cellStyle name="Normal 5 2 3 4 3 4" xfId="1630" xr:uid="{00000000-0005-0000-0000-00000F440000}"/>
    <cellStyle name="Normal 5 2 3 4 3 4 2" xfId="3332" xr:uid="{00000000-0005-0000-0000-000010440000}"/>
    <cellStyle name="Normal 5 2 3 4 3 4 2 2" xfId="6728" xr:uid="{00000000-0005-0000-0000-000011440000}"/>
    <cellStyle name="Normal 5 2 3 4 3 4 2 2 2" xfId="13500" xr:uid="{00000000-0005-0000-0000-000012440000}"/>
    <cellStyle name="Normal 5 2 3 4 3 4 2 2 3" xfId="20269" xr:uid="{00000000-0005-0000-0000-000013440000}"/>
    <cellStyle name="Normal 5 2 3 4 3 4 2 2 4" xfId="27038" xr:uid="{00000000-0005-0000-0000-000014440000}"/>
    <cellStyle name="Normal 5 2 3 4 3 4 2 3" xfId="10116" xr:uid="{00000000-0005-0000-0000-000015440000}"/>
    <cellStyle name="Normal 5 2 3 4 3 4 2 4" xfId="16885" xr:uid="{00000000-0005-0000-0000-000016440000}"/>
    <cellStyle name="Normal 5 2 3 4 3 4 2 5" xfId="23654" xr:uid="{00000000-0005-0000-0000-000017440000}"/>
    <cellStyle name="Normal 5 2 3 4 3 4 3" xfId="5026" xr:uid="{00000000-0005-0000-0000-000018440000}"/>
    <cellStyle name="Normal 5 2 3 4 3 4 3 2" xfId="11807" xr:uid="{00000000-0005-0000-0000-000019440000}"/>
    <cellStyle name="Normal 5 2 3 4 3 4 3 3" xfId="18576" xr:uid="{00000000-0005-0000-0000-00001A440000}"/>
    <cellStyle name="Normal 5 2 3 4 3 4 3 4" xfId="25345" xr:uid="{00000000-0005-0000-0000-00001B440000}"/>
    <cellStyle name="Normal 5 2 3 4 3 4 4" xfId="8423" xr:uid="{00000000-0005-0000-0000-00001C440000}"/>
    <cellStyle name="Normal 5 2 3 4 3 4 5" xfId="15192" xr:uid="{00000000-0005-0000-0000-00001D440000}"/>
    <cellStyle name="Normal 5 2 3 4 3 4 6" xfId="21961" xr:uid="{00000000-0005-0000-0000-00001E440000}"/>
    <cellStyle name="Normal 5 2 3 4 3 5" xfId="2055" xr:uid="{00000000-0005-0000-0000-00001F440000}"/>
    <cellStyle name="Normal 5 2 3 4 3 5 2" xfId="5451" xr:uid="{00000000-0005-0000-0000-000020440000}"/>
    <cellStyle name="Normal 5 2 3 4 3 5 2 2" xfId="12231" xr:uid="{00000000-0005-0000-0000-000021440000}"/>
    <cellStyle name="Normal 5 2 3 4 3 5 2 3" xfId="19000" xr:uid="{00000000-0005-0000-0000-000022440000}"/>
    <cellStyle name="Normal 5 2 3 4 3 5 2 4" xfId="25769" xr:uid="{00000000-0005-0000-0000-000023440000}"/>
    <cellStyle name="Normal 5 2 3 4 3 5 3" xfId="8847" xr:uid="{00000000-0005-0000-0000-000024440000}"/>
    <cellStyle name="Normal 5 2 3 4 3 5 4" xfId="15616" xr:uid="{00000000-0005-0000-0000-000025440000}"/>
    <cellStyle name="Normal 5 2 3 4 3 5 5" xfId="22385" xr:uid="{00000000-0005-0000-0000-000026440000}"/>
    <cellStyle name="Normal 5 2 3 4 3 6" xfId="3757" xr:uid="{00000000-0005-0000-0000-000027440000}"/>
    <cellStyle name="Normal 5 2 3 4 3 6 2" xfId="10538" xr:uid="{00000000-0005-0000-0000-000028440000}"/>
    <cellStyle name="Normal 5 2 3 4 3 6 3" xfId="17307" xr:uid="{00000000-0005-0000-0000-000029440000}"/>
    <cellStyle name="Normal 5 2 3 4 3 6 4" xfId="24076" xr:uid="{00000000-0005-0000-0000-00002A440000}"/>
    <cellStyle name="Normal 5 2 3 4 3 7" xfId="7154" xr:uid="{00000000-0005-0000-0000-00002B440000}"/>
    <cellStyle name="Normal 5 2 3 4 3 8" xfId="13923" xr:uid="{00000000-0005-0000-0000-00002C440000}"/>
    <cellStyle name="Normal 5 2 3 4 3 9" xfId="20692" xr:uid="{00000000-0005-0000-0000-00002D440000}"/>
    <cellStyle name="Normal 5 2 3 4 4" xfId="548" xr:uid="{00000000-0005-0000-0000-00002E440000}"/>
    <cellStyle name="Normal 5 2 3 4 4 2" xfId="2257" xr:uid="{00000000-0005-0000-0000-00002F440000}"/>
    <cellStyle name="Normal 5 2 3 4 4 2 2" xfId="5653" xr:uid="{00000000-0005-0000-0000-000030440000}"/>
    <cellStyle name="Normal 5 2 3 4 4 2 2 2" xfId="12431" xr:uid="{00000000-0005-0000-0000-000031440000}"/>
    <cellStyle name="Normal 5 2 3 4 4 2 2 3" xfId="19200" xr:uid="{00000000-0005-0000-0000-000032440000}"/>
    <cellStyle name="Normal 5 2 3 4 4 2 2 4" xfId="25969" xr:uid="{00000000-0005-0000-0000-000033440000}"/>
    <cellStyle name="Normal 5 2 3 4 4 2 3" xfId="9047" xr:uid="{00000000-0005-0000-0000-000034440000}"/>
    <cellStyle name="Normal 5 2 3 4 4 2 4" xfId="15816" xr:uid="{00000000-0005-0000-0000-000035440000}"/>
    <cellStyle name="Normal 5 2 3 4 4 2 5" xfId="22585" xr:uid="{00000000-0005-0000-0000-000036440000}"/>
    <cellStyle name="Normal 5 2 3 4 4 3" xfId="3957" xr:uid="{00000000-0005-0000-0000-000037440000}"/>
    <cellStyle name="Normal 5 2 3 4 4 3 2" xfId="10738" xr:uid="{00000000-0005-0000-0000-000038440000}"/>
    <cellStyle name="Normal 5 2 3 4 4 3 3" xfId="17507" xr:uid="{00000000-0005-0000-0000-000039440000}"/>
    <cellStyle name="Normal 5 2 3 4 4 3 4" xfId="24276" xr:uid="{00000000-0005-0000-0000-00003A440000}"/>
    <cellStyle name="Normal 5 2 3 4 4 4" xfId="7354" xr:uid="{00000000-0005-0000-0000-00003B440000}"/>
    <cellStyle name="Normal 5 2 3 4 4 5" xfId="14123" xr:uid="{00000000-0005-0000-0000-00003C440000}"/>
    <cellStyle name="Normal 5 2 3 4 4 6" xfId="20892" xr:uid="{00000000-0005-0000-0000-00003D440000}"/>
    <cellStyle name="Normal 5 2 3 4 5" xfId="978" xr:uid="{00000000-0005-0000-0000-00003E440000}"/>
    <cellStyle name="Normal 5 2 3 4 5 2" xfId="2683" xr:uid="{00000000-0005-0000-0000-00003F440000}"/>
    <cellStyle name="Normal 5 2 3 4 5 2 2" xfId="6079" xr:uid="{00000000-0005-0000-0000-000040440000}"/>
    <cellStyle name="Normal 5 2 3 4 5 2 2 2" xfId="12854" xr:uid="{00000000-0005-0000-0000-000041440000}"/>
    <cellStyle name="Normal 5 2 3 4 5 2 2 3" xfId="19623" xr:uid="{00000000-0005-0000-0000-000042440000}"/>
    <cellStyle name="Normal 5 2 3 4 5 2 2 4" xfId="26392" xr:uid="{00000000-0005-0000-0000-000043440000}"/>
    <cellStyle name="Normal 5 2 3 4 5 2 3" xfId="9470" xr:uid="{00000000-0005-0000-0000-000044440000}"/>
    <cellStyle name="Normal 5 2 3 4 5 2 4" xfId="16239" xr:uid="{00000000-0005-0000-0000-000045440000}"/>
    <cellStyle name="Normal 5 2 3 4 5 2 5" xfId="23008" xr:uid="{00000000-0005-0000-0000-000046440000}"/>
    <cellStyle name="Normal 5 2 3 4 5 3" xfId="4380" xr:uid="{00000000-0005-0000-0000-000047440000}"/>
    <cellStyle name="Normal 5 2 3 4 5 3 2" xfId="11161" xr:uid="{00000000-0005-0000-0000-000048440000}"/>
    <cellStyle name="Normal 5 2 3 4 5 3 3" xfId="17930" xr:uid="{00000000-0005-0000-0000-000049440000}"/>
    <cellStyle name="Normal 5 2 3 4 5 3 4" xfId="24699" xr:uid="{00000000-0005-0000-0000-00004A440000}"/>
    <cellStyle name="Normal 5 2 3 4 5 4" xfId="7777" xr:uid="{00000000-0005-0000-0000-00004B440000}"/>
    <cellStyle name="Normal 5 2 3 4 5 5" xfId="14546" xr:uid="{00000000-0005-0000-0000-00004C440000}"/>
    <cellStyle name="Normal 5 2 3 4 5 6" xfId="21315" xr:uid="{00000000-0005-0000-0000-00004D440000}"/>
    <cellStyle name="Normal 5 2 3 4 6" xfId="1407" xr:uid="{00000000-0005-0000-0000-00004E440000}"/>
    <cellStyle name="Normal 5 2 3 4 6 2" xfId="3109" xr:uid="{00000000-0005-0000-0000-00004F440000}"/>
    <cellStyle name="Normal 5 2 3 4 6 2 2" xfId="6505" xr:uid="{00000000-0005-0000-0000-000050440000}"/>
    <cellStyle name="Normal 5 2 3 4 6 2 2 2" xfId="13277" xr:uid="{00000000-0005-0000-0000-000051440000}"/>
    <cellStyle name="Normal 5 2 3 4 6 2 2 3" xfId="20046" xr:uid="{00000000-0005-0000-0000-000052440000}"/>
    <cellStyle name="Normal 5 2 3 4 6 2 2 4" xfId="26815" xr:uid="{00000000-0005-0000-0000-000053440000}"/>
    <cellStyle name="Normal 5 2 3 4 6 2 3" xfId="9893" xr:uid="{00000000-0005-0000-0000-000054440000}"/>
    <cellStyle name="Normal 5 2 3 4 6 2 4" xfId="16662" xr:uid="{00000000-0005-0000-0000-000055440000}"/>
    <cellStyle name="Normal 5 2 3 4 6 2 5" xfId="23431" xr:uid="{00000000-0005-0000-0000-000056440000}"/>
    <cellStyle name="Normal 5 2 3 4 6 3" xfId="4803" xr:uid="{00000000-0005-0000-0000-000057440000}"/>
    <cellStyle name="Normal 5 2 3 4 6 3 2" xfId="11584" xr:uid="{00000000-0005-0000-0000-000058440000}"/>
    <cellStyle name="Normal 5 2 3 4 6 3 3" xfId="18353" xr:uid="{00000000-0005-0000-0000-000059440000}"/>
    <cellStyle name="Normal 5 2 3 4 6 3 4" xfId="25122" xr:uid="{00000000-0005-0000-0000-00005A440000}"/>
    <cellStyle name="Normal 5 2 3 4 6 4" xfId="8200" xr:uid="{00000000-0005-0000-0000-00005B440000}"/>
    <cellStyle name="Normal 5 2 3 4 6 5" xfId="14969" xr:uid="{00000000-0005-0000-0000-00005C440000}"/>
    <cellStyle name="Normal 5 2 3 4 6 6" xfId="21738" xr:uid="{00000000-0005-0000-0000-00005D440000}"/>
    <cellStyle name="Normal 5 2 3 4 7" xfId="1832" xr:uid="{00000000-0005-0000-0000-00005E440000}"/>
    <cellStyle name="Normal 5 2 3 4 7 2" xfId="5228" xr:uid="{00000000-0005-0000-0000-00005F440000}"/>
    <cellStyle name="Normal 5 2 3 4 7 2 2" xfId="12008" xr:uid="{00000000-0005-0000-0000-000060440000}"/>
    <cellStyle name="Normal 5 2 3 4 7 2 3" xfId="18777" xr:uid="{00000000-0005-0000-0000-000061440000}"/>
    <cellStyle name="Normal 5 2 3 4 7 2 4" xfId="25546" xr:uid="{00000000-0005-0000-0000-000062440000}"/>
    <cellStyle name="Normal 5 2 3 4 7 3" xfId="8624" xr:uid="{00000000-0005-0000-0000-000063440000}"/>
    <cellStyle name="Normal 5 2 3 4 7 4" xfId="15393" xr:uid="{00000000-0005-0000-0000-000064440000}"/>
    <cellStyle name="Normal 5 2 3 4 7 5" xfId="22162" xr:uid="{00000000-0005-0000-0000-000065440000}"/>
    <cellStyle name="Normal 5 2 3 4 8" xfId="3534" xr:uid="{00000000-0005-0000-0000-000066440000}"/>
    <cellStyle name="Normal 5 2 3 4 8 2" xfId="10315" xr:uid="{00000000-0005-0000-0000-000067440000}"/>
    <cellStyle name="Normal 5 2 3 4 8 3" xfId="17084" xr:uid="{00000000-0005-0000-0000-000068440000}"/>
    <cellStyle name="Normal 5 2 3 4 8 4" xfId="23853" xr:uid="{00000000-0005-0000-0000-000069440000}"/>
    <cellStyle name="Normal 5 2 3 4 9" xfId="6930" xr:uid="{00000000-0005-0000-0000-00006A440000}"/>
    <cellStyle name="Normal 5 2 3 5" xfId="117" xr:uid="{00000000-0005-0000-0000-00006B440000}"/>
    <cellStyle name="Normal 5 2 3 5 10" xfId="13720" xr:uid="{00000000-0005-0000-0000-00006C440000}"/>
    <cellStyle name="Normal 5 2 3 5 11" xfId="20489" xr:uid="{00000000-0005-0000-0000-00006D440000}"/>
    <cellStyle name="Normal 5 2 3 5 2" xfId="220" xr:uid="{00000000-0005-0000-0000-00006E440000}"/>
    <cellStyle name="Normal 5 2 3 5 2 10" xfId="20589" xr:uid="{00000000-0005-0000-0000-00006F440000}"/>
    <cellStyle name="Normal 5 2 3 5 2 2" xfId="468" xr:uid="{00000000-0005-0000-0000-000070440000}"/>
    <cellStyle name="Normal 5 2 3 5 2 2 2" xfId="895" xr:uid="{00000000-0005-0000-0000-000071440000}"/>
    <cellStyle name="Normal 5 2 3 5 2 2 2 2" xfId="2600" xr:uid="{00000000-0005-0000-0000-000072440000}"/>
    <cellStyle name="Normal 5 2 3 5 2 2 2 2 2" xfId="5996" xr:uid="{00000000-0005-0000-0000-000073440000}"/>
    <cellStyle name="Normal 5 2 3 5 2 2 2 2 2 2" xfId="12774" xr:uid="{00000000-0005-0000-0000-000074440000}"/>
    <cellStyle name="Normal 5 2 3 5 2 2 2 2 2 3" xfId="19543" xr:uid="{00000000-0005-0000-0000-000075440000}"/>
    <cellStyle name="Normal 5 2 3 5 2 2 2 2 2 4" xfId="26312" xr:uid="{00000000-0005-0000-0000-000076440000}"/>
    <cellStyle name="Normal 5 2 3 5 2 2 2 2 3" xfId="9390" xr:uid="{00000000-0005-0000-0000-000077440000}"/>
    <cellStyle name="Normal 5 2 3 5 2 2 2 2 4" xfId="16159" xr:uid="{00000000-0005-0000-0000-000078440000}"/>
    <cellStyle name="Normal 5 2 3 5 2 2 2 2 5" xfId="22928" xr:uid="{00000000-0005-0000-0000-000079440000}"/>
    <cellStyle name="Normal 5 2 3 5 2 2 2 3" xfId="4300" xr:uid="{00000000-0005-0000-0000-00007A440000}"/>
    <cellStyle name="Normal 5 2 3 5 2 2 2 3 2" xfId="11081" xr:uid="{00000000-0005-0000-0000-00007B440000}"/>
    <cellStyle name="Normal 5 2 3 5 2 2 2 3 3" xfId="17850" xr:uid="{00000000-0005-0000-0000-00007C440000}"/>
    <cellStyle name="Normal 5 2 3 5 2 2 2 3 4" xfId="24619" xr:uid="{00000000-0005-0000-0000-00007D440000}"/>
    <cellStyle name="Normal 5 2 3 5 2 2 2 4" xfId="7697" xr:uid="{00000000-0005-0000-0000-00007E440000}"/>
    <cellStyle name="Normal 5 2 3 5 2 2 2 5" xfId="14466" xr:uid="{00000000-0005-0000-0000-00007F440000}"/>
    <cellStyle name="Normal 5 2 3 5 2 2 2 6" xfId="21235" xr:uid="{00000000-0005-0000-0000-000080440000}"/>
    <cellStyle name="Normal 5 2 3 5 2 2 3" xfId="1321" xr:uid="{00000000-0005-0000-0000-000081440000}"/>
    <cellStyle name="Normal 5 2 3 5 2 2 3 2" xfId="3026" xr:uid="{00000000-0005-0000-0000-000082440000}"/>
    <cellStyle name="Normal 5 2 3 5 2 2 3 2 2" xfId="6422" xr:uid="{00000000-0005-0000-0000-000083440000}"/>
    <cellStyle name="Normal 5 2 3 5 2 2 3 2 2 2" xfId="13197" xr:uid="{00000000-0005-0000-0000-000084440000}"/>
    <cellStyle name="Normal 5 2 3 5 2 2 3 2 2 3" xfId="19966" xr:uid="{00000000-0005-0000-0000-000085440000}"/>
    <cellStyle name="Normal 5 2 3 5 2 2 3 2 2 4" xfId="26735" xr:uid="{00000000-0005-0000-0000-000086440000}"/>
    <cellStyle name="Normal 5 2 3 5 2 2 3 2 3" xfId="9813" xr:uid="{00000000-0005-0000-0000-000087440000}"/>
    <cellStyle name="Normal 5 2 3 5 2 2 3 2 4" xfId="16582" xr:uid="{00000000-0005-0000-0000-000088440000}"/>
    <cellStyle name="Normal 5 2 3 5 2 2 3 2 5" xfId="23351" xr:uid="{00000000-0005-0000-0000-000089440000}"/>
    <cellStyle name="Normal 5 2 3 5 2 2 3 3" xfId="4723" xr:uid="{00000000-0005-0000-0000-00008A440000}"/>
    <cellStyle name="Normal 5 2 3 5 2 2 3 3 2" xfId="11504" xr:uid="{00000000-0005-0000-0000-00008B440000}"/>
    <cellStyle name="Normal 5 2 3 5 2 2 3 3 3" xfId="18273" xr:uid="{00000000-0005-0000-0000-00008C440000}"/>
    <cellStyle name="Normal 5 2 3 5 2 2 3 3 4" xfId="25042" xr:uid="{00000000-0005-0000-0000-00008D440000}"/>
    <cellStyle name="Normal 5 2 3 5 2 2 3 4" xfId="8120" xr:uid="{00000000-0005-0000-0000-00008E440000}"/>
    <cellStyle name="Normal 5 2 3 5 2 2 3 5" xfId="14889" xr:uid="{00000000-0005-0000-0000-00008F440000}"/>
    <cellStyle name="Normal 5 2 3 5 2 2 3 6" xfId="21658" xr:uid="{00000000-0005-0000-0000-000090440000}"/>
    <cellStyle name="Normal 5 2 3 5 2 2 4" xfId="1750" xr:uid="{00000000-0005-0000-0000-000091440000}"/>
    <cellStyle name="Normal 5 2 3 5 2 2 4 2" xfId="3452" xr:uid="{00000000-0005-0000-0000-000092440000}"/>
    <cellStyle name="Normal 5 2 3 5 2 2 4 2 2" xfId="6848" xr:uid="{00000000-0005-0000-0000-000093440000}"/>
    <cellStyle name="Normal 5 2 3 5 2 2 4 2 2 2" xfId="13620" xr:uid="{00000000-0005-0000-0000-000094440000}"/>
    <cellStyle name="Normal 5 2 3 5 2 2 4 2 2 3" xfId="20389" xr:uid="{00000000-0005-0000-0000-000095440000}"/>
    <cellStyle name="Normal 5 2 3 5 2 2 4 2 2 4" xfId="27158" xr:uid="{00000000-0005-0000-0000-000096440000}"/>
    <cellStyle name="Normal 5 2 3 5 2 2 4 2 3" xfId="10236" xr:uid="{00000000-0005-0000-0000-000097440000}"/>
    <cellStyle name="Normal 5 2 3 5 2 2 4 2 4" xfId="17005" xr:uid="{00000000-0005-0000-0000-000098440000}"/>
    <cellStyle name="Normal 5 2 3 5 2 2 4 2 5" xfId="23774" xr:uid="{00000000-0005-0000-0000-000099440000}"/>
    <cellStyle name="Normal 5 2 3 5 2 2 4 3" xfId="5146" xr:uid="{00000000-0005-0000-0000-00009A440000}"/>
    <cellStyle name="Normal 5 2 3 5 2 2 4 3 2" xfId="11927" xr:uid="{00000000-0005-0000-0000-00009B440000}"/>
    <cellStyle name="Normal 5 2 3 5 2 2 4 3 3" xfId="18696" xr:uid="{00000000-0005-0000-0000-00009C440000}"/>
    <cellStyle name="Normal 5 2 3 5 2 2 4 3 4" xfId="25465" xr:uid="{00000000-0005-0000-0000-00009D440000}"/>
    <cellStyle name="Normal 5 2 3 5 2 2 4 4" xfId="8543" xr:uid="{00000000-0005-0000-0000-00009E440000}"/>
    <cellStyle name="Normal 5 2 3 5 2 2 4 5" xfId="15312" xr:uid="{00000000-0005-0000-0000-00009F440000}"/>
    <cellStyle name="Normal 5 2 3 5 2 2 4 6" xfId="22081" xr:uid="{00000000-0005-0000-0000-0000A0440000}"/>
    <cellStyle name="Normal 5 2 3 5 2 2 5" xfId="2177" xr:uid="{00000000-0005-0000-0000-0000A1440000}"/>
    <cellStyle name="Normal 5 2 3 5 2 2 5 2" xfId="5573" xr:uid="{00000000-0005-0000-0000-0000A2440000}"/>
    <cellStyle name="Normal 5 2 3 5 2 2 5 2 2" xfId="12351" xr:uid="{00000000-0005-0000-0000-0000A3440000}"/>
    <cellStyle name="Normal 5 2 3 5 2 2 5 2 3" xfId="19120" xr:uid="{00000000-0005-0000-0000-0000A4440000}"/>
    <cellStyle name="Normal 5 2 3 5 2 2 5 2 4" xfId="25889" xr:uid="{00000000-0005-0000-0000-0000A5440000}"/>
    <cellStyle name="Normal 5 2 3 5 2 2 5 3" xfId="8967" xr:uid="{00000000-0005-0000-0000-0000A6440000}"/>
    <cellStyle name="Normal 5 2 3 5 2 2 5 4" xfId="15736" xr:uid="{00000000-0005-0000-0000-0000A7440000}"/>
    <cellStyle name="Normal 5 2 3 5 2 2 5 5" xfId="22505" xr:uid="{00000000-0005-0000-0000-0000A8440000}"/>
    <cellStyle name="Normal 5 2 3 5 2 2 6" xfId="3877" xr:uid="{00000000-0005-0000-0000-0000A9440000}"/>
    <cellStyle name="Normal 5 2 3 5 2 2 6 2" xfId="10658" xr:uid="{00000000-0005-0000-0000-0000AA440000}"/>
    <cellStyle name="Normal 5 2 3 5 2 2 6 3" xfId="17427" xr:uid="{00000000-0005-0000-0000-0000AB440000}"/>
    <cellStyle name="Normal 5 2 3 5 2 2 6 4" xfId="24196" xr:uid="{00000000-0005-0000-0000-0000AC440000}"/>
    <cellStyle name="Normal 5 2 3 5 2 2 7" xfId="7274" xr:uid="{00000000-0005-0000-0000-0000AD440000}"/>
    <cellStyle name="Normal 5 2 3 5 2 2 8" xfId="14043" xr:uid="{00000000-0005-0000-0000-0000AE440000}"/>
    <cellStyle name="Normal 5 2 3 5 2 2 9" xfId="20812" xr:uid="{00000000-0005-0000-0000-0000AF440000}"/>
    <cellStyle name="Normal 5 2 3 5 2 3" xfId="670" xr:uid="{00000000-0005-0000-0000-0000B0440000}"/>
    <cellStyle name="Normal 5 2 3 5 2 3 2" xfId="2377" xr:uid="{00000000-0005-0000-0000-0000B1440000}"/>
    <cellStyle name="Normal 5 2 3 5 2 3 2 2" xfId="5773" xr:uid="{00000000-0005-0000-0000-0000B2440000}"/>
    <cellStyle name="Normal 5 2 3 5 2 3 2 2 2" xfId="12551" xr:uid="{00000000-0005-0000-0000-0000B3440000}"/>
    <cellStyle name="Normal 5 2 3 5 2 3 2 2 3" xfId="19320" xr:uid="{00000000-0005-0000-0000-0000B4440000}"/>
    <cellStyle name="Normal 5 2 3 5 2 3 2 2 4" xfId="26089" xr:uid="{00000000-0005-0000-0000-0000B5440000}"/>
    <cellStyle name="Normal 5 2 3 5 2 3 2 3" xfId="9167" xr:uid="{00000000-0005-0000-0000-0000B6440000}"/>
    <cellStyle name="Normal 5 2 3 5 2 3 2 4" xfId="15936" xr:uid="{00000000-0005-0000-0000-0000B7440000}"/>
    <cellStyle name="Normal 5 2 3 5 2 3 2 5" xfId="22705" xr:uid="{00000000-0005-0000-0000-0000B8440000}"/>
    <cellStyle name="Normal 5 2 3 5 2 3 3" xfId="4077" xr:uid="{00000000-0005-0000-0000-0000B9440000}"/>
    <cellStyle name="Normal 5 2 3 5 2 3 3 2" xfId="10858" xr:uid="{00000000-0005-0000-0000-0000BA440000}"/>
    <cellStyle name="Normal 5 2 3 5 2 3 3 3" xfId="17627" xr:uid="{00000000-0005-0000-0000-0000BB440000}"/>
    <cellStyle name="Normal 5 2 3 5 2 3 3 4" xfId="24396" xr:uid="{00000000-0005-0000-0000-0000BC440000}"/>
    <cellStyle name="Normal 5 2 3 5 2 3 4" xfId="7474" xr:uid="{00000000-0005-0000-0000-0000BD440000}"/>
    <cellStyle name="Normal 5 2 3 5 2 3 5" xfId="14243" xr:uid="{00000000-0005-0000-0000-0000BE440000}"/>
    <cellStyle name="Normal 5 2 3 5 2 3 6" xfId="21012" xr:uid="{00000000-0005-0000-0000-0000BF440000}"/>
    <cellStyle name="Normal 5 2 3 5 2 4" xfId="1098" xr:uid="{00000000-0005-0000-0000-0000C0440000}"/>
    <cellStyle name="Normal 5 2 3 5 2 4 2" xfId="2803" xr:uid="{00000000-0005-0000-0000-0000C1440000}"/>
    <cellStyle name="Normal 5 2 3 5 2 4 2 2" xfId="6199" xr:uid="{00000000-0005-0000-0000-0000C2440000}"/>
    <cellStyle name="Normal 5 2 3 5 2 4 2 2 2" xfId="12974" xr:uid="{00000000-0005-0000-0000-0000C3440000}"/>
    <cellStyle name="Normal 5 2 3 5 2 4 2 2 3" xfId="19743" xr:uid="{00000000-0005-0000-0000-0000C4440000}"/>
    <cellStyle name="Normal 5 2 3 5 2 4 2 2 4" xfId="26512" xr:uid="{00000000-0005-0000-0000-0000C5440000}"/>
    <cellStyle name="Normal 5 2 3 5 2 4 2 3" xfId="9590" xr:uid="{00000000-0005-0000-0000-0000C6440000}"/>
    <cellStyle name="Normal 5 2 3 5 2 4 2 4" xfId="16359" xr:uid="{00000000-0005-0000-0000-0000C7440000}"/>
    <cellStyle name="Normal 5 2 3 5 2 4 2 5" xfId="23128" xr:uid="{00000000-0005-0000-0000-0000C8440000}"/>
    <cellStyle name="Normal 5 2 3 5 2 4 3" xfId="4500" xr:uid="{00000000-0005-0000-0000-0000C9440000}"/>
    <cellStyle name="Normal 5 2 3 5 2 4 3 2" xfId="11281" xr:uid="{00000000-0005-0000-0000-0000CA440000}"/>
    <cellStyle name="Normal 5 2 3 5 2 4 3 3" xfId="18050" xr:uid="{00000000-0005-0000-0000-0000CB440000}"/>
    <cellStyle name="Normal 5 2 3 5 2 4 3 4" xfId="24819" xr:uid="{00000000-0005-0000-0000-0000CC440000}"/>
    <cellStyle name="Normal 5 2 3 5 2 4 4" xfId="7897" xr:uid="{00000000-0005-0000-0000-0000CD440000}"/>
    <cellStyle name="Normal 5 2 3 5 2 4 5" xfId="14666" xr:uid="{00000000-0005-0000-0000-0000CE440000}"/>
    <cellStyle name="Normal 5 2 3 5 2 4 6" xfId="21435" xr:uid="{00000000-0005-0000-0000-0000CF440000}"/>
    <cellStyle name="Normal 5 2 3 5 2 5" xfId="1527" xr:uid="{00000000-0005-0000-0000-0000D0440000}"/>
    <cellStyle name="Normal 5 2 3 5 2 5 2" xfId="3229" xr:uid="{00000000-0005-0000-0000-0000D1440000}"/>
    <cellStyle name="Normal 5 2 3 5 2 5 2 2" xfId="6625" xr:uid="{00000000-0005-0000-0000-0000D2440000}"/>
    <cellStyle name="Normal 5 2 3 5 2 5 2 2 2" xfId="13397" xr:uid="{00000000-0005-0000-0000-0000D3440000}"/>
    <cellStyle name="Normal 5 2 3 5 2 5 2 2 3" xfId="20166" xr:uid="{00000000-0005-0000-0000-0000D4440000}"/>
    <cellStyle name="Normal 5 2 3 5 2 5 2 2 4" xfId="26935" xr:uid="{00000000-0005-0000-0000-0000D5440000}"/>
    <cellStyle name="Normal 5 2 3 5 2 5 2 3" xfId="10013" xr:uid="{00000000-0005-0000-0000-0000D6440000}"/>
    <cellStyle name="Normal 5 2 3 5 2 5 2 4" xfId="16782" xr:uid="{00000000-0005-0000-0000-0000D7440000}"/>
    <cellStyle name="Normal 5 2 3 5 2 5 2 5" xfId="23551" xr:uid="{00000000-0005-0000-0000-0000D8440000}"/>
    <cellStyle name="Normal 5 2 3 5 2 5 3" xfId="4923" xr:uid="{00000000-0005-0000-0000-0000D9440000}"/>
    <cellStyle name="Normal 5 2 3 5 2 5 3 2" xfId="11704" xr:uid="{00000000-0005-0000-0000-0000DA440000}"/>
    <cellStyle name="Normal 5 2 3 5 2 5 3 3" xfId="18473" xr:uid="{00000000-0005-0000-0000-0000DB440000}"/>
    <cellStyle name="Normal 5 2 3 5 2 5 3 4" xfId="25242" xr:uid="{00000000-0005-0000-0000-0000DC440000}"/>
    <cellStyle name="Normal 5 2 3 5 2 5 4" xfId="8320" xr:uid="{00000000-0005-0000-0000-0000DD440000}"/>
    <cellStyle name="Normal 5 2 3 5 2 5 5" xfId="15089" xr:uid="{00000000-0005-0000-0000-0000DE440000}"/>
    <cellStyle name="Normal 5 2 3 5 2 5 6" xfId="21858" xr:uid="{00000000-0005-0000-0000-0000DF440000}"/>
    <cellStyle name="Normal 5 2 3 5 2 6" xfId="1952" xr:uid="{00000000-0005-0000-0000-0000E0440000}"/>
    <cellStyle name="Normal 5 2 3 5 2 6 2" xfId="5348" xr:uid="{00000000-0005-0000-0000-0000E1440000}"/>
    <cellStyle name="Normal 5 2 3 5 2 6 2 2" xfId="12128" xr:uid="{00000000-0005-0000-0000-0000E2440000}"/>
    <cellStyle name="Normal 5 2 3 5 2 6 2 3" xfId="18897" xr:uid="{00000000-0005-0000-0000-0000E3440000}"/>
    <cellStyle name="Normal 5 2 3 5 2 6 2 4" xfId="25666" xr:uid="{00000000-0005-0000-0000-0000E4440000}"/>
    <cellStyle name="Normal 5 2 3 5 2 6 3" xfId="8744" xr:uid="{00000000-0005-0000-0000-0000E5440000}"/>
    <cellStyle name="Normal 5 2 3 5 2 6 4" xfId="15513" xr:uid="{00000000-0005-0000-0000-0000E6440000}"/>
    <cellStyle name="Normal 5 2 3 5 2 6 5" xfId="22282" xr:uid="{00000000-0005-0000-0000-0000E7440000}"/>
    <cellStyle name="Normal 5 2 3 5 2 7" xfId="3654" xr:uid="{00000000-0005-0000-0000-0000E8440000}"/>
    <cellStyle name="Normal 5 2 3 5 2 7 2" xfId="10435" xr:uid="{00000000-0005-0000-0000-0000E9440000}"/>
    <cellStyle name="Normal 5 2 3 5 2 7 3" xfId="17204" xr:uid="{00000000-0005-0000-0000-0000EA440000}"/>
    <cellStyle name="Normal 5 2 3 5 2 7 4" xfId="23973" xr:uid="{00000000-0005-0000-0000-0000EB440000}"/>
    <cellStyle name="Normal 5 2 3 5 2 8" xfId="7050" xr:uid="{00000000-0005-0000-0000-0000EC440000}"/>
    <cellStyle name="Normal 5 2 3 5 2 9" xfId="13820" xr:uid="{00000000-0005-0000-0000-0000ED440000}"/>
    <cellStyle name="Normal 5 2 3 5 3" xfId="366" xr:uid="{00000000-0005-0000-0000-0000EE440000}"/>
    <cellStyle name="Normal 5 2 3 5 3 2" xfId="793" xr:uid="{00000000-0005-0000-0000-0000EF440000}"/>
    <cellStyle name="Normal 5 2 3 5 3 2 2" xfId="2500" xr:uid="{00000000-0005-0000-0000-0000F0440000}"/>
    <cellStyle name="Normal 5 2 3 5 3 2 2 2" xfId="5896" xr:uid="{00000000-0005-0000-0000-0000F1440000}"/>
    <cellStyle name="Normal 5 2 3 5 3 2 2 2 2" xfId="12674" xr:uid="{00000000-0005-0000-0000-0000F2440000}"/>
    <cellStyle name="Normal 5 2 3 5 3 2 2 2 3" xfId="19443" xr:uid="{00000000-0005-0000-0000-0000F3440000}"/>
    <cellStyle name="Normal 5 2 3 5 3 2 2 2 4" xfId="26212" xr:uid="{00000000-0005-0000-0000-0000F4440000}"/>
    <cellStyle name="Normal 5 2 3 5 3 2 2 3" xfId="9290" xr:uid="{00000000-0005-0000-0000-0000F5440000}"/>
    <cellStyle name="Normal 5 2 3 5 3 2 2 4" xfId="16059" xr:uid="{00000000-0005-0000-0000-0000F6440000}"/>
    <cellStyle name="Normal 5 2 3 5 3 2 2 5" xfId="22828" xr:uid="{00000000-0005-0000-0000-0000F7440000}"/>
    <cellStyle name="Normal 5 2 3 5 3 2 3" xfId="4200" xr:uid="{00000000-0005-0000-0000-0000F8440000}"/>
    <cellStyle name="Normal 5 2 3 5 3 2 3 2" xfId="10981" xr:uid="{00000000-0005-0000-0000-0000F9440000}"/>
    <cellStyle name="Normal 5 2 3 5 3 2 3 3" xfId="17750" xr:uid="{00000000-0005-0000-0000-0000FA440000}"/>
    <cellStyle name="Normal 5 2 3 5 3 2 3 4" xfId="24519" xr:uid="{00000000-0005-0000-0000-0000FB440000}"/>
    <cellStyle name="Normal 5 2 3 5 3 2 4" xfId="7597" xr:uid="{00000000-0005-0000-0000-0000FC440000}"/>
    <cellStyle name="Normal 5 2 3 5 3 2 5" xfId="14366" xr:uid="{00000000-0005-0000-0000-0000FD440000}"/>
    <cellStyle name="Normal 5 2 3 5 3 2 6" xfId="21135" xr:uid="{00000000-0005-0000-0000-0000FE440000}"/>
    <cellStyle name="Normal 5 2 3 5 3 3" xfId="1221" xr:uid="{00000000-0005-0000-0000-0000FF440000}"/>
    <cellStyle name="Normal 5 2 3 5 3 3 2" xfId="2926" xr:uid="{00000000-0005-0000-0000-000000450000}"/>
    <cellStyle name="Normal 5 2 3 5 3 3 2 2" xfId="6322" xr:uid="{00000000-0005-0000-0000-000001450000}"/>
    <cellStyle name="Normal 5 2 3 5 3 3 2 2 2" xfId="13097" xr:uid="{00000000-0005-0000-0000-000002450000}"/>
    <cellStyle name="Normal 5 2 3 5 3 3 2 2 3" xfId="19866" xr:uid="{00000000-0005-0000-0000-000003450000}"/>
    <cellStyle name="Normal 5 2 3 5 3 3 2 2 4" xfId="26635" xr:uid="{00000000-0005-0000-0000-000004450000}"/>
    <cellStyle name="Normal 5 2 3 5 3 3 2 3" xfId="9713" xr:uid="{00000000-0005-0000-0000-000005450000}"/>
    <cellStyle name="Normal 5 2 3 5 3 3 2 4" xfId="16482" xr:uid="{00000000-0005-0000-0000-000006450000}"/>
    <cellStyle name="Normal 5 2 3 5 3 3 2 5" xfId="23251" xr:uid="{00000000-0005-0000-0000-000007450000}"/>
    <cellStyle name="Normal 5 2 3 5 3 3 3" xfId="4623" xr:uid="{00000000-0005-0000-0000-000008450000}"/>
    <cellStyle name="Normal 5 2 3 5 3 3 3 2" xfId="11404" xr:uid="{00000000-0005-0000-0000-000009450000}"/>
    <cellStyle name="Normal 5 2 3 5 3 3 3 3" xfId="18173" xr:uid="{00000000-0005-0000-0000-00000A450000}"/>
    <cellStyle name="Normal 5 2 3 5 3 3 3 4" xfId="24942" xr:uid="{00000000-0005-0000-0000-00000B450000}"/>
    <cellStyle name="Normal 5 2 3 5 3 3 4" xfId="8020" xr:uid="{00000000-0005-0000-0000-00000C450000}"/>
    <cellStyle name="Normal 5 2 3 5 3 3 5" xfId="14789" xr:uid="{00000000-0005-0000-0000-00000D450000}"/>
    <cellStyle name="Normal 5 2 3 5 3 3 6" xfId="21558" xr:uid="{00000000-0005-0000-0000-00000E450000}"/>
    <cellStyle name="Normal 5 2 3 5 3 4" xfId="1650" xr:uid="{00000000-0005-0000-0000-00000F450000}"/>
    <cellStyle name="Normal 5 2 3 5 3 4 2" xfId="3352" xr:uid="{00000000-0005-0000-0000-000010450000}"/>
    <cellStyle name="Normal 5 2 3 5 3 4 2 2" xfId="6748" xr:uid="{00000000-0005-0000-0000-000011450000}"/>
    <cellStyle name="Normal 5 2 3 5 3 4 2 2 2" xfId="13520" xr:uid="{00000000-0005-0000-0000-000012450000}"/>
    <cellStyle name="Normal 5 2 3 5 3 4 2 2 3" xfId="20289" xr:uid="{00000000-0005-0000-0000-000013450000}"/>
    <cellStyle name="Normal 5 2 3 5 3 4 2 2 4" xfId="27058" xr:uid="{00000000-0005-0000-0000-000014450000}"/>
    <cellStyle name="Normal 5 2 3 5 3 4 2 3" xfId="10136" xr:uid="{00000000-0005-0000-0000-000015450000}"/>
    <cellStyle name="Normal 5 2 3 5 3 4 2 4" xfId="16905" xr:uid="{00000000-0005-0000-0000-000016450000}"/>
    <cellStyle name="Normal 5 2 3 5 3 4 2 5" xfId="23674" xr:uid="{00000000-0005-0000-0000-000017450000}"/>
    <cellStyle name="Normal 5 2 3 5 3 4 3" xfId="5046" xr:uid="{00000000-0005-0000-0000-000018450000}"/>
    <cellStyle name="Normal 5 2 3 5 3 4 3 2" xfId="11827" xr:uid="{00000000-0005-0000-0000-000019450000}"/>
    <cellStyle name="Normal 5 2 3 5 3 4 3 3" xfId="18596" xr:uid="{00000000-0005-0000-0000-00001A450000}"/>
    <cellStyle name="Normal 5 2 3 5 3 4 3 4" xfId="25365" xr:uid="{00000000-0005-0000-0000-00001B450000}"/>
    <cellStyle name="Normal 5 2 3 5 3 4 4" xfId="8443" xr:uid="{00000000-0005-0000-0000-00001C450000}"/>
    <cellStyle name="Normal 5 2 3 5 3 4 5" xfId="15212" xr:uid="{00000000-0005-0000-0000-00001D450000}"/>
    <cellStyle name="Normal 5 2 3 5 3 4 6" xfId="21981" xr:uid="{00000000-0005-0000-0000-00001E450000}"/>
    <cellStyle name="Normal 5 2 3 5 3 5" xfId="2075" xr:uid="{00000000-0005-0000-0000-00001F450000}"/>
    <cellStyle name="Normal 5 2 3 5 3 5 2" xfId="5471" xr:uid="{00000000-0005-0000-0000-000020450000}"/>
    <cellStyle name="Normal 5 2 3 5 3 5 2 2" xfId="12251" xr:uid="{00000000-0005-0000-0000-000021450000}"/>
    <cellStyle name="Normal 5 2 3 5 3 5 2 3" xfId="19020" xr:uid="{00000000-0005-0000-0000-000022450000}"/>
    <cellStyle name="Normal 5 2 3 5 3 5 2 4" xfId="25789" xr:uid="{00000000-0005-0000-0000-000023450000}"/>
    <cellStyle name="Normal 5 2 3 5 3 5 3" xfId="8867" xr:uid="{00000000-0005-0000-0000-000024450000}"/>
    <cellStyle name="Normal 5 2 3 5 3 5 4" xfId="15636" xr:uid="{00000000-0005-0000-0000-000025450000}"/>
    <cellStyle name="Normal 5 2 3 5 3 5 5" xfId="22405" xr:uid="{00000000-0005-0000-0000-000026450000}"/>
    <cellStyle name="Normal 5 2 3 5 3 6" xfId="3777" xr:uid="{00000000-0005-0000-0000-000027450000}"/>
    <cellStyle name="Normal 5 2 3 5 3 6 2" xfId="10558" xr:uid="{00000000-0005-0000-0000-000028450000}"/>
    <cellStyle name="Normal 5 2 3 5 3 6 3" xfId="17327" xr:uid="{00000000-0005-0000-0000-000029450000}"/>
    <cellStyle name="Normal 5 2 3 5 3 6 4" xfId="24096" xr:uid="{00000000-0005-0000-0000-00002A450000}"/>
    <cellStyle name="Normal 5 2 3 5 3 7" xfId="7174" xr:uid="{00000000-0005-0000-0000-00002B450000}"/>
    <cellStyle name="Normal 5 2 3 5 3 8" xfId="13943" xr:uid="{00000000-0005-0000-0000-00002C450000}"/>
    <cellStyle name="Normal 5 2 3 5 3 9" xfId="20712" xr:uid="{00000000-0005-0000-0000-00002D450000}"/>
    <cellStyle name="Normal 5 2 3 5 4" xfId="568" xr:uid="{00000000-0005-0000-0000-00002E450000}"/>
    <cellStyle name="Normal 5 2 3 5 4 2" xfId="2277" xr:uid="{00000000-0005-0000-0000-00002F450000}"/>
    <cellStyle name="Normal 5 2 3 5 4 2 2" xfId="5673" xr:uid="{00000000-0005-0000-0000-000030450000}"/>
    <cellStyle name="Normal 5 2 3 5 4 2 2 2" xfId="12451" xr:uid="{00000000-0005-0000-0000-000031450000}"/>
    <cellStyle name="Normal 5 2 3 5 4 2 2 3" xfId="19220" xr:uid="{00000000-0005-0000-0000-000032450000}"/>
    <cellStyle name="Normal 5 2 3 5 4 2 2 4" xfId="25989" xr:uid="{00000000-0005-0000-0000-000033450000}"/>
    <cellStyle name="Normal 5 2 3 5 4 2 3" xfId="9067" xr:uid="{00000000-0005-0000-0000-000034450000}"/>
    <cellStyle name="Normal 5 2 3 5 4 2 4" xfId="15836" xr:uid="{00000000-0005-0000-0000-000035450000}"/>
    <cellStyle name="Normal 5 2 3 5 4 2 5" xfId="22605" xr:uid="{00000000-0005-0000-0000-000036450000}"/>
    <cellStyle name="Normal 5 2 3 5 4 3" xfId="3977" xr:uid="{00000000-0005-0000-0000-000037450000}"/>
    <cellStyle name="Normal 5 2 3 5 4 3 2" xfId="10758" xr:uid="{00000000-0005-0000-0000-000038450000}"/>
    <cellStyle name="Normal 5 2 3 5 4 3 3" xfId="17527" xr:uid="{00000000-0005-0000-0000-000039450000}"/>
    <cellStyle name="Normal 5 2 3 5 4 3 4" xfId="24296" xr:uid="{00000000-0005-0000-0000-00003A450000}"/>
    <cellStyle name="Normal 5 2 3 5 4 4" xfId="7374" xr:uid="{00000000-0005-0000-0000-00003B450000}"/>
    <cellStyle name="Normal 5 2 3 5 4 5" xfId="14143" xr:uid="{00000000-0005-0000-0000-00003C450000}"/>
    <cellStyle name="Normal 5 2 3 5 4 6" xfId="20912" xr:uid="{00000000-0005-0000-0000-00003D450000}"/>
    <cellStyle name="Normal 5 2 3 5 5" xfId="998" xr:uid="{00000000-0005-0000-0000-00003E450000}"/>
    <cellStyle name="Normal 5 2 3 5 5 2" xfId="2703" xr:uid="{00000000-0005-0000-0000-00003F450000}"/>
    <cellStyle name="Normal 5 2 3 5 5 2 2" xfId="6099" xr:uid="{00000000-0005-0000-0000-000040450000}"/>
    <cellStyle name="Normal 5 2 3 5 5 2 2 2" xfId="12874" xr:uid="{00000000-0005-0000-0000-000041450000}"/>
    <cellStyle name="Normal 5 2 3 5 5 2 2 3" xfId="19643" xr:uid="{00000000-0005-0000-0000-000042450000}"/>
    <cellStyle name="Normal 5 2 3 5 5 2 2 4" xfId="26412" xr:uid="{00000000-0005-0000-0000-000043450000}"/>
    <cellStyle name="Normal 5 2 3 5 5 2 3" xfId="9490" xr:uid="{00000000-0005-0000-0000-000044450000}"/>
    <cellStyle name="Normal 5 2 3 5 5 2 4" xfId="16259" xr:uid="{00000000-0005-0000-0000-000045450000}"/>
    <cellStyle name="Normal 5 2 3 5 5 2 5" xfId="23028" xr:uid="{00000000-0005-0000-0000-000046450000}"/>
    <cellStyle name="Normal 5 2 3 5 5 3" xfId="4400" xr:uid="{00000000-0005-0000-0000-000047450000}"/>
    <cellStyle name="Normal 5 2 3 5 5 3 2" xfId="11181" xr:uid="{00000000-0005-0000-0000-000048450000}"/>
    <cellStyle name="Normal 5 2 3 5 5 3 3" xfId="17950" xr:uid="{00000000-0005-0000-0000-000049450000}"/>
    <cellStyle name="Normal 5 2 3 5 5 3 4" xfId="24719" xr:uid="{00000000-0005-0000-0000-00004A450000}"/>
    <cellStyle name="Normal 5 2 3 5 5 4" xfId="7797" xr:uid="{00000000-0005-0000-0000-00004B450000}"/>
    <cellStyle name="Normal 5 2 3 5 5 5" xfId="14566" xr:uid="{00000000-0005-0000-0000-00004C450000}"/>
    <cellStyle name="Normal 5 2 3 5 5 6" xfId="21335" xr:uid="{00000000-0005-0000-0000-00004D450000}"/>
    <cellStyle name="Normal 5 2 3 5 6" xfId="1427" xr:uid="{00000000-0005-0000-0000-00004E450000}"/>
    <cellStyle name="Normal 5 2 3 5 6 2" xfId="3129" xr:uid="{00000000-0005-0000-0000-00004F450000}"/>
    <cellStyle name="Normal 5 2 3 5 6 2 2" xfId="6525" xr:uid="{00000000-0005-0000-0000-000050450000}"/>
    <cellStyle name="Normal 5 2 3 5 6 2 2 2" xfId="13297" xr:uid="{00000000-0005-0000-0000-000051450000}"/>
    <cellStyle name="Normal 5 2 3 5 6 2 2 3" xfId="20066" xr:uid="{00000000-0005-0000-0000-000052450000}"/>
    <cellStyle name="Normal 5 2 3 5 6 2 2 4" xfId="26835" xr:uid="{00000000-0005-0000-0000-000053450000}"/>
    <cellStyle name="Normal 5 2 3 5 6 2 3" xfId="9913" xr:uid="{00000000-0005-0000-0000-000054450000}"/>
    <cellStyle name="Normal 5 2 3 5 6 2 4" xfId="16682" xr:uid="{00000000-0005-0000-0000-000055450000}"/>
    <cellStyle name="Normal 5 2 3 5 6 2 5" xfId="23451" xr:uid="{00000000-0005-0000-0000-000056450000}"/>
    <cellStyle name="Normal 5 2 3 5 6 3" xfId="4823" xr:uid="{00000000-0005-0000-0000-000057450000}"/>
    <cellStyle name="Normal 5 2 3 5 6 3 2" xfId="11604" xr:uid="{00000000-0005-0000-0000-000058450000}"/>
    <cellStyle name="Normal 5 2 3 5 6 3 3" xfId="18373" xr:uid="{00000000-0005-0000-0000-000059450000}"/>
    <cellStyle name="Normal 5 2 3 5 6 3 4" xfId="25142" xr:uid="{00000000-0005-0000-0000-00005A450000}"/>
    <cellStyle name="Normal 5 2 3 5 6 4" xfId="8220" xr:uid="{00000000-0005-0000-0000-00005B450000}"/>
    <cellStyle name="Normal 5 2 3 5 6 5" xfId="14989" xr:uid="{00000000-0005-0000-0000-00005C450000}"/>
    <cellStyle name="Normal 5 2 3 5 6 6" xfId="21758" xr:uid="{00000000-0005-0000-0000-00005D450000}"/>
    <cellStyle name="Normal 5 2 3 5 7" xfId="1852" xr:uid="{00000000-0005-0000-0000-00005E450000}"/>
    <cellStyle name="Normal 5 2 3 5 7 2" xfId="5248" xr:uid="{00000000-0005-0000-0000-00005F450000}"/>
    <cellStyle name="Normal 5 2 3 5 7 2 2" xfId="12028" xr:uid="{00000000-0005-0000-0000-000060450000}"/>
    <cellStyle name="Normal 5 2 3 5 7 2 3" xfId="18797" xr:uid="{00000000-0005-0000-0000-000061450000}"/>
    <cellStyle name="Normal 5 2 3 5 7 2 4" xfId="25566" xr:uid="{00000000-0005-0000-0000-000062450000}"/>
    <cellStyle name="Normal 5 2 3 5 7 3" xfId="8644" xr:uid="{00000000-0005-0000-0000-000063450000}"/>
    <cellStyle name="Normal 5 2 3 5 7 4" xfId="15413" xr:uid="{00000000-0005-0000-0000-000064450000}"/>
    <cellStyle name="Normal 5 2 3 5 7 5" xfId="22182" xr:uid="{00000000-0005-0000-0000-000065450000}"/>
    <cellStyle name="Normal 5 2 3 5 8" xfId="3554" xr:uid="{00000000-0005-0000-0000-000066450000}"/>
    <cellStyle name="Normal 5 2 3 5 8 2" xfId="10335" xr:uid="{00000000-0005-0000-0000-000067450000}"/>
    <cellStyle name="Normal 5 2 3 5 8 3" xfId="17104" xr:uid="{00000000-0005-0000-0000-000068450000}"/>
    <cellStyle name="Normal 5 2 3 5 8 4" xfId="23873" xr:uid="{00000000-0005-0000-0000-000069450000}"/>
    <cellStyle name="Normal 5 2 3 5 9" xfId="6950" xr:uid="{00000000-0005-0000-0000-00006A450000}"/>
    <cellStyle name="Normal 5 2 3 6" xfId="140" xr:uid="{00000000-0005-0000-0000-00006B450000}"/>
    <cellStyle name="Normal 5 2 3 6 10" xfId="20509" xr:uid="{00000000-0005-0000-0000-00006C450000}"/>
    <cellStyle name="Normal 5 2 3 6 2" xfId="388" xr:uid="{00000000-0005-0000-0000-00006D450000}"/>
    <cellStyle name="Normal 5 2 3 6 2 2" xfId="815" xr:uid="{00000000-0005-0000-0000-00006E450000}"/>
    <cellStyle name="Normal 5 2 3 6 2 2 2" xfId="2520" xr:uid="{00000000-0005-0000-0000-00006F450000}"/>
    <cellStyle name="Normal 5 2 3 6 2 2 2 2" xfId="5916" xr:uid="{00000000-0005-0000-0000-000070450000}"/>
    <cellStyle name="Normal 5 2 3 6 2 2 2 2 2" xfId="12694" xr:uid="{00000000-0005-0000-0000-000071450000}"/>
    <cellStyle name="Normal 5 2 3 6 2 2 2 2 3" xfId="19463" xr:uid="{00000000-0005-0000-0000-000072450000}"/>
    <cellStyle name="Normal 5 2 3 6 2 2 2 2 4" xfId="26232" xr:uid="{00000000-0005-0000-0000-000073450000}"/>
    <cellStyle name="Normal 5 2 3 6 2 2 2 3" xfId="9310" xr:uid="{00000000-0005-0000-0000-000074450000}"/>
    <cellStyle name="Normal 5 2 3 6 2 2 2 4" xfId="16079" xr:uid="{00000000-0005-0000-0000-000075450000}"/>
    <cellStyle name="Normal 5 2 3 6 2 2 2 5" xfId="22848" xr:uid="{00000000-0005-0000-0000-000076450000}"/>
    <cellStyle name="Normal 5 2 3 6 2 2 3" xfId="4220" xr:uid="{00000000-0005-0000-0000-000077450000}"/>
    <cellStyle name="Normal 5 2 3 6 2 2 3 2" xfId="11001" xr:uid="{00000000-0005-0000-0000-000078450000}"/>
    <cellStyle name="Normal 5 2 3 6 2 2 3 3" xfId="17770" xr:uid="{00000000-0005-0000-0000-000079450000}"/>
    <cellStyle name="Normal 5 2 3 6 2 2 3 4" xfId="24539" xr:uid="{00000000-0005-0000-0000-00007A450000}"/>
    <cellStyle name="Normal 5 2 3 6 2 2 4" xfId="7617" xr:uid="{00000000-0005-0000-0000-00007B450000}"/>
    <cellStyle name="Normal 5 2 3 6 2 2 5" xfId="14386" xr:uid="{00000000-0005-0000-0000-00007C450000}"/>
    <cellStyle name="Normal 5 2 3 6 2 2 6" xfId="21155" xr:uid="{00000000-0005-0000-0000-00007D450000}"/>
    <cellStyle name="Normal 5 2 3 6 2 3" xfId="1241" xr:uid="{00000000-0005-0000-0000-00007E450000}"/>
    <cellStyle name="Normal 5 2 3 6 2 3 2" xfId="2946" xr:uid="{00000000-0005-0000-0000-00007F450000}"/>
    <cellStyle name="Normal 5 2 3 6 2 3 2 2" xfId="6342" xr:uid="{00000000-0005-0000-0000-000080450000}"/>
    <cellStyle name="Normal 5 2 3 6 2 3 2 2 2" xfId="13117" xr:uid="{00000000-0005-0000-0000-000081450000}"/>
    <cellStyle name="Normal 5 2 3 6 2 3 2 2 3" xfId="19886" xr:uid="{00000000-0005-0000-0000-000082450000}"/>
    <cellStyle name="Normal 5 2 3 6 2 3 2 2 4" xfId="26655" xr:uid="{00000000-0005-0000-0000-000083450000}"/>
    <cellStyle name="Normal 5 2 3 6 2 3 2 3" xfId="9733" xr:uid="{00000000-0005-0000-0000-000084450000}"/>
    <cellStyle name="Normal 5 2 3 6 2 3 2 4" xfId="16502" xr:uid="{00000000-0005-0000-0000-000085450000}"/>
    <cellStyle name="Normal 5 2 3 6 2 3 2 5" xfId="23271" xr:uid="{00000000-0005-0000-0000-000086450000}"/>
    <cellStyle name="Normal 5 2 3 6 2 3 3" xfId="4643" xr:uid="{00000000-0005-0000-0000-000087450000}"/>
    <cellStyle name="Normal 5 2 3 6 2 3 3 2" xfId="11424" xr:uid="{00000000-0005-0000-0000-000088450000}"/>
    <cellStyle name="Normal 5 2 3 6 2 3 3 3" xfId="18193" xr:uid="{00000000-0005-0000-0000-000089450000}"/>
    <cellStyle name="Normal 5 2 3 6 2 3 3 4" xfId="24962" xr:uid="{00000000-0005-0000-0000-00008A450000}"/>
    <cellStyle name="Normal 5 2 3 6 2 3 4" xfId="8040" xr:uid="{00000000-0005-0000-0000-00008B450000}"/>
    <cellStyle name="Normal 5 2 3 6 2 3 5" xfId="14809" xr:uid="{00000000-0005-0000-0000-00008C450000}"/>
    <cellStyle name="Normal 5 2 3 6 2 3 6" xfId="21578" xr:uid="{00000000-0005-0000-0000-00008D450000}"/>
    <cellStyle name="Normal 5 2 3 6 2 4" xfId="1670" xr:uid="{00000000-0005-0000-0000-00008E450000}"/>
    <cellStyle name="Normal 5 2 3 6 2 4 2" xfId="3372" xr:uid="{00000000-0005-0000-0000-00008F450000}"/>
    <cellStyle name="Normal 5 2 3 6 2 4 2 2" xfId="6768" xr:uid="{00000000-0005-0000-0000-000090450000}"/>
    <cellStyle name="Normal 5 2 3 6 2 4 2 2 2" xfId="13540" xr:uid="{00000000-0005-0000-0000-000091450000}"/>
    <cellStyle name="Normal 5 2 3 6 2 4 2 2 3" xfId="20309" xr:uid="{00000000-0005-0000-0000-000092450000}"/>
    <cellStyle name="Normal 5 2 3 6 2 4 2 2 4" xfId="27078" xr:uid="{00000000-0005-0000-0000-000093450000}"/>
    <cellStyle name="Normal 5 2 3 6 2 4 2 3" xfId="10156" xr:uid="{00000000-0005-0000-0000-000094450000}"/>
    <cellStyle name="Normal 5 2 3 6 2 4 2 4" xfId="16925" xr:uid="{00000000-0005-0000-0000-000095450000}"/>
    <cellStyle name="Normal 5 2 3 6 2 4 2 5" xfId="23694" xr:uid="{00000000-0005-0000-0000-000096450000}"/>
    <cellStyle name="Normal 5 2 3 6 2 4 3" xfId="5066" xr:uid="{00000000-0005-0000-0000-000097450000}"/>
    <cellStyle name="Normal 5 2 3 6 2 4 3 2" xfId="11847" xr:uid="{00000000-0005-0000-0000-000098450000}"/>
    <cellStyle name="Normal 5 2 3 6 2 4 3 3" xfId="18616" xr:uid="{00000000-0005-0000-0000-000099450000}"/>
    <cellStyle name="Normal 5 2 3 6 2 4 3 4" xfId="25385" xr:uid="{00000000-0005-0000-0000-00009A450000}"/>
    <cellStyle name="Normal 5 2 3 6 2 4 4" xfId="8463" xr:uid="{00000000-0005-0000-0000-00009B450000}"/>
    <cellStyle name="Normal 5 2 3 6 2 4 5" xfId="15232" xr:uid="{00000000-0005-0000-0000-00009C450000}"/>
    <cellStyle name="Normal 5 2 3 6 2 4 6" xfId="22001" xr:uid="{00000000-0005-0000-0000-00009D450000}"/>
    <cellStyle name="Normal 5 2 3 6 2 5" xfId="2097" xr:uid="{00000000-0005-0000-0000-00009E450000}"/>
    <cellStyle name="Normal 5 2 3 6 2 5 2" xfId="5493" xr:uid="{00000000-0005-0000-0000-00009F450000}"/>
    <cellStyle name="Normal 5 2 3 6 2 5 2 2" xfId="12271" xr:uid="{00000000-0005-0000-0000-0000A0450000}"/>
    <cellStyle name="Normal 5 2 3 6 2 5 2 3" xfId="19040" xr:uid="{00000000-0005-0000-0000-0000A1450000}"/>
    <cellStyle name="Normal 5 2 3 6 2 5 2 4" xfId="25809" xr:uid="{00000000-0005-0000-0000-0000A2450000}"/>
    <cellStyle name="Normal 5 2 3 6 2 5 3" xfId="8887" xr:uid="{00000000-0005-0000-0000-0000A3450000}"/>
    <cellStyle name="Normal 5 2 3 6 2 5 4" xfId="15656" xr:uid="{00000000-0005-0000-0000-0000A4450000}"/>
    <cellStyle name="Normal 5 2 3 6 2 5 5" xfId="22425" xr:uid="{00000000-0005-0000-0000-0000A5450000}"/>
    <cellStyle name="Normal 5 2 3 6 2 6" xfId="3797" xr:uid="{00000000-0005-0000-0000-0000A6450000}"/>
    <cellStyle name="Normal 5 2 3 6 2 6 2" xfId="10578" xr:uid="{00000000-0005-0000-0000-0000A7450000}"/>
    <cellStyle name="Normal 5 2 3 6 2 6 3" xfId="17347" xr:uid="{00000000-0005-0000-0000-0000A8450000}"/>
    <cellStyle name="Normal 5 2 3 6 2 6 4" xfId="24116" xr:uid="{00000000-0005-0000-0000-0000A9450000}"/>
    <cellStyle name="Normal 5 2 3 6 2 7" xfId="7194" xr:uid="{00000000-0005-0000-0000-0000AA450000}"/>
    <cellStyle name="Normal 5 2 3 6 2 8" xfId="13963" xr:uid="{00000000-0005-0000-0000-0000AB450000}"/>
    <cellStyle name="Normal 5 2 3 6 2 9" xfId="20732" xr:uid="{00000000-0005-0000-0000-0000AC450000}"/>
    <cellStyle name="Normal 5 2 3 6 3" xfId="590" xr:uid="{00000000-0005-0000-0000-0000AD450000}"/>
    <cellStyle name="Normal 5 2 3 6 3 2" xfId="2297" xr:uid="{00000000-0005-0000-0000-0000AE450000}"/>
    <cellStyle name="Normal 5 2 3 6 3 2 2" xfId="5693" xr:uid="{00000000-0005-0000-0000-0000AF450000}"/>
    <cellStyle name="Normal 5 2 3 6 3 2 2 2" xfId="12471" xr:uid="{00000000-0005-0000-0000-0000B0450000}"/>
    <cellStyle name="Normal 5 2 3 6 3 2 2 3" xfId="19240" xr:uid="{00000000-0005-0000-0000-0000B1450000}"/>
    <cellStyle name="Normal 5 2 3 6 3 2 2 4" xfId="26009" xr:uid="{00000000-0005-0000-0000-0000B2450000}"/>
    <cellStyle name="Normal 5 2 3 6 3 2 3" xfId="9087" xr:uid="{00000000-0005-0000-0000-0000B3450000}"/>
    <cellStyle name="Normal 5 2 3 6 3 2 4" xfId="15856" xr:uid="{00000000-0005-0000-0000-0000B4450000}"/>
    <cellStyle name="Normal 5 2 3 6 3 2 5" xfId="22625" xr:uid="{00000000-0005-0000-0000-0000B5450000}"/>
    <cellStyle name="Normal 5 2 3 6 3 3" xfId="3997" xr:uid="{00000000-0005-0000-0000-0000B6450000}"/>
    <cellStyle name="Normal 5 2 3 6 3 3 2" xfId="10778" xr:uid="{00000000-0005-0000-0000-0000B7450000}"/>
    <cellStyle name="Normal 5 2 3 6 3 3 3" xfId="17547" xr:uid="{00000000-0005-0000-0000-0000B8450000}"/>
    <cellStyle name="Normal 5 2 3 6 3 3 4" xfId="24316" xr:uid="{00000000-0005-0000-0000-0000B9450000}"/>
    <cellStyle name="Normal 5 2 3 6 3 4" xfId="7394" xr:uid="{00000000-0005-0000-0000-0000BA450000}"/>
    <cellStyle name="Normal 5 2 3 6 3 5" xfId="14163" xr:uid="{00000000-0005-0000-0000-0000BB450000}"/>
    <cellStyle name="Normal 5 2 3 6 3 6" xfId="20932" xr:uid="{00000000-0005-0000-0000-0000BC450000}"/>
    <cellStyle name="Normal 5 2 3 6 4" xfId="1018" xr:uid="{00000000-0005-0000-0000-0000BD450000}"/>
    <cellStyle name="Normal 5 2 3 6 4 2" xfId="2723" xr:uid="{00000000-0005-0000-0000-0000BE450000}"/>
    <cellStyle name="Normal 5 2 3 6 4 2 2" xfId="6119" xr:uid="{00000000-0005-0000-0000-0000BF450000}"/>
    <cellStyle name="Normal 5 2 3 6 4 2 2 2" xfId="12894" xr:uid="{00000000-0005-0000-0000-0000C0450000}"/>
    <cellStyle name="Normal 5 2 3 6 4 2 2 3" xfId="19663" xr:uid="{00000000-0005-0000-0000-0000C1450000}"/>
    <cellStyle name="Normal 5 2 3 6 4 2 2 4" xfId="26432" xr:uid="{00000000-0005-0000-0000-0000C2450000}"/>
    <cellStyle name="Normal 5 2 3 6 4 2 3" xfId="9510" xr:uid="{00000000-0005-0000-0000-0000C3450000}"/>
    <cellStyle name="Normal 5 2 3 6 4 2 4" xfId="16279" xr:uid="{00000000-0005-0000-0000-0000C4450000}"/>
    <cellStyle name="Normal 5 2 3 6 4 2 5" xfId="23048" xr:uid="{00000000-0005-0000-0000-0000C5450000}"/>
    <cellStyle name="Normal 5 2 3 6 4 3" xfId="4420" xr:uid="{00000000-0005-0000-0000-0000C6450000}"/>
    <cellStyle name="Normal 5 2 3 6 4 3 2" xfId="11201" xr:uid="{00000000-0005-0000-0000-0000C7450000}"/>
    <cellStyle name="Normal 5 2 3 6 4 3 3" xfId="17970" xr:uid="{00000000-0005-0000-0000-0000C8450000}"/>
    <cellStyle name="Normal 5 2 3 6 4 3 4" xfId="24739" xr:uid="{00000000-0005-0000-0000-0000C9450000}"/>
    <cellStyle name="Normal 5 2 3 6 4 4" xfId="7817" xr:uid="{00000000-0005-0000-0000-0000CA450000}"/>
    <cellStyle name="Normal 5 2 3 6 4 5" xfId="14586" xr:uid="{00000000-0005-0000-0000-0000CB450000}"/>
    <cellStyle name="Normal 5 2 3 6 4 6" xfId="21355" xr:uid="{00000000-0005-0000-0000-0000CC450000}"/>
    <cellStyle name="Normal 5 2 3 6 5" xfId="1447" xr:uid="{00000000-0005-0000-0000-0000CD450000}"/>
    <cellStyle name="Normal 5 2 3 6 5 2" xfId="3149" xr:uid="{00000000-0005-0000-0000-0000CE450000}"/>
    <cellStyle name="Normal 5 2 3 6 5 2 2" xfId="6545" xr:uid="{00000000-0005-0000-0000-0000CF450000}"/>
    <cellStyle name="Normal 5 2 3 6 5 2 2 2" xfId="13317" xr:uid="{00000000-0005-0000-0000-0000D0450000}"/>
    <cellStyle name="Normal 5 2 3 6 5 2 2 3" xfId="20086" xr:uid="{00000000-0005-0000-0000-0000D1450000}"/>
    <cellStyle name="Normal 5 2 3 6 5 2 2 4" xfId="26855" xr:uid="{00000000-0005-0000-0000-0000D2450000}"/>
    <cellStyle name="Normal 5 2 3 6 5 2 3" xfId="9933" xr:uid="{00000000-0005-0000-0000-0000D3450000}"/>
    <cellStyle name="Normal 5 2 3 6 5 2 4" xfId="16702" xr:uid="{00000000-0005-0000-0000-0000D4450000}"/>
    <cellStyle name="Normal 5 2 3 6 5 2 5" xfId="23471" xr:uid="{00000000-0005-0000-0000-0000D5450000}"/>
    <cellStyle name="Normal 5 2 3 6 5 3" xfId="4843" xr:uid="{00000000-0005-0000-0000-0000D6450000}"/>
    <cellStyle name="Normal 5 2 3 6 5 3 2" xfId="11624" xr:uid="{00000000-0005-0000-0000-0000D7450000}"/>
    <cellStyle name="Normal 5 2 3 6 5 3 3" xfId="18393" xr:uid="{00000000-0005-0000-0000-0000D8450000}"/>
    <cellStyle name="Normal 5 2 3 6 5 3 4" xfId="25162" xr:uid="{00000000-0005-0000-0000-0000D9450000}"/>
    <cellStyle name="Normal 5 2 3 6 5 4" xfId="8240" xr:uid="{00000000-0005-0000-0000-0000DA450000}"/>
    <cellStyle name="Normal 5 2 3 6 5 5" xfId="15009" xr:uid="{00000000-0005-0000-0000-0000DB450000}"/>
    <cellStyle name="Normal 5 2 3 6 5 6" xfId="21778" xr:uid="{00000000-0005-0000-0000-0000DC450000}"/>
    <cellStyle name="Normal 5 2 3 6 6" xfId="1872" xr:uid="{00000000-0005-0000-0000-0000DD450000}"/>
    <cellStyle name="Normal 5 2 3 6 6 2" xfId="5268" xr:uid="{00000000-0005-0000-0000-0000DE450000}"/>
    <cellStyle name="Normal 5 2 3 6 6 2 2" xfId="12048" xr:uid="{00000000-0005-0000-0000-0000DF450000}"/>
    <cellStyle name="Normal 5 2 3 6 6 2 3" xfId="18817" xr:uid="{00000000-0005-0000-0000-0000E0450000}"/>
    <cellStyle name="Normal 5 2 3 6 6 2 4" xfId="25586" xr:uid="{00000000-0005-0000-0000-0000E1450000}"/>
    <cellStyle name="Normal 5 2 3 6 6 3" xfId="8664" xr:uid="{00000000-0005-0000-0000-0000E2450000}"/>
    <cellStyle name="Normal 5 2 3 6 6 4" xfId="15433" xr:uid="{00000000-0005-0000-0000-0000E3450000}"/>
    <cellStyle name="Normal 5 2 3 6 6 5" xfId="22202" xr:uid="{00000000-0005-0000-0000-0000E4450000}"/>
    <cellStyle name="Normal 5 2 3 6 7" xfId="3574" xr:uid="{00000000-0005-0000-0000-0000E5450000}"/>
    <cellStyle name="Normal 5 2 3 6 7 2" xfId="10355" xr:uid="{00000000-0005-0000-0000-0000E6450000}"/>
    <cellStyle name="Normal 5 2 3 6 7 3" xfId="17124" xr:uid="{00000000-0005-0000-0000-0000E7450000}"/>
    <cellStyle name="Normal 5 2 3 6 7 4" xfId="23893" xr:uid="{00000000-0005-0000-0000-0000E8450000}"/>
    <cellStyle name="Normal 5 2 3 6 8" xfId="6970" xr:uid="{00000000-0005-0000-0000-0000E9450000}"/>
    <cellStyle name="Normal 5 2 3 6 9" xfId="13740" xr:uid="{00000000-0005-0000-0000-0000EA450000}"/>
    <cellStyle name="Normal 5 2 3 7" xfId="286" xr:uid="{00000000-0005-0000-0000-0000EB450000}"/>
    <cellStyle name="Normal 5 2 3 7 2" xfId="713" xr:uid="{00000000-0005-0000-0000-0000EC450000}"/>
    <cellStyle name="Normal 5 2 3 7 2 2" xfId="2420" xr:uid="{00000000-0005-0000-0000-0000ED450000}"/>
    <cellStyle name="Normal 5 2 3 7 2 2 2" xfId="5816" xr:uid="{00000000-0005-0000-0000-0000EE450000}"/>
    <cellStyle name="Normal 5 2 3 7 2 2 2 2" xfId="12594" xr:uid="{00000000-0005-0000-0000-0000EF450000}"/>
    <cellStyle name="Normal 5 2 3 7 2 2 2 3" xfId="19363" xr:uid="{00000000-0005-0000-0000-0000F0450000}"/>
    <cellStyle name="Normal 5 2 3 7 2 2 2 4" xfId="26132" xr:uid="{00000000-0005-0000-0000-0000F1450000}"/>
    <cellStyle name="Normal 5 2 3 7 2 2 3" xfId="9210" xr:uid="{00000000-0005-0000-0000-0000F2450000}"/>
    <cellStyle name="Normal 5 2 3 7 2 2 4" xfId="15979" xr:uid="{00000000-0005-0000-0000-0000F3450000}"/>
    <cellStyle name="Normal 5 2 3 7 2 2 5" xfId="22748" xr:uid="{00000000-0005-0000-0000-0000F4450000}"/>
    <cellStyle name="Normal 5 2 3 7 2 3" xfId="4120" xr:uid="{00000000-0005-0000-0000-0000F5450000}"/>
    <cellStyle name="Normal 5 2 3 7 2 3 2" xfId="10901" xr:uid="{00000000-0005-0000-0000-0000F6450000}"/>
    <cellStyle name="Normal 5 2 3 7 2 3 3" xfId="17670" xr:uid="{00000000-0005-0000-0000-0000F7450000}"/>
    <cellStyle name="Normal 5 2 3 7 2 3 4" xfId="24439" xr:uid="{00000000-0005-0000-0000-0000F8450000}"/>
    <cellStyle name="Normal 5 2 3 7 2 4" xfId="7517" xr:uid="{00000000-0005-0000-0000-0000F9450000}"/>
    <cellStyle name="Normal 5 2 3 7 2 5" xfId="14286" xr:uid="{00000000-0005-0000-0000-0000FA450000}"/>
    <cellStyle name="Normal 5 2 3 7 2 6" xfId="21055" xr:uid="{00000000-0005-0000-0000-0000FB450000}"/>
    <cellStyle name="Normal 5 2 3 7 3" xfId="1141" xr:uid="{00000000-0005-0000-0000-0000FC450000}"/>
    <cellStyle name="Normal 5 2 3 7 3 2" xfId="2846" xr:uid="{00000000-0005-0000-0000-0000FD450000}"/>
    <cellStyle name="Normal 5 2 3 7 3 2 2" xfId="6242" xr:uid="{00000000-0005-0000-0000-0000FE450000}"/>
    <cellStyle name="Normal 5 2 3 7 3 2 2 2" xfId="13017" xr:uid="{00000000-0005-0000-0000-0000FF450000}"/>
    <cellStyle name="Normal 5 2 3 7 3 2 2 3" xfId="19786" xr:uid="{00000000-0005-0000-0000-000000460000}"/>
    <cellStyle name="Normal 5 2 3 7 3 2 2 4" xfId="26555" xr:uid="{00000000-0005-0000-0000-000001460000}"/>
    <cellStyle name="Normal 5 2 3 7 3 2 3" xfId="9633" xr:uid="{00000000-0005-0000-0000-000002460000}"/>
    <cellStyle name="Normal 5 2 3 7 3 2 4" xfId="16402" xr:uid="{00000000-0005-0000-0000-000003460000}"/>
    <cellStyle name="Normal 5 2 3 7 3 2 5" xfId="23171" xr:uid="{00000000-0005-0000-0000-000004460000}"/>
    <cellStyle name="Normal 5 2 3 7 3 3" xfId="4543" xr:uid="{00000000-0005-0000-0000-000005460000}"/>
    <cellStyle name="Normal 5 2 3 7 3 3 2" xfId="11324" xr:uid="{00000000-0005-0000-0000-000006460000}"/>
    <cellStyle name="Normal 5 2 3 7 3 3 3" xfId="18093" xr:uid="{00000000-0005-0000-0000-000007460000}"/>
    <cellStyle name="Normal 5 2 3 7 3 3 4" xfId="24862" xr:uid="{00000000-0005-0000-0000-000008460000}"/>
    <cellStyle name="Normal 5 2 3 7 3 4" xfId="7940" xr:uid="{00000000-0005-0000-0000-000009460000}"/>
    <cellStyle name="Normal 5 2 3 7 3 5" xfId="14709" xr:uid="{00000000-0005-0000-0000-00000A460000}"/>
    <cellStyle name="Normal 5 2 3 7 3 6" xfId="21478" xr:uid="{00000000-0005-0000-0000-00000B460000}"/>
    <cellStyle name="Normal 5 2 3 7 4" xfId="1570" xr:uid="{00000000-0005-0000-0000-00000C460000}"/>
    <cellStyle name="Normal 5 2 3 7 4 2" xfId="3272" xr:uid="{00000000-0005-0000-0000-00000D460000}"/>
    <cellStyle name="Normal 5 2 3 7 4 2 2" xfId="6668" xr:uid="{00000000-0005-0000-0000-00000E460000}"/>
    <cellStyle name="Normal 5 2 3 7 4 2 2 2" xfId="13440" xr:uid="{00000000-0005-0000-0000-00000F460000}"/>
    <cellStyle name="Normal 5 2 3 7 4 2 2 3" xfId="20209" xr:uid="{00000000-0005-0000-0000-000010460000}"/>
    <cellStyle name="Normal 5 2 3 7 4 2 2 4" xfId="26978" xr:uid="{00000000-0005-0000-0000-000011460000}"/>
    <cellStyle name="Normal 5 2 3 7 4 2 3" xfId="10056" xr:uid="{00000000-0005-0000-0000-000012460000}"/>
    <cellStyle name="Normal 5 2 3 7 4 2 4" xfId="16825" xr:uid="{00000000-0005-0000-0000-000013460000}"/>
    <cellStyle name="Normal 5 2 3 7 4 2 5" xfId="23594" xr:uid="{00000000-0005-0000-0000-000014460000}"/>
    <cellStyle name="Normal 5 2 3 7 4 3" xfId="4966" xr:uid="{00000000-0005-0000-0000-000015460000}"/>
    <cellStyle name="Normal 5 2 3 7 4 3 2" xfId="11747" xr:uid="{00000000-0005-0000-0000-000016460000}"/>
    <cellStyle name="Normal 5 2 3 7 4 3 3" xfId="18516" xr:uid="{00000000-0005-0000-0000-000017460000}"/>
    <cellStyle name="Normal 5 2 3 7 4 3 4" xfId="25285" xr:uid="{00000000-0005-0000-0000-000018460000}"/>
    <cellStyle name="Normal 5 2 3 7 4 4" xfId="8363" xr:uid="{00000000-0005-0000-0000-000019460000}"/>
    <cellStyle name="Normal 5 2 3 7 4 5" xfId="15132" xr:uid="{00000000-0005-0000-0000-00001A460000}"/>
    <cellStyle name="Normal 5 2 3 7 4 6" xfId="21901" xr:uid="{00000000-0005-0000-0000-00001B460000}"/>
    <cellStyle name="Normal 5 2 3 7 5" xfId="1995" xr:uid="{00000000-0005-0000-0000-00001C460000}"/>
    <cellStyle name="Normal 5 2 3 7 5 2" xfId="5391" xr:uid="{00000000-0005-0000-0000-00001D460000}"/>
    <cellStyle name="Normal 5 2 3 7 5 2 2" xfId="12171" xr:uid="{00000000-0005-0000-0000-00001E460000}"/>
    <cellStyle name="Normal 5 2 3 7 5 2 3" xfId="18940" xr:uid="{00000000-0005-0000-0000-00001F460000}"/>
    <cellStyle name="Normal 5 2 3 7 5 2 4" xfId="25709" xr:uid="{00000000-0005-0000-0000-000020460000}"/>
    <cellStyle name="Normal 5 2 3 7 5 3" xfId="8787" xr:uid="{00000000-0005-0000-0000-000021460000}"/>
    <cellStyle name="Normal 5 2 3 7 5 4" xfId="15556" xr:uid="{00000000-0005-0000-0000-000022460000}"/>
    <cellStyle name="Normal 5 2 3 7 5 5" xfId="22325" xr:uid="{00000000-0005-0000-0000-000023460000}"/>
    <cellStyle name="Normal 5 2 3 7 6" xfId="3697" xr:uid="{00000000-0005-0000-0000-000024460000}"/>
    <cellStyle name="Normal 5 2 3 7 6 2" xfId="10478" xr:uid="{00000000-0005-0000-0000-000025460000}"/>
    <cellStyle name="Normal 5 2 3 7 6 3" xfId="17247" xr:uid="{00000000-0005-0000-0000-000026460000}"/>
    <cellStyle name="Normal 5 2 3 7 6 4" xfId="24016" xr:uid="{00000000-0005-0000-0000-000027460000}"/>
    <cellStyle name="Normal 5 2 3 7 7" xfId="7094" xr:uid="{00000000-0005-0000-0000-000028460000}"/>
    <cellStyle name="Normal 5 2 3 7 8" xfId="13863" xr:uid="{00000000-0005-0000-0000-000029460000}"/>
    <cellStyle name="Normal 5 2 3 7 9" xfId="20632" xr:uid="{00000000-0005-0000-0000-00002A460000}"/>
    <cellStyle name="Normal 5 2 3 8" xfId="488" xr:uid="{00000000-0005-0000-0000-00002B460000}"/>
    <cellStyle name="Normal 5 2 3 8 2" xfId="2197" xr:uid="{00000000-0005-0000-0000-00002C460000}"/>
    <cellStyle name="Normal 5 2 3 8 2 2" xfId="5593" xr:uid="{00000000-0005-0000-0000-00002D460000}"/>
    <cellStyle name="Normal 5 2 3 8 2 2 2" xfId="12371" xr:uid="{00000000-0005-0000-0000-00002E460000}"/>
    <cellStyle name="Normal 5 2 3 8 2 2 3" xfId="19140" xr:uid="{00000000-0005-0000-0000-00002F460000}"/>
    <cellStyle name="Normal 5 2 3 8 2 2 4" xfId="25909" xr:uid="{00000000-0005-0000-0000-000030460000}"/>
    <cellStyle name="Normal 5 2 3 8 2 3" xfId="8987" xr:uid="{00000000-0005-0000-0000-000031460000}"/>
    <cellStyle name="Normal 5 2 3 8 2 4" xfId="15756" xr:uid="{00000000-0005-0000-0000-000032460000}"/>
    <cellStyle name="Normal 5 2 3 8 2 5" xfId="22525" xr:uid="{00000000-0005-0000-0000-000033460000}"/>
    <cellStyle name="Normal 5 2 3 8 3" xfId="3897" xr:uid="{00000000-0005-0000-0000-000034460000}"/>
    <cellStyle name="Normal 5 2 3 8 3 2" xfId="10678" xr:uid="{00000000-0005-0000-0000-000035460000}"/>
    <cellStyle name="Normal 5 2 3 8 3 3" xfId="17447" xr:uid="{00000000-0005-0000-0000-000036460000}"/>
    <cellStyle name="Normal 5 2 3 8 3 4" xfId="24216" xr:uid="{00000000-0005-0000-0000-000037460000}"/>
    <cellStyle name="Normal 5 2 3 8 4" xfId="7294" xr:uid="{00000000-0005-0000-0000-000038460000}"/>
    <cellStyle name="Normal 5 2 3 8 5" xfId="14063" xr:uid="{00000000-0005-0000-0000-000039460000}"/>
    <cellStyle name="Normal 5 2 3 8 6" xfId="20832" xr:uid="{00000000-0005-0000-0000-00003A460000}"/>
    <cellStyle name="Normal 5 2 3 9" xfId="918" xr:uid="{00000000-0005-0000-0000-00003B460000}"/>
    <cellStyle name="Normal 5 2 3 9 2" xfId="2623" xr:uid="{00000000-0005-0000-0000-00003C460000}"/>
    <cellStyle name="Normal 5 2 3 9 2 2" xfId="6019" xr:uid="{00000000-0005-0000-0000-00003D460000}"/>
    <cellStyle name="Normal 5 2 3 9 2 2 2" xfId="12794" xr:uid="{00000000-0005-0000-0000-00003E460000}"/>
    <cellStyle name="Normal 5 2 3 9 2 2 3" xfId="19563" xr:uid="{00000000-0005-0000-0000-00003F460000}"/>
    <cellStyle name="Normal 5 2 3 9 2 2 4" xfId="26332" xr:uid="{00000000-0005-0000-0000-000040460000}"/>
    <cellStyle name="Normal 5 2 3 9 2 3" xfId="9410" xr:uid="{00000000-0005-0000-0000-000041460000}"/>
    <cellStyle name="Normal 5 2 3 9 2 4" xfId="16179" xr:uid="{00000000-0005-0000-0000-000042460000}"/>
    <cellStyle name="Normal 5 2 3 9 2 5" xfId="22948" xr:uid="{00000000-0005-0000-0000-000043460000}"/>
    <cellStyle name="Normal 5 2 3 9 3" xfId="4320" xr:uid="{00000000-0005-0000-0000-000044460000}"/>
    <cellStyle name="Normal 5 2 3 9 3 2" xfId="11101" xr:uid="{00000000-0005-0000-0000-000045460000}"/>
    <cellStyle name="Normal 5 2 3 9 3 3" xfId="17870" xr:uid="{00000000-0005-0000-0000-000046460000}"/>
    <cellStyle name="Normal 5 2 3 9 3 4" xfId="24639" xr:uid="{00000000-0005-0000-0000-000047460000}"/>
    <cellStyle name="Normal 5 2 3 9 4" xfId="7717" xr:uid="{00000000-0005-0000-0000-000048460000}"/>
    <cellStyle name="Normal 5 2 3 9 5" xfId="14486" xr:uid="{00000000-0005-0000-0000-000049460000}"/>
    <cellStyle name="Normal 5 2 3 9 6" xfId="21255" xr:uid="{00000000-0005-0000-0000-00004A460000}"/>
    <cellStyle name="Normal 5 2 4" xfId="34" xr:uid="{00000000-0005-0000-0000-00004B460000}"/>
    <cellStyle name="Normal 5 2 4 10" xfId="13650" xr:uid="{00000000-0005-0000-0000-00004C460000}"/>
    <cellStyle name="Normal 5 2 4 11" xfId="20419" xr:uid="{00000000-0005-0000-0000-00004D460000}"/>
    <cellStyle name="Normal 5 2 4 2" xfId="150" xr:uid="{00000000-0005-0000-0000-00004E460000}"/>
    <cellStyle name="Normal 5 2 4 2 10" xfId="20519" xr:uid="{00000000-0005-0000-0000-00004F460000}"/>
    <cellStyle name="Normal 5 2 4 2 2" xfId="398" xr:uid="{00000000-0005-0000-0000-000050460000}"/>
    <cellStyle name="Normal 5 2 4 2 2 2" xfId="825" xr:uid="{00000000-0005-0000-0000-000051460000}"/>
    <cellStyle name="Normal 5 2 4 2 2 2 2" xfId="2530" xr:uid="{00000000-0005-0000-0000-000052460000}"/>
    <cellStyle name="Normal 5 2 4 2 2 2 2 2" xfId="5926" xr:uid="{00000000-0005-0000-0000-000053460000}"/>
    <cellStyle name="Normal 5 2 4 2 2 2 2 2 2" xfId="12704" xr:uid="{00000000-0005-0000-0000-000054460000}"/>
    <cellStyle name="Normal 5 2 4 2 2 2 2 2 3" xfId="19473" xr:uid="{00000000-0005-0000-0000-000055460000}"/>
    <cellStyle name="Normal 5 2 4 2 2 2 2 2 4" xfId="26242" xr:uid="{00000000-0005-0000-0000-000056460000}"/>
    <cellStyle name="Normal 5 2 4 2 2 2 2 3" xfId="9320" xr:uid="{00000000-0005-0000-0000-000057460000}"/>
    <cellStyle name="Normal 5 2 4 2 2 2 2 4" xfId="16089" xr:uid="{00000000-0005-0000-0000-000058460000}"/>
    <cellStyle name="Normal 5 2 4 2 2 2 2 5" xfId="22858" xr:uid="{00000000-0005-0000-0000-000059460000}"/>
    <cellStyle name="Normal 5 2 4 2 2 2 3" xfId="4230" xr:uid="{00000000-0005-0000-0000-00005A460000}"/>
    <cellStyle name="Normal 5 2 4 2 2 2 3 2" xfId="11011" xr:uid="{00000000-0005-0000-0000-00005B460000}"/>
    <cellStyle name="Normal 5 2 4 2 2 2 3 3" xfId="17780" xr:uid="{00000000-0005-0000-0000-00005C460000}"/>
    <cellStyle name="Normal 5 2 4 2 2 2 3 4" xfId="24549" xr:uid="{00000000-0005-0000-0000-00005D460000}"/>
    <cellStyle name="Normal 5 2 4 2 2 2 4" xfId="7627" xr:uid="{00000000-0005-0000-0000-00005E460000}"/>
    <cellStyle name="Normal 5 2 4 2 2 2 5" xfId="14396" xr:uid="{00000000-0005-0000-0000-00005F460000}"/>
    <cellStyle name="Normal 5 2 4 2 2 2 6" xfId="21165" xr:uid="{00000000-0005-0000-0000-000060460000}"/>
    <cellStyle name="Normal 5 2 4 2 2 3" xfId="1251" xr:uid="{00000000-0005-0000-0000-000061460000}"/>
    <cellStyle name="Normal 5 2 4 2 2 3 2" xfId="2956" xr:uid="{00000000-0005-0000-0000-000062460000}"/>
    <cellStyle name="Normal 5 2 4 2 2 3 2 2" xfId="6352" xr:uid="{00000000-0005-0000-0000-000063460000}"/>
    <cellStyle name="Normal 5 2 4 2 2 3 2 2 2" xfId="13127" xr:uid="{00000000-0005-0000-0000-000064460000}"/>
    <cellStyle name="Normal 5 2 4 2 2 3 2 2 3" xfId="19896" xr:uid="{00000000-0005-0000-0000-000065460000}"/>
    <cellStyle name="Normal 5 2 4 2 2 3 2 2 4" xfId="26665" xr:uid="{00000000-0005-0000-0000-000066460000}"/>
    <cellStyle name="Normal 5 2 4 2 2 3 2 3" xfId="9743" xr:uid="{00000000-0005-0000-0000-000067460000}"/>
    <cellStyle name="Normal 5 2 4 2 2 3 2 4" xfId="16512" xr:uid="{00000000-0005-0000-0000-000068460000}"/>
    <cellStyle name="Normal 5 2 4 2 2 3 2 5" xfId="23281" xr:uid="{00000000-0005-0000-0000-000069460000}"/>
    <cellStyle name="Normal 5 2 4 2 2 3 3" xfId="4653" xr:uid="{00000000-0005-0000-0000-00006A460000}"/>
    <cellStyle name="Normal 5 2 4 2 2 3 3 2" xfId="11434" xr:uid="{00000000-0005-0000-0000-00006B460000}"/>
    <cellStyle name="Normal 5 2 4 2 2 3 3 3" xfId="18203" xr:uid="{00000000-0005-0000-0000-00006C460000}"/>
    <cellStyle name="Normal 5 2 4 2 2 3 3 4" xfId="24972" xr:uid="{00000000-0005-0000-0000-00006D460000}"/>
    <cellStyle name="Normal 5 2 4 2 2 3 4" xfId="8050" xr:uid="{00000000-0005-0000-0000-00006E460000}"/>
    <cellStyle name="Normal 5 2 4 2 2 3 5" xfId="14819" xr:uid="{00000000-0005-0000-0000-00006F460000}"/>
    <cellStyle name="Normal 5 2 4 2 2 3 6" xfId="21588" xr:uid="{00000000-0005-0000-0000-000070460000}"/>
    <cellStyle name="Normal 5 2 4 2 2 4" xfId="1680" xr:uid="{00000000-0005-0000-0000-000071460000}"/>
    <cellStyle name="Normal 5 2 4 2 2 4 2" xfId="3382" xr:uid="{00000000-0005-0000-0000-000072460000}"/>
    <cellStyle name="Normal 5 2 4 2 2 4 2 2" xfId="6778" xr:uid="{00000000-0005-0000-0000-000073460000}"/>
    <cellStyle name="Normal 5 2 4 2 2 4 2 2 2" xfId="13550" xr:uid="{00000000-0005-0000-0000-000074460000}"/>
    <cellStyle name="Normal 5 2 4 2 2 4 2 2 3" xfId="20319" xr:uid="{00000000-0005-0000-0000-000075460000}"/>
    <cellStyle name="Normal 5 2 4 2 2 4 2 2 4" xfId="27088" xr:uid="{00000000-0005-0000-0000-000076460000}"/>
    <cellStyle name="Normal 5 2 4 2 2 4 2 3" xfId="10166" xr:uid="{00000000-0005-0000-0000-000077460000}"/>
    <cellStyle name="Normal 5 2 4 2 2 4 2 4" xfId="16935" xr:uid="{00000000-0005-0000-0000-000078460000}"/>
    <cellStyle name="Normal 5 2 4 2 2 4 2 5" xfId="23704" xr:uid="{00000000-0005-0000-0000-000079460000}"/>
    <cellStyle name="Normal 5 2 4 2 2 4 3" xfId="5076" xr:uid="{00000000-0005-0000-0000-00007A460000}"/>
    <cellStyle name="Normal 5 2 4 2 2 4 3 2" xfId="11857" xr:uid="{00000000-0005-0000-0000-00007B460000}"/>
    <cellStyle name="Normal 5 2 4 2 2 4 3 3" xfId="18626" xr:uid="{00000000-0005-0000-0000-00007C460000}"/>
    <cellStyle name="Normal 5 2 4 2 2 4 3 4" xfId="25395" xr:uid="{00000000-0005-0000-0000-00007D460000}"/>
    <cellStyle name="Normal 5 2 4 2 2 4 4" xfId="8473" xr:uid="{00000000-0005-0000-0000-00007E460000}"/>
    <cellStyle name="Normal 5 2 4 2 2 4 5" xfId="15242" xr:uid="{00000000-0005-0000-0000-00007F460000}"/>
    <cellStyle name="Normal 5 2 4 2 2 4 6" xfId="22011" xr:uid="{00000000-0005-0000-0000-000080460000}"/>
    <cellStyle name="Normal 5 2 4 2 2 5" xfId="2107" xr:uid="{00000000-0005-0000-0000-000081460000}"/>
    <cellStyle name="Normal 5 2 4 2 2 5 2" xfId="5503" xr:uid="{00000000-0005-0000-0000-000082460000}"/>
    <cellStyle name="Normal 5 2 4 2 2 5 2 2" xfId="12281" xr:uid="{00000000-0005-0000-0000-000083460000}"/>
    <cellStyle name="Normal 5 2 4 2 2 5 2 3" xfId="19050" xr:uid="{00000000-0005-0000-0000-000084460000}"/>
    <cellStyle name="Normal 5 2 4 2 2 5 2 4" xfId="25819" xr:uid="{00000000-0005-0000-0000-000085460000}"/>
    <cellStyle name="Normal 5 2 4 2 2 5 3" xfId="8897" xr:uid="{00000000-0005-0000-0000-000086460000}"/>
    <cellStyle name="Normal 5 2 4 2 2 5 4" xfId="15666" xr:uid="{00000000-0005-0000-0000-000087460000}"/>
    <cellStyle name="Normal 5 2 4 2 2 5 5" xfId="22435" xr:uid="{00000000-0005-0000-0000-000088460000}"/>
    <cellStyle name="Normal 5 2 4 2 2 6" xfId="3807" xr:uid="{00000000-0005-0000-0000-000089460000}"/>
    <cellStyle name="Normal 5 2 4 2 2 6 2" xfId="10588" xr:uid="{00000000-0005-0000-0000-00008A460000}"/>
    <cellStyle name="Normal 5 2 4 2 2 6 3" xfId="17357" xr:uid="{00000000-0005-0000-0000-00008B460000}"/>
    <cellStyle name="Normal 5 2 4 2 2 6 4" xfId="24126" xr:uid="{00000000-0005-0000-0000-00008C460000}"/>
    <cellStyle name="Normal 5 2 4 2 2 7" xfId="7204" xr:uid="{00000000-0005-0000-0000-00008D460000}"/>
    <cellStyle name="Normal 5 2 4 2 2 8" xfId="13973" xr:uid="{00000000-0005-0000-0000-00008E460000}"/>
    <cellStyle name="Normal 5 2 4 2 2 9" xfId="20742" xr:uid="{00000000-0005-0000-0000-00008F460000}"/>
    <cellStyle name="Normal 5 2 4 2 3" xfId="600" xr:uid="{00000000-0005-0000-0000-000090460000}"/>
    <cellStyle name="Normal 5 2 4 2 3 2" xfId="2307" xr:uid="{00000000-0005-0000-0000-000091460000}"/>
    <cellStyle name="Normal 5 2 4 2 3 2 2" xfId="5703" xr:uid="{00000000-0005-0000-0000-000092460000}"/>
    <cellStyle name="Normal 5 2 4 2 3 2 2 2" xfId="12481" xr:uid="{00000000-0005-0000-0000-000093460000}"/>
    <cellStyle name="Normal 5 2 4 2 3 2 2 3" xfId="19250" xr:uid="{00000000-0005-0000-0000-000094460000}"/>
    <cellStyle name="Normal 5 2 4 2 3 2 2 4" xfId="26019" xr:uid="{00000000-0005-0000-0000-000095460000}"/>
    <cellStyle name="Normal 5 2 4 2 3 2 3" xfId="9097" xr:uid="{00000000-0005-0000-0000-000096460000}"/>
    <cellStyle name="Normal 5 2 4 2 3 2 4" xfId="15866" xr:uid="{00000000-0005-0000-0000-000097460000}"/>
    <cellStyle name="Normal 5 2 4 2 3 2 5" xfId="22635" xr:uid="{00000000-0005-0000-0000-000098460000}"/>
    <cellStyle name="Normal 5 2 4 2 3 3" xfId="4007" xr:uid="{00000000-0005-0000-0000-000099460000}"/>
    <cellStyle name="Normal 5 2 4 2 3 3 2" xfId="10788" xr:uid="{00000000-0005-0000-0000-00009A460000}"/>
    <cellStyle name="Normal 5 2 4 2 3 3 3" xfId="17557" xr:uid="{00000000-0005-0000-0000-00009B460000}"/>
    <cellStyle name="Normal 5 2 4 2 3 3 4" xfId="24326" xr:uid="{00000000-0005-0000-0000-00009C460000}"/>
    <cellStyle name="Normal 5 2 4 2 3 4" xfId="7404" xr:uid="{00000000-0005-0000-0000-00009D460000}"/>
    <cellStyle name="Normal 5 2 4 2 3 5" xfId="14173" xr:uid="{00000000-0005-0000-0000-00009E460000}"/>
    <cellStyle name="Normal 5 2 4 2 3 6" xfId="20942" xr:uid="{00000000-0005-0000-0000-00009F460000}"/>
    <cellStyle name="Normal 5 2 4 2 4" xfId="1028" xr:uid="{00000000-0005-0000-0000-0000A0460000}"/>
    <cellStyle name="Normal 5 2 4 2 4 2" xfId="2733" xr:uid="{00000000-0005-0000-0000-0000A1460000}"/>
    <cellStyle name="Normal 5 2 4 2 4 2 2" xfId="6129" xr:uid="{00000000-0005-0000-0000-0000A2460000}"/>
    <cellStyle name="Normal 5 2 4 2 4 2 2 2" xfId="12904" xr:uid="{00000000-0005-0000-0000-0000A3460000}"/>
    <cellStyle name="Normal 5 2 4 2 4 2 2 3" xfId="19673" xr:uid="{00000000-0005-0000-0000-0000A4460000}"/>
    <cellStyle name="Normal 5 2 4 2 4 2 2 4" xfId="26442" xr:uid="{00000000-0005-0000-0000-0000A5460000}"/>
    <cellStyle name="Normal 5 2 4 2 4 2 3" xfId="9520" xr:uid="{00000000-0005-0000-0000-0000A6460000}"/>
    <cellStyle name="Normal 5 2 4 2 4 2 4" xfId="16289" xr:uid="{00000000-0005-0000-0000-0000A7460000}"/>
    <cellStyle name="Normal 5 2 4 2 4 2 5" xfId="23058" xr:uid="{00000000-0005-0000-0000-0000A8460000}"/>
    <cellStyle name="Normal 5 2 4 2 4 3" xfId="4430" xr:uid="{00000000-0005-0000-0000-0000A9460000}"/>
    <cellStyle name="Normal 5 2 4 2 4 3 2" xfId="11211" xr:uid="{00000000-0005-0000-0000-0000AA460000}"/>
    <cellStyle name="Normal 5 2 4 2 4 3 3" xfId="17980" xr:uid="{00000000-0005-0000-0000-0000AB460000}"/>
    <cellStyle name="Normal 5 2 4 2 4 3 4" xfId="24749" xr:uid="{00000000-0005-0000-0000-0000AC460000}"/>
    <cellStyle name="Normal 5 2 4 2 4 4" xfId="7827" xr:uid="{00000000-0005-0000-0000-0000AD460000}"/>
    <cellStyle name="Normal 5 2 4 2 4 5" xfId="14596" xr:uid="{00000000-0005-0000-0000-0000AE460000}"/>
    <cellStyle name="Normal 5 2 4 2 4 6" xfId="21365" xr:uid="{00000000-0005-0000-0000-0000AF460000}"/>
    <cellStyle name="Normal 5 2 4 2 5" xfId="1457" xr:uid="{00000000-0005-0000-0000-0000B0460000}"/>
    <cellStyle name="Normal 5 2 4 2 5 2" xfId="3159" xr:uid="{00000000-0005-0000-0000-0000B1460000}"/>
    <cellStyle name="Normal 5 2 4 2 5 2 2" xfId="6555" xr:uid="{00000000-0005-0000-0000-0000B2460000}"/>
    <cellStyle name="Normal 5 2 4 2 5 2 2 2" xfId="13327" xr:uid="{00000000-0005-0000-0000-0000B3460000}"/>
    <cellStyle name="Normal 5 2 4 2 5 2 2 3" xfId="20096" xr:uid="{00000000-0005-0000-0000-0000B4460000}"/>
    <cellStyle name="Normal 5 2 4 2 5 2 2 4" xfId="26865" xr:uid="{00000000-0005-0000-0000-0000B5460000}"/>
    <cellStyle name="Normal 5 2 4 2 5 2 3" xfId="9943" xr:uid="{00000000-0005-0000-0000-0000B6460000}"/>
    <cellStyle name="Normal 5 2 4 2 5 2 4" xfId="16712" xr:uid="{00000000-0005-0000-0000-0000B7460000}"/>
    <cellStyle name="Normal 5 2 4 2 5 2 5" xfId="23481" xr:uid="{00000000-0005-0000-0000-0000B8460000}"/>
    <cellStyle name="Normal 5 2 4 2 5 3" xfId="4853" xr:uid="{00000000-0005-0000-0000-0000B9460000}"/>
    <cellStyle name="Normal 5 2 4 2 5 3 2" xfId="11634" xr:uid="{00000000-0005-0000-0000-0000BA460000}"/>
    <cellStyle name="Normal 5 2 4 2 5 3 3" xfId="18403" xr:uid="{00000000-0005-0000-0000-0000BB460000}"/>
    <cellStyle name="Normal 5 2 4 2 5 3 4" xfId="25172" xr:uid="{00000000-0005-0000-0000-0000BC460000}"/>
    <cellStyle name="Normal 5 2 4 2 5 4" xfId="8250" xr:uid="{00000000-0005-0000-0000-0000BD460000}"/>
    <cellStyle name="Normal 5 2 4 2 5 5" xfId="15019" xr:uid="{00000000-0005-0000-0000-0000BE460000}"/>
    <cellStyle name="Normal 5 2 4 2 5 6" xfId="21788" xr:uid="{00000000-0005-0000-0000-0000BF460000}"/>
    <cellStyle name="Normal 5 2 4 2 6" xfId="1882" xr:uid="{00000000-0005-0000-0000-0000C0460000}"/>
    <cellStyle name="Normal 5 2 4 2 6 2" xfId="5278" xr:uid="{00000000-0005-0000-0000-0000C1460000}"/>
    <cellStyle name="Normal 5 2 4 2 6 2 2" xfId="12058" xr:uid="{00000000-0005-0000-0000-0000C2460000}"/>
    <cellStyle name="Normal 5 2 4 2 6 2 3" xfId="18827" xr:uid="{00000000-0005-0000-0000-0000C3460000}"/>
    <cellStyle name="Normal 5 2 4 2 6 2 4" xfId="25596" xr:uid="{00000000-0005-0000-0000-0000C4460000}"/>
    <cellStyle name="Normal 5 2 4 2 6 3" xfId="8674" xr:uid="{00000000-0005-0000-0000-0000C5460000}"/>
    <cellStyle name="Normal 5 2 4 2 6 4" xfId="15443" xr:uid="{00000000-0005-0000-0000-0000C6460000}"/>
    <cellStyle name="Normal 5 2 4 2 6 5" xfId="22212" xr:uid="{00000000-0005-0000-0000-0000C7460000}"/>
    <cellStyle name="Normal 5 2 4 2 7" xfId="3584" xr:uid="{00000000-0005-0000-0000-0000C8460000}"/>
    <cellStyle name="Normal 5 2 4 2 7 2" xfId="10365" xr:uid="{00000000-0005-0000-0000-0000C9460000}"/>
    <cellStyle name="Normal 5 2 4 2 7 3" xfId="17134" xr:uid="{00000000-0005-0000-0000-0000CA460000}"/>
    <cellStyle name="Normal 5 2 4 2 7 4" xfId="23903" xr:uid="{00000000-0005-0000-0000-0000CB460000}"/>
    <cellStyle name="Normal 5 2 4 2 8" xfId="6980" xr:uid="{00000000-0005-0000-0000-0000CC460000}"/>
    <cellStyle name="Normal 5 2 4 2 9" xfId="13750" xr:uid="{00000000-0005-0000-0000-0000CD460000}"/>
    <cellStyle name="Normal 5 2 4 3" xfId="296" xr:uid="{00000000-0005-0000-0000-0000CE460000}"/>
    <cellStyle name="Normal 5 2 4 3 2" xfId="723" xr:uid="{00000000-0005-0000-0000-0000CF460000}"/>
    <cellStyle name="Normal 5 2 4 3 2 2" xfId="2430" xr:uid="{00000000-0005-0000-0000-0000D0460000}"/>
    <cellStyle name="Normal 5 2 4 3 2 2 2" xfId="5826" xr:uid="{00000000-0005-0000-0000-0000D1460000}"/>
    <cellStyle name="Normal 5 2 4 3 2 2 2 2" xfId="12604" xr:uid="{00000000-0005-0000-0000-0000D2460000}"/>
    <cellStyle name="Normal 5 2 4 3 2 2 2 3" xfId="19373" xr:uid="{00000000-0005-0000-0000-0000D3460000}"/>
    <cellStyle name="Normal 5 2 4 3 2 2 2 4" xfId="26142" xr:uid="{00000000-0005-0000-0000-0000D4460000}"/>
    <cellStyle name="Normal 5 2 4 3 2 2 3" xfId="9220" xr:uid="{00000000-0005-0000-0000-0000D5460000}"/>
    <cellStyle name="Normal 5 2 4 3 2 2 4" xfId="15989" xr:uid="{00000000-0005-0000-0000-0000D6460000}"/>
    <cellStyle name="Normal 5 2 4 3 2 2 5" xfId="22758" xr:uid="{00000000-0005-0000-0000-0000D7460000}"/>
    <cellStyle name="Normal 5 2 4 3 2 3" xfId="4130" xr:uid="{00000000-0005-0000-0000-0000D8460000}"/>
    <cellStyle name="Normal 5 2 4 3 2 3 2" xfId="10911" xr:uid="{00000000-0005-0000-0000-0000D9460000}"/>
    <cellStyle name="Normal 5 2 4 3 2 3 3" xfId="17680" xr:uid="{00000000-0005-0000-0000-0000DA460000}"/>
    <cellStyle name="Normal 5 2 4 3 2 3 4" xfId="24449" xr:uid="{00000000-0005-0000-0000-0000DB460000}"/>
    <cellStyle name="Normal 5 2 4 3 2 4" xfId="7527" xr:uid="{00000000-0005-0000-0000-0000DC460000}"/>
    <cellStyle name="Normal 5 2 4 3 2 5" xfId="14296" xr:uid="{00000000-0005-0000-0000-0000DD460000}"/>
    <cellStyle name="Normal 5 2 4 3 2 6" xfId="21065" xr:uid="{00000000-0005-0000-0000-0000DE460000}"/>
    <cellStyle name="Normal 5 2 4 3 3" xfId="1151" xr:uid="{00000000-0005-0000-0000-0000DF460000}"/>
    <cellStyle name="Normal 5 2 4 3 3 2" xfId="2856" xr:uid="{00000000-0005-0000-0000-0000E0460000}"/>
    <cellStyle name="Normal 5 2 4 3 3 2 2" xfId="6252" xr:uid="{00000000-0005-0000-0000-0000E1460000}"/>
    <cellStyle name="Normal 5 2 4 3 3 2 2 2" xfId="13027" xr:uid="{00000000-0005-0000-0000-0000E2460000}"/>
    <cellStyle name="Normal 5 2 4 3 3 2 2 3" xfId="19796" xr:uid="{00000000-0005-0000-0000-0000E3460000}"/>
    <cellStyle name="Normal 5 2 4 3 3 2 2 4" xfId="26565" xr:uid="{00000000-0005-0000-0000-0000E4460000}"/>
    <cellStyle name="Normal 5 2 4 3 3 2 3" xfId="9643" xr:uid="{00000000-0005-0000-0000-0000E5460000}"/>
    <cellStyle name="Normal 5 2 4 3 3 2 4" xfId="16412" xr:uid="{00000000-0005-0000-0000-0000E6460000}"/>
    <cellStyle name="Normal 5 2 4 3 3 2 5" xfId="23181" xr:uid="{00000000-0005-0000-0000-0000E7460000}"/>
    <cellStyle name="Normal 5 2 4 3 3 3" xfId="4553" xr:uid="{00000000-0005-0000-0000-0000E8460000}"/>
    <cellStyle name="Normal 5 2 4 3 3 3 2" xfId="11334" xr:uid="{00000000-0005-0000-0000-0000E9460000}"/>
    <cellStyle name="Normal 5 2 4 3 3 3 3" xfId="18103" xr:uid="{00000000-0005-0000-0000-0000EA460000}"/>
    <cellStyle name="Normal 5 2 4 3 3 3 4" xfId="24872" xr:uid="{00000000-0005-0000-0000-0000EB460000}"/>
    <cellStyle name="Normal 5 2 4 3 3 4" xfId="7950" xr:uid="{00000000-0005-0000-0000-0000EC460000}"/>
    <cellStyle name="Normal 5 2 4 3 3 5" xfId="14719" xr:uid="{00000000-0005-0000-0000-0000ED460000}"/>
    <cellStyle name="Normal 5 2 4 3 3 6" xfId="21488" xr:uid="{00000000-0005-0000-0000-0000EE460000}"/>
    <cellStyle name="Normal 5 2 4 3 4" xfId="1580" xr:uid="{00000000-0005-0000-0000-0000EF460000}"/>
    <cellStyle name="Normal 5 2 4 3 4 2" xfId="3282" xr:uid="{00000000-0005-0000-0000-0000F0460000}"/>
    <cellStyle name="Normal 5 2 4 3 4 2 2" xfId="6678" xr:uid="{00000000-0005-0000-0000-0000F1460000}"/>
    <cellStyle name="Normal 5 2 4 3 4 2 2 2" xfId="13450" xr:uid="{00000000-0005-0000-0000-0000F2460000}"/>
    <cellStyle name="Normal 5 2 4 3 4 2 2 3" xfId="20219" xr:uid="{00000000-0005-0000-0000-0000F3460000}"/>
    <cellStyle name="Normal 5 2 4 3 4 2 2 4" xfId="26988" xr:uid="{00000000-0005-0000-0000-0000F4460000}"/>
    <cellStyle name="Normal 5 2 4 3 4 2 3" xfId="10066" xr:uid="{00000000-0005-0000-0000-0000F5460000}"/>
    <cellStyle name="Normal 5 2 4 3 4 2 4" xfId="16835" xr:uid="{00000000-0005-0000-0000-0000F6460000}"/>
    <cellStyle name="Normal 5 2 4 3 4 2 5" xfId="23604" xr:uid="{00000000-0005-0000-0000-0000F7460000}"/>
    <cellStyle name="Normal 5 2 4 3 4 3" xfId="4976" xr:uid="{00000000-0005-0000-0000-0000F8460000}"/>
    <cellStyle name="Normal 5 2 4 3 4 3 2" xfId="11757" xr:uid="{00000000-0005-0000-0000-0000F9460000}"/>
    <cellStyle name="Normal 5 2 4 3 4 3 3" xfId="18526" xr:uid="{00000000-0005-0000-0000-0000FA460000}"/>
    <cellStyle name="Normal 5 2 4 3 4 3 4" xfId="25295" xr:uid="{00000000-0005-0000-0000-0000FB460000}"/>
    <cellStyle name="Normal 5 2 4 3 4 4" xfId="8373" xr:uid="{00000000-0005-0000-0000-0000FC460000}"/>
    <cellStyle name="Normal 5 2 4 3 4 5" xfId="15142" xr:uid="{00000000-0005-0000-0000-0000FD460000}"/>
    <cellStyle name="Normal 5 2 4 3 4 6" xfId="21911" xr:uid="{00000000-0005-0000-0000-0000FE460000}"/>
    <cellStyle name="Normal 5 2 4 3 5" xfId="2005" xr:uid="{00000000-0005-0000-0000-0000FF460000}"/>
    <cellStyle name="Normal 5 2 4 3 5 2" xfId="5401" xr:uid="{00000000-0005-0000-0000-000000470000}"/>
    <cellStyle name="Normal 5 2 4 3 5 2 2" xfId="12181" xr:uid="{00000000-0005-0000-0000-000001470000}"/>
    <cellStyle name="Normal 5 2 4 3 5 2 3" xfId="18950" xr:uid="{00000000-0005-0000-0000-000002470000}"/>
    <cellStyle name="Normal 5 2 4 3 5 2 4" xfId="25719" xr:uid="{00000000-0005-0000-0000-000003470000}"/>
    <cellStyle name="Normal 5 2 4 3 5 3" xfId="8797" xr:uid="{00000000-0005-0000-0000-000004470000}"/>
    <cellStyle name="Normal 5 2 4 3 5 4" xfId="15566" xr:uid="{00000000-0005-0000-0000-000005470000}"/>
    <cellStyle name="Normal 5 2 4 3 5 5" xfId="22335" xr:uid="{00000000-0005-0000-0000-000006470000}"/>
    <cellStyle name="Normal 5 2 4 3 6" xfId="3707" xr:uid="{00000000-0005-0000-0000-000007470000}"/>
    <cellStyle name="Normal 5 2 4 3 6 2" xfId="10488" xr:uid="{00000000-0005-0000-0000-000008470000}"/>
    <cellStyle name="Normal 5 2 4 3 6 3" xfId="17257" xr:uid="{00000000-0005-0000-0000-000009470000}"/>
    <cellStyle name="Normal 5 2 4 3 6 4" xfId="24026" xr:uid="{00000000-0005-0000-0000-00000A470000}"/>
    <cellStyle name="Normal 5 2 4 3 7" xfId="7104" xr:uid="{00000000-0005-0000-0000-00000B470000}"/>
    <cellStyle name="Normal 5 2 4 3 8" xfId="13873" xr:uid="{00000000-0005-0000-0000-00000C470000}"/>
    <cellStyle name="Normal 5 2 4 3 9" xfId="20642" xr:uid="{00000000-0005-0000-0000-00000D470000}"/>
    <cellStyle name="Normal 5 2 4 4" xfId="498" xr:uid="{00000000-0005-0000-0000-00000E470000}"/>
    <cellStyle name="Normal 5 2 4 4 2" xfId="2207" xr:uid="{00000000-0005-0000-0000-00000F470000}"/>
    <cellStyle name="Normal 5 2 4 4 2 2" xfId="5603" xr:uid="{00000000-0005-0000-0000-000010470000}"/>
    <cellStyle name="Normal 5 2 4 4 2 2 2" xfId="12381" xr:uid="{00000000-0005-0000-0000-000011470000}"/>
    <cellStyle name="Normal 5 2 4 4 2 2 3" xfId="19150" xr:uid="{00000000-0005-0000-0000-000012470000}"/>
    <cellStyle name="Normal 5 2 4 4 2 2 4" xfId="25919" xr:uid="{00000000-0005-0000-0000-000013470000}"/>
    <cellStyle name="Normal 5 2 4 4 2 3" xfId="8997" xr:uid="{00000000-0005-0000-0000-000014470000}"/>
    <cellStyle name="Normal 5 2 4 4 2 4" xfId="15766" xr:uid="{00000000-0005-0000-0000-000015470000}"/>
    <cellStyle name="Normal 5 2 4 4 2 5" xfId="22535" xr:uid="{00000000-0005-0000-0000-000016470000}"/>
    <cellStyle name="Normal 5 2 4 4 3" xfId="3907" xr:uid="{00000000-0005-0000-0000-000017470000}"/>
    <cellStyle name="Normal 5 2 4 4 3 2" xfId="10688" xr:uid="{00000000-0005-0000-0000-000018470000}"/>
    <cellStyle name="Normal 5 2 4 4 3 3" xfId="17457" xr:uid="{00000000-0005-0000-0000-000019470000}"/>
    <cellStyle name="Normal 5 2 4 4 3 4" xfId="24226" xr:uid="{00000000-0005-0000-0000-00001A470000}"/>
    <cellStyle name="Normal 5 2 4 4 4" xfId="7304" xr:uid="{00000000-0005-0000-0000-00001B470000}"/>
    <cellStyle name="Normal 5 2 4 4 5" xfId="14073" xr:uid="{00000000-0005-0000-0000-00001C470000}"/>
    <cellStyle name="Normal 5 2 4 4 6" xfId="20842" xr:uid="{00000000-0005-0000-0000-00001D470000}"/>
    <cellStyle name="Normal 5 2 4 5" xfId="928" xr:uid="{00000000-0005-0000-0000-00001E470000}"/>
    <cellStyle name="Normal 5 2 4 5 2" xfId="2633" xr:uid="{00000000-0005-0000-0000-00001F470000}"/>
    <cellStyle name="Normal 5 2 4 5 2 2" xfId="6029" xr:uid="{00000000-0005-0000-0000-000020470000}"/>
    <cellStyle name="Normal 5 2 4 5 2 2 2" xfId="12804" xr:uid="{00000000-0005-0000-0000-000021470000}"/>
    <cellStyle name="Normal 5 2 4 5 2 2 3" xfId="19573" xr:uid="{00000000-0005-0000-0000-000022470000}"/>
    <cellStyle name="Normal 5 2 4 5 2 2 4" xfId="26342" xr:uid="{00000000-0005-0000-0000-000023470000}"/>
    <cellStyle name="Normal 5 2 4 5 2 3" xfId="9420" xr:uid="{00000000-0005-0000-0000-000024470000}"/>
    <cellStyle name="Normal 5 2 4 5 2 4" xfId="16189" xr:uid="{00000000-0005-0000-0000-000025470000}"/>
    <cellStyle name="Normal 5 2 4 5 2 5" xfId="22958" xr:uid="{00000000-0005-0000-0000-000026470000}"/>
    <cellStyle name="Normal 5 2 4 5 3" xfId="4330" xr:uid="{00000000-0005-0000-0000-000027470000}"/>
    <cellStyle name="Normal 5 2 4 5 3 2" xfId="11111" xr:uid="{00000000-0005-0000-0000-000028470000}"/>
    <cellStyle name="Normal 5 2 4 5 3 3" xfId="17880" xr:uid="{00000000-0005-0000-0000-000029470000}"/>
    <cellStyle name="Normal 5 2 4 5 3 4" xfId="24649" xr:uid="{00000000-0005-0000-0000-00002A470000}"/>
    <cellStyle name="Normal 5 2 4 5 4" xfId="7727" xr:uid="{00000000-0005-0000-0000-00002B470000}"/>
    <cellStyle name="Normal 5 2 4 5 5" xfId="14496" xr:uid="{00000000-0005-0000-0000-00002C470000}"/>
    <cellStyle name="Normal 5 2 4 5 6" xfId="21265" xr:uid="{00000000-0005-0000-0000-00002D470000}"/>
    <cellStyle name="Normal 5 2 4 6" xfId="1357" xr:uid="{00000000-0005-0000-0000-00002E470000}"/>
    <cellStyle name="Normal 5 2 4 6 2" xfId="3059" xr:uid="{00000000-0005-0000-0000-00002F470000}"/>
    <cellStyle name="Normal 5 2 4 6 2 2" xfId="6455" xr:uid="{00000000-0005-0000-0000-000030470000}"/>
    <cellStyle name="Normal 5 2 4 6 2 2 2" xfId="13227" xr:uid="{00000000-0005-0000-0000-000031470000}"/>
    <cellStyle name="Normal 5 2 4 6 2 2 3" xfId="19996" xr:uid="{00000000-0005-0000-0000-000032470000}"/>
    <cellStyle name="Normal 5 2 4 6 2 2 4" xfId="26765" xr:uid="{00000000-0005-0000-0000-000033470000}"/>
    <cellStyle name="Normal 5 2 4 6 2 3" xfId="9843" xr:uid="{00000000-0005-0000-0000-000034470000}"/>
    <cellStyle name="Normal 5 2 4 6 2 4" xfId="16612" xr:uid="{00000000-0005-0000-0000-000035470000}"/>
    <cellStyle name="Normal 5 2 4 6 2 5" xfId="23381" xr:uid="{00000000-0005-0000-0000-000036470000}"/>
    <cellStyle name="Normal 5 2 4 6 3" xfId="4753" xr:uid="{00000000-0005-0000-0000-000037470000}"/>
    <cellStyle name="Normal 5 2 4 6 3 2" xfId="11534" xr:uid="{00000000-0005-0000-0000-000038470000}"/>
    <cellStyle name="Normal 5 2 4 6 3 3" xfId="18303" xr:uid="{00000000-0005-0000-0000-000039470000}"/>
    <cellStyle name="Normal 5 2 4 6 3 4" xfId="25072" xr:uid="{00000000-0005-0000-0000-00003A470000}"/>
    <cellStyle name="Normal 5 2 4 6 4" xfId="8150" xr:uid="{00000000-0005-0000-0000-00003B470000}"/>
    <cellStyle name="Normal 5 2 4 6 5" xfId="14919" xr:uid="{00000000-0005-0000-0000-00003C470000}"/>
    <cellStyle name="Normal 5 2 4 6 6" xfId="21688" xr:uid="{00000000-0005-0000-0000-00003D470000}"/>
    <cellStyle name="Normal 5 2 4 7" xfId="1782" xr:uid="{00000000-0005-0000-0000-00003E470000}"/>
    <cellStyle name="Normal 5 2 4 7 2" xfId="5178" xr:uid="{00000000-0005-0000-0000-00003F470000}"/>
    <cellStyle name="Normal 5 2 4 7 2 2" xfId="11958" xr:uid="{00000000-0005-0000-0000-000040470000}"/>
    <cellStyle name="Normal 5 2 4 7 2 3" xfId="18727" xr:uid="{00000000-0005-0000-0000-000041470000}"/>
    <cellStyle name="Normal 5 2 4 7 2 4" xfId="25496" xr:uid="{00000000-0005-0000-0000-000042470000}"/>
    <cellStyle name="Normal 5 2 4 7 3" xfId="8574" xr:uid="{00000000-0005-0000-0000-000043470000}"/>
    <cellStyle name="Normal 5 2 4 7 4" xfId="15343" xr:uid="{00000000-0005-0000-0000-000044470000}"/>
    <cellStyle name="Normal 5 2 4 7 5" xfId="22112" xr:uid="{00000000-0005-0000-0000-000045470000}"/>
    <cellStyle name="Normal 5 2 4 8" xfId="3484" xr:uid="{00000000-0005-0000-0000-000046470000}"/>
    <cellStyle name="Normal 5 2 4 8 2" xfId="10265" xr:uid="{00000000-0005-0000-0000-000047470000}"/>
    <cellStyle name="Normal 5 2 4 8 3" xfId="17034" xr:uid="{00000000-0005-0000-0000-000048470000}"/>
    <cellStyle name="Normal 5 2 4 8 4" xfId="23803" xr:uid="{00000000-0005-0000-0000-000049470000}"/>
    <cellStyle name="Normal 5 2 4 9" xfId="6880" xr:uid="{00000000-0005-0000-0000-00004A470000}"/>
    <cellStyle name="Normal 5 2 5" xfId="57" xr:uid="{00000000-0005-0000-0000-00004B470000}"/>
    <cellStyle name="Normal 5 2 5 10" xfId="13670" xr:uid="{00000000-0005-0000-0000-00004C470000}"/>
    <cellStyle name="Normal 5 2 5 11" xfId="20439" xr:uid="{00000000-0005-0000-0000-00004D470000}"/>
    <cellStyle name="Normal 5 2 5 2" xfId="170" xr:uid="{00000000-0005-0000-0000-00004E470000}"/>
    <cellStyle name="Normal 5 2 5 2 10" xfId="20539" xr:uid="{00000000-0005-0000-0000-00004F470000}"/>
    <cellStyle name="Normal 5 2 5 2 2" xfId="418" xr:uid="{00000000-0005-0000-0000-000050470000}"/>
    <cellStyle name="Normal 5 2 5 2 2 2" xfId="845" xr:uid="{00000000-0005-0000-0000-000051470000}"/>
    <cellStyle name="Normal 5 2 5 2 2 2 2" xfId="2550" xr:uid="{00000000-0005-0000-0000-000052470000}"/>
    <cellStyle name="Normal 5 2 5 2 2 2 2 2" xfId="5946" xr:uid="{00000000-0005-0000-0000-000053470000}"/>
    <cellStyle name="Normal 5 2 5 2 2 2 2 2 2" xfId="12724" xr:uid="{00000000-0005-0000-0000-000054470000}"/>
    <cellStyle name="Normal 5 2 5 2 2 2 2 2 3" xfId="19493" xr:uid="{00000000-0005-0000-0000-000055470000}"/>
    <cellStyle name="Normal 5 2 5 2 2 2 2 2 4" xfId="26262" xr:uid="{00000000-0005-0000-0000-000056470000}"/>
    <cellStyle name="Normal 5 2 5 2 2 2 2 3" xfId="9340" xr:uid="{00000000-0005-0000-0000-000057470000}"/>
    <cellStyle name="Normal 5 2 5 2 2 2 2 4" xfId="16109" xr:uid="{00000000-0005-0000-0000-000058470000}"/>
    <cellStyle name="Normal 5 2 5 2 2 2 2 5" xfId="22878" xr:uid="{00000000-0005-0000-0000-000059470000}"/>
    <cellStyle name="Normal 5 2 5 2 2 2 3" xfId="4250" xr:uid="{00000000-0005-0000-0000-00005A470000}"/>
    <cellStyle name="Normal 5 2 5 2 2 2 3 2" xfId="11031" xr:uid="{00000000-0005-0000-0000-00005B470000}"/>
    <cellStyle name="Normal 5 2 5 2 2 2 3 3" xfId="17800" xr:uid="{00000000-0005-0000-0000-00005C470000}"/>
    <cellStyle name="Normal 5 2 5 2 2 2 3 4" xfId="24569" xr:uid="{00000000-0005-0000-0000-00005D470000}"/>
    <cellStyle name="Normal 5 2 5 2 2 2 4" xfId="7647" xr:uid="{00000000-0005-0000-0000-00005E470000}"/>
    <cellStyle name="Normal 5 2 5 2 2 2 5" xfId="14416" xr:uid="{00000000-0005-0000-0000-00005F470000}"/>
    <cellStyle name="Normal 5 2 5 2 2 2 6" xfId="21185" xr:uid="{00000000-0005-0000-0000-000060470000}"/>
    <cellStyle name="Normal 5 2 5 2 2 3" xfId="1271" xr:uid="{00000000-0005-0000-0000-000061470000}"/>
    <cellStyle name="Normal 5 2 5 2 2 3 2" xfId="2976" xr:uid="{00000000-0005-0000-0000-000062470000}"/>
    <cellStyle name="Normal 5 2 5 2 2 3 2 2" xfId="6372" xr:uid="{00000000-0005-0000-0000-000063470000}"/>
    <cellStyle name="Normal 5 2 5 2 2 3 2 2 2" xfId="13147" xr:uid="{00000000-0005-0000-0000-000064470000}"/>
    <cellStyle name="Normal 5 2 5 2 2 3 2 2 3" xfId="19916" xr:uid="{00000000-0005-0000-0000-000065470000}"/>
    <cellStyle name="Normal 5 2 5 2 2 3 2 2 4" xfId="26685" xr:uid="{00000000-0005-0000-0000-000066470000}"/>
    <cellStyle name="Normal 5 2 5 2 2 3 2 3" xfId="9763" xr:uid="{00000000-0005-0000-0000-000067470000}"/>
    <cellStyle name="Normal 5 2 5 2 2 3 2 4" xfId="16532" xr:uid="{00000000-0005-0000-0000-000068470000}"/>
    <cellStyle name="Normal 5 2 5 2 2 3 2 5" xfId="23301" xr:uid="{00000000-0005-0000-0000-000069470000}"/>
    <cellStyle name="Normal 5 2 5 2 2 3 3" xfId="4673" xr:uid="{00000000-0005-0000-0000-00006A470000}"/>
    <cellStyle name="Normal 5 2 5 2 2 3 3 2" xfId="11454" xr:uid="{00000000-0005-0000-0000-00006B470000}"/>
    <cellStyle name="Normal 5 2 5 2 2 3 3 3" xfId="18223" xr:uid="{00000000-0005-0000-0000-00006C470000}"/>
    <cellStyle name="Normal 5 2 5 2 2 3 3 4" xfId="24992" xr:uid="{00000000-0005-0000-0000-00006D470000}"/>
    <cellStyle name="Normal 5 2 5 2 2 3 4" xfId="8070" xr:uid="{00000000-0005-0000-0000-00006E470000}"/>
    <cellStyle name="Normal 5 2 5 2 2 3 5" xfId="14839" xr:uid="{00000000-0005-0000-0000-00006F470000}"/>
    <cellStyle name="Normal 5 2 5 2 2 3 6" xfId="21608" xr:uid="{00000000-0005-0000-0000-000070470000}"/>
    <cellStyle name="Normal 5 2 5 2 2 4" xfId="1700" xr:uid="{00000000-0005-0000-0000-000071470000}"/>
    <cellStyle name="Normal 5 2 5 2 2 4 2" xfId="3402" xr:uid="{00000000-0005-0000-0000-000072470000}"/>
    <cellStyle name="Normal 5 2 5 2 2 4 2 2" xfId="6798" xr:uid="{00000000-0005-0000-0000-000073470000}"/>
    <cellStyle name="Normal 5 2 5 2 2 4 2 2 2" xfId="13570" xr:uid="{00000000-0005-0000-0000-000074470000}"/>
    <cellStyle name="Normal 5 2 5 2 2 4 2 2 3" xfId="20339" xr:uid="{00000000-0005-0000-0000-000075470000}"/>
    <cellStyle name="Normal 5 2 5 2 2 4 2 2 4" xfId="27108" xr:uid="{00000000-0005-0000-0000-000076470000}"/>
    <cellStyle name="Normal 5 2 5 2 2 4 2 3" xfId="10186" xr:uid="{00000000-0005-0000-0000-000077470000}"/>
    <cellStyle name="Normal 5 2 5 2 2 4 2 4" xfId="16955" xr:uid="{00000000-0005-0000-0000-000078470000}"/>
    <cellStyle name="Normal 5 2 5 2 2 4 2 5" xfId="23724" xr:uid="{00000000-0005-0000-0000-000079470000}"/>
    <cellStyle name="Normal 5 2 5 2 2 4 3" xfId="5096" xr:uid="{00000000-0005-0000-0000-00007A470000}"/>
    <cellStyle name="Normal 5 2 5 2 2 4 3 2" xfId="11877" xr:uid="{00000000-0005-0000-0000-00007B470000}"/>
    <cellStyle name="Normal 5 2 5 2 2 4 3 3" xfId="18646" xr:uid="{00000000-0005-0000-0000-00007C470000}"/>
    <cellStyle name="Normal 5 2 5 2 2 4 3 4" xfId="25415" xr:uid="{00000000-0005-0000-0000-00007D470000}"/>
    <cellStyle name="Normal 5 2 5 2 2 4 4" xfId="8493" xr:uid="{00000000-0005-0000-0000-00007E470000}"/>
    <cellStyle name="Normal 5 2 5 2 2 4 5" xfId="15262" xr:uid="{00000000-0005-0000-0000-00007F470000}"/>
    <cellStyle name="Normal 5 2 5 2 2 4 6" xfId="22031" xr:uid="{00000000-0005-0000-0000-000080470000}"/>
    <cellStyle name="Normal 5 2 5 2 2 5" xfId="2127" xr:uid="{00000000-0005-0000-0000-000081470000}"/>
    <cellStyle name="Normal 5 2 5 2 2 5 2" xfId="5523" xr:uid="{00000000-0005-0000-0000-000082470000}"/>
    <cellStyle name="Normal 5 2 5 2 2 5 2 2" xfId="12301" xr:uid="{00000000-0005-0000-0000-000083470000}"/>
    <cellStyle name="Normal 5 2 5 2 2 5 2 3" xfId="19070" xr:uid="{00000000-0005-0000-0000-000084470000}"/>
    <cellStyle name="Normal 5 2 5 2 2 5 2 4" xfId="25839" xr:uid="{00000000-0005-0000-0000-000085470000}"/>
    <cellStyle name="Normal 5 2 5 2 2 5 3" xfId="8917" xr:uid="{00000000-0005-0000-0000-000086470000}"/>
    <cellStyle name="Normal 5 2 5 2 2 5 4" xfId="15686" xr:uid="{00000000-0005-0000-0000-000087470000}"/>
    <cellStyle name="Normal 5 2 5 2 2 5 5" xfId="22455" xr:uid="{00000000-0005-0000-0000-000088470000}"/>
    <cellStyle name="Normal 5 2 5 2 2 6" xfId="3827" xr:uid="{00000000-0005-0000-0000-000089470000}"/>
    <cellStyle name="Normal 5 2 5 2 2 6 2" xfId="10608" xr:uid="{00000000-0005-0000-0000-00008A470000}"/>
    <cellStyle name="Normal 5 2 5 2 2 6 3" xfId="17377" xr:uid="{00000000-0005-0000-0000-00008B470000}"/>
    <cellStyle name="Normal 5 2 5 2 2 6 4" xfId="24146" xr:uid="{00000000-0005-0000-0000-00008C470000}"/>
    <cellStyle name="Normal 5 2 5 2 2 7" xfId="7224" xr:uid="{00000000-0005-0000-0000-00008D470000}"/>
    <cellStyle name="Normal 5 2 5 2 2 8" xfId="13993" xr:uid="{00000000-0005-0000-0000-00008E470000}"/>
    <cellStyle name="Normal 5 2 5 2 2 9" xfId="20762" xr:uid="{00000000-0005-0000-0000-00008F470000}"/>
    <cellStyle name="Normal 5 2 5 2 3" xfId="620" xr:uid="{00000000-0005-0000-0000-000090470000}"/>
    <cellStyle name="Normal 5 2 5 2 3 2" xfId="2327" xr:uid="{00000000-0005-0000-0000-000091470000}"/>
    <cellStyle name="Normal 5 2 5 2 3 2 2" xfId="5723" xr:uid="{00000000-0005-0000-0000-000092470000}"/>
    <cellStyle name="Normal 5 2 5 2 3 2 2 2" xfId="12501" xr:uid="{00000000-0005-0000-0000-000093470000}"/>
    <cellStyle name="Normal 5 2 5 2 3 2 2 3" xfId="19270" xr:uid="{00000000-0005-0000-0000-000094470000}"/>
    <cellStyle name="Normal 5 2 5 2 3 2 2 4" xfId="26039" xr:uid="{00000000-0005-0000-0000-000095470000}"/>
    <cellStyle name="Normal 5 2 5 2 3 2 3" xfId="9117" xr:uid="{00000000-0005-0000-0000-000096470000}"/>
    <cellStyle name="Normal 5 2 5 2 3 2 4" xfId="15886" xr:uid="{00000000-0005-0000-0000-000097470000}"/>
    <cellStyle name="Normal 5 2 5 2 3 2 5" xfId="22655" xr:uid="{00000000-0005-0000-0000-000098470000}"/>
    <cellStyle name="Normal 5 2 5 2 3 3" xfId="4027" xr:uid="{00000000-0005-0000-0000-000099470000}"/>
    <cellStyle name="Normal 5 2 5 2 3 3 2" xfId="10808" xr:uid="{00000000-0005-0000-0000-00009A470000}"/>
    <cellStyle name="Normal 5 2 5 2 3 3 3" xfId="17577" xr:uid="{00000000-0005-0000-0000-00009B470000}"/>
    <cellStyle name="Normal 5 2 5 2 3 3 4" xfId="24346" xr:uid="{00000000-0005-0000-0000-00009C470000}"/>
    <cellStyle name="Normal 5 2 5 2 3 4" xfId="7424" xr:uid="{00000000-0005-0000-0000-00009D470000}"/>
    <cellStyle name="Normal 5 2 5 2 3 5" xfId="14193" xr:uid="{00000000-0005-0000-0000-00009E470000}"/>
    <cellStyle name="Normal 5 2 5 2 3 6" xfId="20962" xr:uid="{00000000-0005-0000-0000-00009F470000}"/>
    <cellStyle name="Normal 5 2 5 2 4" xfId="1048" xr:uid="{00000000-0005-0000-0000-0000A0470000}"/>
    <cellStyle name="Normal 5 2 5 2 4 2" xfId="2753" xr:uid="{00000000-0005-0000-0000-0000A1470000}"/>
    <cellStyle name="Normal 5 2 5 2 4 2 2" xfId="6149" xr:uid="{00000000-0005-0000-0000-0000A2470000}"/>
    <cellStyle name="Normal 5 2 5 2 4 2 2 2" xfId="12924" xr:uid="{00000000-0005-0000-0000-0000A3470000}"/>
    <cellStyle name="Normal 5 2 5 2 4 2 2 3" xfId="19693" xr:uid="{00000000-0005-0000-0000-0000A4470000}"/>
    <cellStyle name="Normal 5 2 5 2 4 2 2 4" xfId="26462" xr:uid="{00000000-0005-0000-0000-0000A5470000}"/>
    <cellStyle name="Normal 5 2 5 2 4 2 3" xfId="9540" xr:uid="{00000000-0005-0000-0000-0000A6470000}"/>
    <cellStyle name="Normal 5 2 5 2 4 2 4" xfId="16309" xr:uid="{00000000-0005-0000-0000-0000A7470000}"/>
    <cellStyle name="Normal 5 2 5 2 4 2 5" xfId="23078" xr:uid="{00000000-0005-0000-0000-0000A8470000}"/>
    <cellStyle name="Normal 5 2 5 2 4 3" xfId="4450" xr:uid="{00000000-0005-0000-0000-0000A9470000}"/>
    <cellStyle name="Normal 5 2 5 2 4 3 2" xfId="11231" xr:uid="{00000000-0005-0000-0000-0000AA470000}"/>
    <cellStyle name="Normal 5 2 5 2 4 3 3" xfId="18000" xr:uid="{00000000-0005-0000-0000-0000AB470000}"/>
    <cellStyle name="Normal 5 2 5 2 4 3 4" xfId="24769" xr:uid="{00000000-0005-0000-0000-0000AC470000}"/>
    <cellStyle name="Normal 5 2 5 2 4 4" xfId="7847" xr:uid="{00000000-0005-0000-0000-0000AD470000}"/>
    <cellStyle name="Normal 5 2 5 2 4 5" xfId="14616" xr:uid="{00000000-0005-0000-0000-0000AE470000}"/>
    <cellStyle name="Normal 5 2 5 2 4 6" xfId="21385" xr:uid="{00000000-0005-0000-0000-0000AF470000}"/>
    <cellStyle name="Normal 5 2 5 2 5" xfId="1477" xr:uid="{00000000-0005-0000-0000-0000B0470000}"/>
    <cellStyle name="Normal 5 2 5 2 5 2" xfId="3179" xr:uid="{00000000-0005-0000-0000-0000B1470000}"/>
    <cellStyle name="Normal 5 2 5 2 5 2 2" xfId="6575" xr:uid="{00000000-0005-0000-0000-0000B2470000}"/>
    <cellStyle name="Normal 5 2 5 2 5 2 2 2" xfId="13347" xr:uid="{00000000-0005-0000-0000-0000B3470000}"/>
    <cellStyle name="Normal 5 2 5 2 5 2 2 3" xfId="20116" xr:uid="{00000000-0005-0000-0000-0000B4470000}"/>
    <cellStyle name="Normal 5 2 5 2 5 2 2 4" xfId="26885" xr:uid="{00000000-0005-0000-0000-0000B5470000}"/>
    <cellStyle name="Normal 5 2 5 2 5 2 3" xfId="9963" xr:uid="{00000000-0005-0000-0000-0000B6470000}"/>
    <cellStyle name="Normal 5 2 5 2 5 2 4" xfId="16732" xr:uid="{00000000-0005-0000-0000-0000B7470000}"/>
    <cellStyle name="Normal 5 2 5 2 5 2 5" xfId="23501" xr:uid="{00000000-0005-0000-0000-0000B8470000}"/>
    <cellStyle name="Normal 5 2 5 2 5 3" xfId="4873" xr:uid="{00000000-0005-0000-0000-0000B9470000}"/>
    <cellStyle name="Normal 5 2 5 2 5 3 2" xfId="11654" xr:uid="{00000000-0005-0000-0000-0000BA470000}"/>
    <cellStyle name="Normal 5 2 5 2 5 3 3" xfId="18423" xr:uid="{00000000-0005-0000-0000-0000BB470000}"/>
    <cellStyle name="Normal 5 2 5 2 5 3 4" xfId="25192" xr:uid="{00000000-0005-0000-0000-0000BC470000}"/>
    <cellStyle name="Normal 5 2 5 2 5 4" xfId="8270" xr:uid="{00000000-0005-0000-0000-0000BD470000}"/>
    <cellStyle name="Normal 5 2 5 2 5 5" xfId="15039" xr:uid="{00000000-0005-0000-0000-0000BE470000}"/>
    <cellStyle name="Normal 5 2 5 2 5 6" xfId="21808" xr:uid="{00000000-0005-0000-0000-0000BF470000}"/>
    <cellStyle name="Normal 5 2 5 2 6" xfId="1902" xr:uid="{00000000-0005-0000-0000-0000C0470000}"/>
    <cellStyle name="Normal 5 2 5 2 6 2" xfId="5298" xr:uid="{00000000-0005-0000-0000-0000C1470000}"/>
    <cellStyle name="Normal 5 2 5 2 6 2 2" xfId="12078" xr:uid="{00000000-0005-0000-0000-0000C2470000}"/>
    <cellStyle name="Normal 5 2 5 2 6 2 3" xfId="18847" xr:uid="{00000000-0005-0000-0000-0000C3470000}"/>
    <cellStyle name="Normal 5 2 5 2 6 2 4" xfId="25616" xr:uid="{00000000-0005-0000-0000-0000C4470000}"/>
    <cellStyle name="Normal 5 2 5 2 6 3" xfId="8694" xr:uid="{00000000-0005-0000-0000-0000C5470000}"/>
    <cellStyle name="Normal 5 2 5 2 6 4" xfId="15463" xr:uid="{00000000-0005-0000-0000-0000C6470000}"/>
    <cellStyle name="Normal 5 2 5 2 6 5" xfId="22232" xr:uid="{00000000-0005-0000-0000-0000C7470000}"/>
    <cellStyle name="Normal 5 2 5 2 7" xfId="3604" xr:uid="{00000000-0005-0000-0000-0000C8470000}"/>
    <cellStyle name="Normal 5 2 5 2 7 2" xfId="10385" xr:uid="{00000000-0005-0000-0000-0000C9470000}"/>
    <cellStyle name="Normal 5 2 5 2 7 3" xfId="17154" xr:uid="{00000000-0005-0000-0000-0000CA470000}"/>
    <cellStyle name="Normal 5 2 5 2 7 4" xfId="23923" xr:uid="{00000000-0005-0000-0000-0000CB470000}"/>
    <cellStyle name="Normal 5 2 5 2 8" xfId="7000" xr:uid="{00000000-0005-0000-0000-0000CC470000}"/>
    <cellStyle name="Normal 5 2 5 2 9" xfId="13770" xr:uid="{00000000-0005-0000-0000-0000CD470000}"/>
    <cellStyle name="Normal 5 2 5 3" xfId="316" xr:uid="{00000000-0005-0000-0000-0000CE470000}"/>
    <cellStyle name="Normal 5 2 5 3 2" xfId="743" xr:uid="{00000000-0005-0000-0000-0000CF470000}"/>
    <cellStyle name="Normal 5 2 5 3 2 2" xfId="2450" xr:uid="{00000000-0005-0000-0000-0000D0470000}"/>
    <cellStyle name="Normal 5 2 5 3 2 2 2" xfId="5846" xr:uid="{00000000-0005-0000-0000-0000D1470000}"/>
    <cellStyle name="Normal 5 2 5 3 2 2 2 2" xfId="12624" xr:uid="{00000000-0005-0000-0000-0000D2470000}"/>
    <cellStyle name="Normal 5 2 5 3 2 2 2 3" xfId="19393" xr:uid="{00000000-0005-0000-0000-0000D3470000}"/>
    <cellStyle name="Normal 5 2 5 3 2 2 2 4" xfId="26162" xr:uid="{00000000-0005-0000-0000-0000D4470000}"/>
    <cellStyle name="Normal 5 2 5 3 2 2 3" xfId="9240" xr:uid="{00000000-0005-0000-0000-0000D5470000}"/>
    <cellStyle name="Normal 5 2 5 3 2 2 4" xfId="16009" xr:uid="{00000000-0005-0000-0000-0000D6470000}"/>
    <cellStyle name="Normal 5 2 5 3 2 2 5" xfId="22778" xr:uid="{00000000-0005-0000-0000-0000D7470000}"/>
    <cellStyle name="Normal 5 2 5 3 2 3" xfId="4150" xr:uid="{00000000-0005-0000-0000-0000D8470000}"/>
    <cellStyle name="Normal 5 2 5 3 2 3 2" xfId="10931" xr:uid="{00000000-0005-0000-0000-0000D9470000}"/>
    <cellStyle name="Normal 5 2 5 3 2 3 3" xfId="17700" xr:uid="{00000000-0005-0000-0000-0000DA470000}"/>
    <cellStyle name="Normal 5 2 5 3 2 3 4" xfId="24469" xr:uid="{00000000-0005-0000-0000-0000DB470000}"/>
    <cellStyle name="Normal 5 2 5 3 2 4" xfId="7547" xr:uid="{00000000-0005-0000-0000-0000DC470000}"/>
    <cellStyle name="Normal 5 2 5 3 2 5" xfId="14316" xr:uid="{00000000-0005-0000-0000-0000DD470000}"/>
    <cellStyle name="Normal 5 2 5 3 2 6" xfId="21085" xr:uid="{00000000-0005-0000-0000-0000DE470000}"/>
    <cellStyle name="Normal 5 2 5 3 3" xfId="1171" xr:uid="{00000000-0005-0000-0000-0000DF470000}"/>
    <cellStyle name="Normal 5 2 5 3 3 2" xfId="2876" xr:uid="{00000000-0005-0000-0000-0000E0470000}"/>
    <cellStyle name="Normal 5 2 5 3 3 2 2" xfId="6272" xr:uid="{00000000-0005-0000-0000-0000E1470000}"/>
    <cellStyle name="Normal 5 2 5 3 3 2 2 2" xfId="13047" xr:uid="{00000000-0005-0000-0000-0000E2470000}"/>
    <cellStyle name="Normal 5 2 5 3 3 2 2 3" xfId="19816" xr:uid="{00000000-0005-0000-0000-0000E3470000}"/>
    <cellStyle name="Normal 5 2 5 3 3 2 2 4" xfId="26585" xr:uid="{00000000-0005-0000-0000-0000E4470000}"/>
    <cellStyle name="Normal 5 2 5 3 3 2 3" xfId="9663" xr:uid="{00000000-0005-0000-0000-0000E5470000}"/>
    <cellStyle name="Normal 5 2 5 3 3 2 4" xfId="16432" xr:uid="{00000000-0005-0000-0000-0000E6470000}"/>
    <cellStyle name="Normal 5 2 5 3 3 2 5" xfId="23201" xr:uid="{00000000-0005-0000-0000-0000E7470000}"/>
    <cellStyle name="Normal 5 2 5 3 3 3" xfId="4573" xr:uid="{00000000-0005-0000-0000-0000E8470000}"/>
    <cellStyle name="Normal 5 2 5 3 3 3 2" xfId="11354" xr:uid="{00000000-0005-0000-0000-0000E9470000}"/>
    <cellStyle name="Normal 5 2 5 3 3 3 3" xfId="18123" xr:uid="{00000000-0005-0000-0000-0000EA470000}"/>
    <cellStyle name="Normal 5 2 5 3 3 3 4" xfId="24892" xr:uid="{00000000-0005-0000-0000-0000EB470000}"/>
    <cellStyle name="Normal 5 2 5 3 3 4" xfId="7970" xr:uid="{00000000-0005-0000-0000-0000EC470000}"/>
    <cellStyle name="Normal 5 2 5 3 3 5" xfId="14739" xr:uid="{00000000-0005-0000-0000-0000ED470000}"/>
    <cellStyle name="Normal 5 2 5 3 3 6" xfId="21508" xr:uid="{00000000-0005-0000-0000-0000EE470000}"/>
    <cellStyle name="Normal 5 2 5 3 4" xfId="1600" xr:uid="{00000000-0005-0000-0000-0000EF470000}"/>
    <cellStyle name="Normal 5 2 5 3 4 2" xfId="3302" xr:uid="{00000000-0005-0000-0000-0000F0470000}"/>
    <cellStyle name="Normal 5 2 5 3 4 2 2" xfId="6698" xr:uid="{00000000-0005-0000-0000-0000F1470000}"/>
    <cellStyle name="Normal 5 2 5 3 4 2 2 2" xfId="13470" xr:uid="{00000000-0005-0000-0000-0000F2470000}"/>
    <cellStyle name="Normal 5 2 5 3 4 2 2 3" xfId="20239" xr:uid="{00000000-0005-0000-0000-0000F3470000}"/>
    <cellStyle name="Normal 5 2 5 3 4 2 2 4" xfId="27008" xr:uid="{00000000-0005-0000-0000-0000F4470000}"/>
    <cellStyle name="Normal 5 2 5 3 4 2 3" xfId="10086" xr:uid="{00000000-0005-0000-0000-0000F5470000}"/>
    <cellStyle name="Normal 5 2 5 3 4 2 4" xfId="16855" xr:uid="{00000000-0005-0000-0000-0000F6470000}"/>
    <cellStyle name="Normal 5 2 5 3 4 2 5" xfId="23624" xr:uid="{00000000-0005-0000-0000-0000F7470000}"/>
    <cellStyle name="Normal 5 2 5 3 4 3" xfId="4996" xr:uid="{00000000-0005-0000-0000-0000F8470000}"/>
    <cellStyle name="Normal 5 2 5 3 4 3 2" xfId="11777" xr:uid="{00000000-0005-0000-0000-0000F9470000}"/>
    <cellStyle name="Normal 5 2 5 3 4 3 3" xfId="18546" xr:uid="{00000000-0005-0000-0000-0000FA470000}"/>
    <cellStyle name="Normal 5 2 5 3 4 3 4" xfId="25315" xr:uid="{00000000-0005-0000-0000-0000FB470000}"/>
    <cellStyle name="Normal 5 2 5 3 4 4" xfId="8393" xr:uid="{00000000-0005-0000-0000-0000FC470000}"/>
    <cellStyle name="Normal 5 2 5 3 4 5" xfId="15162" xr:uid="{00000000-0005-0000-0000-0000FD470000}"/>
    <cellStyle name="Normal 5 2 5 3 4 6" xfId="21931" xr:uid="{00000000-0005-0000-0000-0000FE470000}"/>
    <cellStyle name="Normal 5 2 5 3 5" xfId="2025" xr:uid="{00000000-0005-0000-0000-0000FF470000}"/>
    <cellStyle name="Normal 5 2 5 3 5 2" xfId="5421" xr:uid="{00000000-0005-0000-0000-000000480000}"/>
    <cellStyle name="Normal 5 2 5 3 5 2 2" xfId="12201" xr:uid="{00000000-0005-0000-0000-000001480000}"/>
    <cellStyle name="Normal 5 2 5 3 5 2 3" xfId="18970" xr:uid="{00000000-0005-0000-0000-000002480000}"/>
    <cellStyle name="Normal 5 2 5 3 5 2 4" xfId="25739" xr:uid="{00000000-0005-0000-0000-000003480000}"/>
    <cellStyle name="Normal 5 2 5 3 5 3" xfId="8817" xr:uid="{00000000-0005-0000-0000-000004480000}"/>
    <cellStyle name="Normal 5 2 5 3 5 4" xfId="15586" xr:uid="{00000000-0005-0000-0000-000005480000}"/>
    <cellStyle name="Normal 5 2 5 3 5 5" xfId="22355" xr:uid="{00000000-0005-0000-0000-000006480000}"/>
    <cellStyle name="Normal 5 2 5 3 6" xfId="3727" xr:uid="{00000000-0005-0000-0000-000007480000}"/>
    <cellStyle name="Normal 5 2 5 3 6 2" xfId="10508" xr:uid="{00000000-0005-0000-0000-000008480000}"/>
    <cellStyle name="Normal 5 2 5 3 6 3" xfId="17277" xr:uid="{00000000-0005-0000-0000-000009480000}"/>
    <cellStyle name="Normal 5 2 5 3 6 4" xfId="24046" xr:uid="{00000000-0005-0000-0000-00000A480000}"/>
    <cellStyle name="Normal 5 2 5 3 7" xfId="7124" xr:uid="{00000000-0005-0000-0000-00000B480000}"/>
    <cellStyle name="Normal 5 2 5 3 8" xfId="13893" xr:uid="{00000000-0005-0000-0000-00000C480000}"/>
    <cellStyle name="Normal 5 2 5 3 9" xfId="20662" xr:uid="{00000000-0005-0000-0000-00000D480000}"/>
    <cellStyle name="Normal 5 2 5 4" xfId="518" xr:uid="{00000000-0005-0000-0000-00000E480000}"/>
    <cellStyle name="Normal 5 2 5 4 2" xfId="2227" xr:uid="{00000000-0005-0000-0000-00000F480000}"/>
    <cellStyle name="Normal 5 2 5 4 2 2" xfId="5623" xr:uid="{00000000-0005-0000-0000-000010480000}"/>
    <cellStyle name="Normal 5 2 5 4 2 2 2" xfId="12401" xr:uid="{00000000-0005-0000-0000-000011480000}"/>
    <cellStyle name="Normal 5 2 5 4 2 2 3" xfId="19170" xr:uid="{00000000-0005-0000-0000-000012480000}"/>
    <cellStyle name="Normal 5 2 5 4 2 2 4" xfId="25939" xr:uid="{00000000-0005-0000-0000-000013480000}"/>
    <cellStyle name="Normal 5 2 5 4 2 3" xfId="9017" xr:uid="{00000000-0005-0000-0000-000014480000}"/>
    <cellStyle name="Normal 5 2 5 4 2 4" xfId="15786" xr:uid="{00000000-0005-0000-0000-000015480000}"/>
    <cellStyle name="Normal 5 2 5 4 2 5" xfId="22555" xr:uid="{00000000-0005-0000-0000-000016480000}"/>
    <cellStyle name="Normal 5 2 5 4 3" xfId="3927" xr:uid="{00000000-0005-0000-0000-000017480000}"/>
    <cellStyle name="Normal 5 2 5 4 3 2" xfId="10708" xr:uid="{00000000-0005-0000-0000-000018480000}"/>
    <cellStyle name="Normal 5 2 5 4 3 3" xfId="17477" xr:uid="{00000000-0005-0000-0000-000019480000}"/>
    <cellStyle name="Normal 5 2 5 4 3 4" xfId="24246" xr:uid="{00000000-0005-0000-0000-00001A480000}"/>
    <cellStyle name="Normal 5 2 5 4 4" xfId="7324" xr:uid="{00000000-0005-0000-0000-00001B480000}"/>
    <cellStyle name="Normal 5 2 5 4 5" xfId="14093" xr:uid="{00000000-0005-0000-0000-00001C480000}"/>
    <cellStyle name="Normal 5 2 5 4 6" xfId="20862" xr:uid="{00000000-0005-0000-0000-00001D480000}"/>
    <cellStyle name="Normal 5 2 5 5" xfId="948" xr:uid="{00000000-0005-0000-0000-00001E480000}"/>
    <cellStyle name="Normal 5 2 5 5 2" xfId="2653" xr:uid="{00000000-0005-0000-0000-00001F480000}"/>
    <cellStyle name="Normal 5 2 5 5 2 2" xfId="6049" xr:uid="{00000000-0005-0000-0000-000020480000}"/>
    <cellStyle name="Normal 5 2 5 5 2 2 2" xfId="12824" xr:uid="{00000000-0005-0000-0000-000021480000}"/>
    <cellStyle name="Normal 5 2 5 5 2 2 3" xfId="19593" xr:uid="{00000000-0005-0000-0000-000022480000}"/>
    <cellStyle name="Normal 5 2 5 5 2 2 4" xfId="26362" xr:uid="{00000000-0005-0000-0000-000023480000}"/>
    <cellStyle name="Normal 5 2 5 5 2 3" xfId="9440" xr:uid="{00000000-0005-0000-0000-000024480000}"/>
    <cellStyle name="Normal 5 2 5 5 2 4" xfId="16209" xr:uid="{00000000-0005-0000-0000-000025480000}"/>
    <cellStyle name="Normal 5 2 5 5 2 5" xfId="22978" xr:uid="{00000000-0005-0000-0000-000026480000}"/>
    <cellStyle name="Normal 5 2 5 5 3" xfId="4350" xr:uid="{00000000-0005-0000-0000-000027480000}"/>
    <cellStyle name="Normal 5 2 5 5 3 2" xfId="11131" xr:uid="{00000000-0005-0000-0000-000028480000}"/>
    <cellStyle name="Normal 5 2 5 5 3 3" xfId="17900" xr:uid="{00000000-0005-0000-0000-000029480000}"/>
    <cellStyle name="Normal 5 2 5 5 3 4" xfId="24669" xr:uid="{00000000-0005-0000-0000-00002A480000}"/>
    <cellStyle name="Normal 5 2 5 5 4" xfId="7747" xr:uid="{00000000-0005-0000-0000-00002B480000}"/>
    <cellStyle name="Normal 5 2 5 5 5" xfId="14516" xr:uid="{00000000-0005-0000-0000-00002C480000}"/>
    <cellStyle name="Normal 5 2 5 5 6" xfId="21285" xr:uid="{00000000-0005-0000-0000-00002D480000}"/>
    <cellStyle name="Normal 5 2 5 6" xfId="1377" xr:uid="{00000000-0005-0000-0000-00002E480000}"/>
    <cellStyle name="Normal 5 2 5 6 2" xfId="3079" xr:uid="{00000000-0005-0000-0000-00002F480000}"/>
    <cellStyle name="Normal 5 2 5 6 2 2" xfId="6475" xr:uid="{00000000-0005-0000-0000-000030480000}"/>
    <cellStyle name="Normal 5 2 5 6 2 2 2" xfId="13247" xr:uid="{00000000-0005-0000-0000-000031480000}"/>
    <cellStyle name="Normal 5 2 5 6 2 2 3" xfId="20016" xr:uid="{00000000-0005-0000-0000-000032480000}"/>
    <cellStyle name="Normal 5 2 5 6 2 2 4" xfId="26785" xr:uid="{00000000-0005-0000-0000-000033480000}"/>
    <cellStyle name="Normal 5 2 5 6 2 3" xfId="9863" xr:uid="{00000000-0005-0000-0000-000034480000}"/>
    <cellStyle name="Normal 5 2 5 6 2 4" xfId="16632" xr:uid="{00000000-0005-0000-0000-000035480000}"/>
    <cellStyle name="Normal 5 2 5 6 2 5" xfId="23401" xr:uid="{00000000-0005-0000-0000-000036480000}"/>
    <cellStyle name="Normal 5 2 5 6 3" xfId="4773" xr:uid="{00000000-0005-0000-0000-000037480000}"/>
    <cellStyle name="Normal 5 2 5 6 3 2" xfId="11554" xr:uid="{00000000-0005-0000-0000-000038480000}"/>
    <cellStyle name="Normal 5 2 5 6 3 3" xfId="18323" xr:uid="{00000000-0005-0000-0000-000039480000}"/>
    <cellStyle name="Normal 5 2 5 6 3 4" xfId="25092" xr:uid="{00000000-0005-0000-0000-00003A480000}"/>
    <cellStyle name="Normal 5 2 5 6 4" xfId="8170" xr:uid="{00000000-0005-0000-0000-00003B480000}"/>
    <cellStyle name="Normal 5 2 5 6 5" xfId="14939" xr:uid="{00000000-0005-0000-0000-00003C480000}"/>
    <cellStyle name="Normal 5 2 5 6 6" xfId="21708" xr:uid="{00000000-0005-0000-0000-00003D480000}"/>
    <cellStyle name="Normal 5 2 5 7" xfId="1802" xr:uid="{00000000-0005-0000-0000-00003E480000}"/>
    <cellStyle name="Normal 5 2 5 7 2" xfId="5198" xr:uid="{00000000-0005-0000-0000-00003F480000}"/>
    <cellStyle name="Normal 5 2 5 7 2 2" xfId="11978" xr:uid="{00000000-0005-0000-0000-000040480000}"/>
    <cellStyle name="Normal 5 2 5 7 2 3" xfId="18747" xr:uid="{00000000-0005-0000-0000-000041480000}"/>
    <cellStyle name="Normal 5 2 5 7 2 4" xfId="25516" xr:uid="{00000000-0005-0000-0000-000042480000}"/>
    <cellStyle name="Normal 5 2 5 7 3" xfId="8594" xr:uid="{00000000-0005-0000-0000-000043480000}"/>
    <cellStyle name="Normal 5 2 5 7 4" xfId="15363" xr:uid="{00000000-0005-0000-0000-000044480000}"/>
    <cellStyle name="Normal 5 2 5 7 5" xfId="22132" xr:uid="{00000000-0005-0000-0000-000045480000}"/>
    <cellStyle name="Normal 5 2 5 8" xfId="3504" xr:uid="{00000000-0005-0000-0000-000046480000}"/>
    <cellStyle name="Normal 5 2 5 8 2" xfId="10285" xr:uid="{00000000-0005-0000-0000-000047480000}"/>
    <cellStyle name="Normal 5 2 5 8 3" xfId="17054" xr:uid="{00000000-0005-0000-0000-000048480000}"/>
    <cellStyle name="Normal 5 2 5 8 4" xfId="23823" xr:uid="{00000000-0005-0000-0000-000049480000}"/>
    <cellStyle name="Normal 5 2 5 9" xfId="6900" xr:uid="{00000000-0005-0000-0000-00004A480000}"/>
    <cellStyle name="Normal 5 2 6" xfId="87" xr:uid="{00000000-0005-0000-0000-00004B480000}"/>
    <cellStyle name="Normal 5 2 6 10" xfId="13690" xr:uid="{00000000-0005-0000-0000-00004C480000}"/>
    <cellStyle name="Normal 5 2 6 11" xfId="20459" xr:uid="{00000000-0005-0000-0000-00004D480000}"/>
    <cellStyle name="Normal 5 2 6 2" xfId="190" xr:uid="{00000000-0005-0000-0000-00004E480000}"/>
    <cellStyle name="Normal 5 2 6 2 10" xfId="20559" xr:uid="{00000000-0005-0000-0000-00004F480000}"/>
    <cellStyle name="Normal 5 2 6 2 2" xfId="438" xr:uid="{00000000-0005-0000-0000-000050480000}"/>
    <cellStyle name="Normal 5 2 6 2 2 2" xfId="865" xr:uid="{00000000-0005-0000-0000-000051480000}"/>
    <cellStyle name="Normal 5 2 6 2 2 2 2" xfId="2570" xr:uid="{00000000-0005-0000-0000-000052480000}"/>
    <cellStyle name="Normal 5 2 6 2 2 2 2 2" xfId="5966" xr:uid="{00000000-0005-0000-0000-000053480000}"/>
    <cellStyle name="Normal 5 2 6 2 2 2 2 2 2" xfId="12744" xr:uid="{00000000-0005-0000-0000-000054480000}"/>
    <cellStyle name="Normal 5 2 6 2 2 2 2 2 3" xfId="19513" xr:uid="{00000000-0005-0000-0000-000055480000}"/>
    <cellStyle name="Normal 5 2 6 2 2 2 2 2 4" xfId="26282" xr:uid="{00000000-0005-0000-0000-000056480000}"/>
    <cellStyle name="Normal 5 2 6 2 2 2 2 3" xfId="9360" xr:uid="{00000000-0005-0000-0000-000057480000}"/>
    <cellStyle name="Normal 5 2 6 2 2 2 2 4" xfId="16129" xr:uid="{00000000-0005-0000-0000-000058480000}"/>
    <cellStyle name="Normal 5 2 6 2 2 2 2 5" xfId="22898" xr:uid="{00000000-0005-0000-0000-000059480000}"/>
    <cellStyle name="Normal 5 2 6 2 2 2 3" xfId="4270" xr:uid="{00000000-0005-0000-0000-00005A480000}"/>
    <cellStyle name="Normal 5 2 6 2 2 2 3 2" xfId="11051" xr:uid="{00000000-0005-0000-0000-00005B480000}"/>
    <cellStyle name="Normal 5 2 6 2 2 2 3 3" xfId="17820" xr:uid="{00000000-0005-0000-0000-00005C480000}"/>
    <cellStyle name="Normal 5 2 6 2 2 2 3 4" xfId="24589" xr:uid="{00000000-0005-0000-0000-00005D480000}"/>
    <cellStyle name="Normal 5 2 6 2 2 2 4" xfId="7667" xr:uid="{00000000-0005-0000-0000-00005E480000}"/>
    <cellStyle name="Normal 5 2 6 2 2 2 5" xfId="14436" xr:uid="{00000000-0005-0000-0000-00005F480000}"/>
    <cellStyle name="Normal 5 2 6 2 2 2 6" xfId="21205" xr:uid="{00000000-0005-0000-0000-000060480000}"/>
    <cellStyle name="Normal 5 2 6 2 2 3" xfId="1291" xr:uid="{00000000-0005-0000-0000-000061480000}"/>
    <cellStyle name="Normal 5 2 6 2 2 3 2" xfId="2996" xr:uid="{00000000-0005-0000-0000-000062480000}"/>
    <cellStyle name="Normal 5 2 6 2 2 3 2 2" xfId="6392" xr:uid="{00000000-0005-0000-0000-000063480000}"/>
    <cellStyle name="Normal 5 2 6 2 2 3 2 2 2" xfId="13167" xr:uid="{00000000-0005-0000-0000-000064480000}"/>
    <cellStyle name="Normal 5 2 6 2 2 3 2 2 3" xfId="19936" xr:uid="{00000000-0005-0000-0000-000065480000}"/>
    <cellStyle name="Normal 5 2 6 2 2 3 2 2 4" xfId="26705" xr:uid="{00000000-0005-0000-0000-000066480000}"/>
    <cellStyle name="Normal 5 2 6 2 2 3 2 3" xfId="9783" xr:uid="{00000000-0005-0000-0000-000067480000}"/>
    <cellStyle name="Normal 5 2 6 2 2 3 2 4" xfId="16552" xr:uid="{00000000-0005-0000-0000-000068480000}"/>
    <cellStyle name="Normal 5 2 6 2 2 3 2 5" xfId="23321" xr:uid="{00000000-0005-0000-0000-000069480000}"/>
    <cellStyle name="Normal 5 2 6 2 2 3 3" xfId="4693" xr:uid="{00000000-0005-0000-0000-00006A480000}"/>
    <cellStyle name="Normal 5 2 6 2 2 3 3 2" xfId="11474" xr:uid="{00000000-0005-0000-0000-00006B480000}"/>
    <cellStyle name="Normal 5 2 6 2 2 3 3 3" xfId="18243" xr:uid="{00000000-0005-0000-0000-00006C480000}"/>
    <cellStyle name="Normal 5 2 6 2 2 3 3 4" xfId="25012" xr:uid="{00000000-0005-0000-0000-00006D480000}"/>
    <cellStyle name="Normal 5 2 6 2 2 3 4" xfId="8090" xr:uid="{00000000-0005-0000-0000-00006E480000}"/>
    <cellStyle name="Normal 5 2 6 2 2 3 5" xfId="14859" xr:uid="{00000000-0005-0000-0000-00006F480000}"/>
    <cellStyle name="Normal 5 2 6 2 2 3 6" xfId="21628" xr:uid="{00000000-0005-0000-0000-000070480000}"/>
    <cellStyle name="Normal 5 2 6 2 2 4" xfId="1720" xr:uid="{00000000-0005-0000-0000-000071480000}"/>
    <cellStyle name="Normal 5 2 6 2 2 4 2" xfId="3422" xr:uid="{00000000-0005-0000-0000-000072480000}"/>
    <cellStyle name="Normal 5 2 6 2 2 4 2 2" xfId="6818" xr:uid="{00000000-0005-0000-0000-000073480000}"/>
    <cellStyle name="Normal 5 2 6 2 2 4 2 2 2" xfId="13590" xr:uid="{00000000-0005-0000-0000-000074480000}"/>
    <cellStyle name="Normal 5 2 6 2 2 4 2 2 3" xfId="20359" xr:uid="{00000000-0005-0000-0000-000075480000}"/>
    <cellStyle name="Normal 5 2 6 2 2 4 2 2 4" xfId="27128" xr:uid="{00000000-0005-0000-0000-000076480000}"/>
    <cellStyle name="Normal 5 2 6 2 2 4 2 3" xfId="10206" xr:uid="{00000000-0005-0000-0000-000077480000}"/>
    <cellStyle name="Normal 5 2 6 2 2 4 2 4" xfId="16975" xr:uid="{00000000-0005-0000-0000-000078480000}"/>
    <cellStyle name="Normal 5 2 6 2 2 4 2 5" xfId="23744" xr:uid="{00000000-0005-0000-0000-000079480000}"/>
    <cellStyle name="Normal 5 2 6 2 2 4 3" xfId="5116" xr:uid="{00000000-0005-0000-0000-00007A480000}"/>
    <cellStyle name="Normal 5 2 6 2 2 4 3 2" xfId="11897" xr:uid="{00000000-0005-0000-0000-00007B480000}"/>
    <cellStyle name="Normal 5 2 6 2 2 4 3 3" xfId="18666" xr:uid="{00000000-0005-0000-0000-00007C480000}"/>
    <cellStyle name="Normal 5 2 6 2 2 4 3 4" xfId="25435" xr:uid="{00000000-0005-0000-0000-00007D480000}"/>
    <cellStyle name="Normal 5 2 6 2 2 4 4" xfId="8513" xr:uid="{00000000-0005-0000-0000-00007E480000}"/>
    <cellStyle name="Normal 5 2 6 2 2 4 5" xfId="15282" xr:uid="{00000000-0005-0000-0000-00007F480000}"/>
    <cellStyle name="Normal 5 2 6 2 2 4 6" xfId="22051" xr:uid="{00000000-0005-0000-0000-000080480000}"/>
    <cellStyle name="Normal 5 2 6 2 2 5" xfId="2147" xr:uid="{00000000-0005-0000-0000-000081480000}"/>
    <cellStyle name="Normal 5 2 6 2 2 5 2" xfId="5543" xr:uid="{00000000-0005-0000-0000-000082480000}"/>
    <cellStyle name="Normal 5 2 6 2 2 5 2 2" xfId="12321" xr:uid="{00000000-0005-0000-0000-000083480000}"/>
    <cellStyle name="Normal 5 2 6 2 2 5 2 3" xfId="19090" xr:uid="{00000000-0005-0000-0000-000084480000}"/>
    <cellStyle name="Normal 5 2 6 2 2 5 2 4" xfId="25859" xr:uid="{00000000-0005-0000-0000-000085480000}"/>
    <cellStyle name="Normal 5 2 6 2 2 5 3" xfId="8937" xr:uid="{00000000-0005-0000-0000-000086480000}"/>
    <cellStyle name="Normal 5 2 6 2 2 5 4" xfId="15706" xr:uid="{00000000-0005-0000-0000-000087480000}"/>
    <cellStyle name="Normal 5 2 6 2 2 5 5" xfId="22475" xr:uid="{00000000-0005-0000-0000-000088480000}"/>
    <cellStyle name="Normal 5 2 6 2 2 6" xfId="3847" xr:uid="{00000000-0005-0000-0000-000089480000}"/>
    <cellStyle name="Normal 5 2 6 2 2 6 2" xfId="10628" xr:uid="{00000000-0005-0000-0000-00008A480000}"/>
    <cellStyle name="Normal 5 2 6 2 2 6 3" xfId="17397" xr:uid="{00000000-0005-0000-0000-00008B480000}"/>
    <cellStyle name="Normal 5 2 6 2 2 6 4" xfId="24166" xr:uid="{00000000-0005-0000-0000-00008C480000}"/>
    <cellStyle name="Normal 5 2 6 2 2 7" xfId="7244" xr:uid="{00000000-0005-0000-0000-00008D480000}"/>
    <cellStyle name="Normal 5 2 6 2 2 8" xfId="14013" xr:uid="{00000000-0005-0000-0000-00008E480000}"/>
    <cellStyle name="Normal 5 2 6 2 2 9" xfId="20782" xr:uid="{00000000-0005-0000-0000-00008F480000}"/>
    <cellStyle name="Normal 5 2 6 2 3" xfId="640" xr:uid="{00000000-0005-0000-0000-000090480000}"/>
    <cellStyle name="Normal 5 2 6 2 3 2" xfId="2347" xr:uid="{00000000-0005-0000-0000-000091480000}"/>
    <cellStyle name="Normal 5 2 6 2 3 2 2" xfId="5743" xr:uid="{00000000-0005-0000-0000-000092480000}"/>
    <cellStyle name="Normal 5 2 6 2 3 2 2 2" xfId="12521" xr:uid="{00000000-0005-0000-0000-000093480000}"/>
    <cellStyle name="Normal 5 2 6 2 3 2 2 3" xfId="19290" xr:uid="{00000000-0005-0000-0000-000094480000}"/>
    <cellStyle name="Normal 5 2 6 2 3 2 2 4" xfId="26059" xr:uid="{00000000-0005-0000-0000-000095480000}"/>
    <cellStyle name="Normal 5 2 6 2 3 2 3" xfId="9137" xr:uid="{00000000-0005-0000-0000-000096480000}"/>
    <cellStyle name="Normal 5 2 6 2 3 2 4" xfId="15906" xr:uid="{00000000-0005-0000-0000-000097480000}"/>
    <cellStyle name="Normal 5 2 6 2 3 2 5" xfId="22675" xr:uid="{00000000-0005-0000-0000-000098480000}"/>
    <cellStyle name="Normal 5 2 6 2 3 3" xfId="4047" xr:uid="{00000000-0005-0000-0000-000099480000}"/>
    <cellStyle name="Normal 5 2 6 2 3 3 2" xfId="10828" xr:uid="{00000000-0005-0000-0000-00009A480000}"/>
    <cellStyle name="Normal 5 2 6 2 3 3 3" xfId="17597" xr:uid="{00000000-0005-0000-0000-00009B480000}"/>
    <cellStyle name="Normal 5 2 6 2 3 3 4" xfId="24366" xr:uid="{00000000-0005-0000-0000-00009C480000}"/>
    <cellStyle name="Normal 5 2 6 2 3 4" xfId="7444" xr:uid="{00000000-0005-0000-0000-00009D480000}"/>
    <cellStyle name="Normal 5 2 6 2 3 5" xfId="14213" xr:uid="{00000000-0005-0000-0000-00009E480000}"/>
    <cellStyle name="Normal 5 2 6 2 3 6" xfId="20982" xr:uid="{00000000-0005-0000-0000-00009F480000}"/>
    <cellStyle name="Normal 5 2 6 2 4" xfId="1068" xr:uid="{00000000-0005-0000-0000-0000A0480000}"/>
    <cellStyle name="Normal 5 2 6 2 4 2" xfId="2773" xr:uid="{00000000-0005-0000-0000-0000A1480000}"/>
    <cellStyle name="Normal 5 2 6 2 4 2 2" xfId="6169" xr:uid="{00000000-0005-0000-0000-0000A2480000}"/>
    <cellStyle name="Normal 5 2 6 2 4 2 2 2" xfId="12944" xr:uid="{00000000-0005-0000-0000-0000A3480000}"/>
    <cellStyle name="Normal 5 2 6 2 4 2 2 3" xfId="19713" xr:uid="{00000000-0005-0000-0000-0000A4480000}"/>
    <cellStyle name="Normal 5 2 6 2 4 2 2 4" xfId="26482" xr:uid="{00000000-0005-0000-0000-0000A5480000}"/>
    <cellStyle name="Normal 5 2 6 2 4 2 3" xfId="9560" xr:uid="{00000000-0005-0000-0000-0000A6480000}"/>
    <cellStyle name="Normal 5 2 6 2 4 2 4" xfId="16329" xr:uid="{00000000-0005-0000-0000-0000A7480000}"/>
    <cellStyle name="Normal 5 2 6 2 4 2 5" xfId="23098" xr:uid="{00000000-0005-0000-0000-0000A8480000}"/>
    <cellStyle name="Normal 5 2 6 2 4 3" xfId="4470" xr:uid="{00000000-0005-0000-0000-0000A9480000}"/>
    <cellStyle name="Normal 5 2 6 2 4 3 2" xfId="11251" xr:uid="{00000000-0005-0000-0000-0000AA480000}"/>
    <cellStyle name="Normal 5 2 6 2 4 3 3" xfId="18020" xr:uid="{00000000-0005-0000-0000-0000AB480000}"/>
    <cellStyle name="Normal 5 2 6 2 4 3 4" xfId="24789" xr:uid="{00000000-0005-0000-0000-0000AC480000}"/>
    <cellStyle name="Normal 5 2 6 2 4 4" xfId="7867" xr:uid="{00000000-0005-0000-0000-0000AD480000}"/>
    <cellStyle name="Normal 5 2 6 2 4 5" xfId="14636" xr:uid="{00000000-0005-0000-0000-0000AE480000}"/>
    <cellStyle name="Normal 5 2 6 2 4 6" xfId="21405" xr:uid="{00000000-0005-0000-0000-0000AF480000}"/>
    <cellStyle name="Normal 5 2 6 2 5" xfId="1497" xr:uid="{00000000-0005-0000-0000-0000B0480000}"/>
    <cellStyle name="Normal 5 2 6 2 5 2" xfId="3199" xr:uid="{00000000-0005-0000-0000-0000B1480000}"/>
    <cellStyle name="Normal 5 2 6 2 5 2 2" xfId="6595" xr:uid="{00000000-0005-0000-0000-0000B2480000}"/>
    <cellStyle name="Normal 5 2 6 2 5 2 2 2" xfId="13367" xr:uid="{00000000-0005-0000-0000-0000B3480000}"/>
    <cellStyle name="Normal 5 2 6 2 5 2 2 3" xfId="20136" xr:uid="{00000000-0005-0000-0000-0000B4480000}"/>
    <cellStyle name="Normal 5 2 6 2 5 2 2 4" xfId="26905" xr:uid="{00000000-0005-0000-0000-0000B5480000}"/>
    <cellStyle name="Normal 5 2 6 2 5 2 3" xfId="9983" xr:uid="{00000000-0005-0000-0000-0000B6480000}"/>
    <cellStyle name="Normal 5 2 6 2 5 2 4" xfId="16752" xr:uid="{00000000-0005-0000-0000-0000B7480000}"/>
    <cellStyle name="Normal 5 2 6 2 5 2 5" xfId="23521" xr:uid="{00000000-0005-0000-0000-0000B8480000}"/>
    <cellStyle name="Normal 5 2 6 2 5 3" xfId="4893" xr:uid="{00000000-0005-0000-0000-0000B9480000}"/>
    <cellStyle name="Normal 5 2 6 2 5 3 2" xfId="11674" xr:uid="{00000000-0005-0000-0000-0000BA480000}"/>
    <cellStyle name="Normal 5 2 6 2 5 3 3" xfId="18443" xr:uid="{00000000-0005-0000-0000-0000BB480000}"/>
    <cellStyle name="Normal 5 2 6 2 5 3 4" xfId="25212" xr:uid="{00000000-0005-0000-0000-0000BC480000}"/>
    <cellStyle name="Normal 5 2 6 2 5 4" xfId="8290" xr:uid="{00000000-0005-0000-0000-0000BD480000}"/>
    <cellStyle name="Normal 5 2 6 2 5 5" xfId="15059" xr:uid="{00000000-0005-0000-0000-0000BE480000}"/>
    <cellStyle name="Normal 5 2 6 2 5 6" xfId="21828" xr:uid="{00000000-0005-0000-0000-0000BF480000}"/>
    <cellStyle name="Normal 5 2 6 2 6" xfId="1922" xr:uid="{00000000-0005-0000-0000-0000C0480000}"/>
    <cellStyle name="Normal 5 2 6 2 6 2" xfId="5318" xr:uid="{00000000-0005-0000-0000-0000C1480000}"/>
    <cellStyle name="Normal 5 2 6 2 6 2 2" xfId="12098" xr:uid="{00000000-0005-0000-0000-0000C2480000}"/>
    <cellStyle name="Normal 5 2 6 2 6 2 3" xfId="18867" xr:uid="{00000000-0005-0000-0000-0000C3480000}"/>
    <cellStyle name="Normal 5 2 6 2 6 2 4" xfId="25636" xr:uid="{00000000-0005-0000-0000-0000C4480000}"/>
    <cellStyle name="Normal 5 2 6 2 6 3" xfId="8714" xr:uid="{00000000-0005-0000-0000-0000C5480000}"/>
    <cellStyle name="Normal 5 2 6 2 6 4" xfId="15483" xr:uid="{00000000-0005-0000-0000-0000C6480000}"/>
    <cellStyle name="Normal 5 2 6 2 6 5" xfId="22252" xr:uid="{00000000-0005-0000-0000-0000C7480000}"/>
    <cellStyle name="Normal 5 2 6 2 7" xfId="3624" xr:uid="{00000000-0005-0000-0000-0000C8480000}"/>
    <cellStyle name="Normal 5 2 6 2 7 2" xfId="10405" xr:uid="{00000000-0005-0000-0000-0000C9480000}"/>
    <cellStyle name="Normal 5 2 6 2 7 3" xfId="17174" xr:uid="{00000000-0005-0000-0000-0000CA480000}"/>
    <cellStyle name="Normal 5 2 6 2 7 4" xfId="23943" xr:uid="{00000000-0005-0000-0000-0000CB480000}"/>
    <cellStyle name="Normal 5 2 6 2 8" xfId="7020" xr:uid="{00000000-0005-0000-0000-0000CC480000}"/>
    <cellStyle name="Normal 5 2 6 2 9" xfId="13790" xr:uid="{00000000-0005-0000-0000-0000CD480000}"/>
    <cellStyle name="Normal 5 2 6 3" xfId="336" xr:uid="{00000000-0005-0000-0000-0000CE480000}"/>
    <cellStyle name="Normal 5 2 6 3 2" xfId="763" xr:uid="{00000000-0005-0000-0000-0000CF480000}"/>
    <cellStyle name="Normal 5 2 6 3 2 2" xfId="2470" xr:uid="{00000000-0005-0000-0000-0000D0480000}"/>
    <cellStyle name="Normal 5 2 6 3 2 2 2" xfId="5866" xr:uid="{00000000-0005-0000-0000-0000D1480000}"/>
    <cellStyle name="Normal 5 2 6 3 2 2 2 2" xfId="12644" xr:uid="{00000000-0005-0000-0000-0000D2480000}"/>
    <cellStyle name="Normal 5 2 6 3 2 2 2 3" xfId="19413" xr:uid="{00000000-0005-0000-0000-0000D3480000}"/>
    <cellStyle name="Normal 5 2 6 3 2 2 2 4" xfId="26182" xr:uid="{00000000-0005-0000-0000-0000D4480000}"/>
    <cellStyle name="Normal 5 2 6 3 2 2 3" xfId="9260" xr:uid="{00000000-0005-0000-0000-0000D5480000}"/>
    <cellStyle name="Normal 5 2 6 3 2 2 4" xfId="16029" xr:uid="{00000000-0005-0000-0000-0000D6480000}"/>
    <cellStyle name="Normal 5 2 6 3 2 2 5" xfId="22798" xr:uid="{00000000-0005-0000-0000-0000D7480000}"/>
    <cellStyle name="Normal 5 2 6 3 2 3" xfId="4170" xr:uid="{00000000-0005-0000-0000-0000D8480000}"/>
    <cellStyle name="Normal 5 2 6 3 2 3 2" xfId="10951" xr:uid="{00000000-0005-0000-0000-0000D9480000}"/>
    <cellStyle name="Normal 5 2 6 3 2 3 3" xfId="17720" xr:uid="{00000000-0005-0000-0000-0000DA480000}"/>
    <cellStyle name="Normal 5 2 6 3 2 3 4" xfId="24489" xr:uid="{00000000-0005-0000-0000-0000DB480000}"/>
    <cellStyle name="Normal 5 2 6 3 2 4" xfId="7567" xr:uid="{00000000-0005-0000-0000-0000DC480000}"/>
    <cellStyle name="Normal 5 2 6 3 2 5" xfId="14336" xr:uid="{00000000-0005-0000-0000-0000DD480000}"/>
    <cellStyle name="Normal 5 2 6 3 2 6" xfId="21105" xr:uid="{00000000-0005-0000-0000-0000DE480000}"/>
    <cellStyle name="Normal 5 2 6 3 3" xfId="1191" xr:uid="{00000000-0005-0000-0000-0000DF480000}"/>
    <cellStyle name="Normal 5 2 6 3 3 2" xfId="2896" xr:uid="{00000000-0005-0000-0000-0000E0480000}"/>
    <cellStyle name="Normal 5 2 6 3 3 2 2" xfId="6292" xr:uid="{00000000-0005-0000-0000-0000E1480000}"/>
    <cellStyle name="Normal 5 2 6 3 3 2 2 2" xfId="13067" xr:uid="{00000000-0005-0000-0000-0000E2480000}"/>
    <cellStyle name="Normal 5 2 6 3 3 2 2 3" xfId="19836" xr:uid="{00000000-0005-0000-0000-0000E3480000}"/>
    <cellStyle name="Normal 5 2 6 3 3 2 2 4" xfId="26605" xr:uid="{00000000-0005-0000-0000-0000E4480000}"/>
    <cellStyle name="Normal 5 2 6 3 3 2 3" xfId="9683" xr:uid="{00000000-0005-0000-0000-0000E5480000}"/>
    <cellStyle name="Normal 5 2 6 3 3 2 4" xfId="16452" xr:uid="{00000000-0005-0000-0000-0000E6480000}"/>
    <cellStyle name="Normal 5 2 6 3 3 2 5" xfId="23221" xr:uid="{00000000-0005-0000-0000-0000E7480000}"/>
    <cellStyle name="Normal 5 2 6 3 3 3" xfId="4593" xr:uid="{00000000-0005-0000-0000-0000E8480000}"/>
    <cellStyle name="Normal 5 2 6 3 3 3 2" xfId="11374" xr:uid="{00000000-0005-0000-0000-0000E9480000}"/>
    <cellStyle name="Normal 5 2 6 3 3 3 3" xfId="18143" xr:uid="{00000000-0005-0000-0000-0000EA480000}"/>
    <cellStyle name="Normal 5 2 6 3 3 3 4" xfId="24912" xr:uid="{00000000-0005-0000-0000-0000EB480000}"/>
    <cellStyle name="Normal 5 2 6 3 3 4" xfId="7990" xr:uid="{00000000-0005-0000-0000-0000EC480000}"/>
    <cellStyle name="Normal 5 2 6 3 3 5" xfId="14759" xr:uid="{00000000-0005-0000-0000-0000ED480000}"/>
    <cellStyle name="Normal 5 2 6 3 3 6" xfId="21528" xr:uid="{00000000-0005-0000-0000-0000EE480000}"/>
    <cellStyle name="Normal 5 2 6 3 4" xfId="1620" xr:uid="{00000000-0005-0000-0000-0000EF480000}"/>
    <cellStyle name="Normal 5 2 6 3 4 2" xfId="3322" xr:uid="{00000000-0005-0000-0000-0000F0480000}"/>
    <cellStyle name="Normal 5 2 6 3 4 2 2" xfId="6718" xr:uid="{00000000-0005-0000-0000-0000F1480000}"/>
    <cellStyle name="Normal 5 2 6 3 4 2 2 2" xfId="13490" xr:uid="{00000000-0005-0000-0000-0000F2480000}"/>
    <cellStyle name="Normal 5 2 6 3 4 2 2 3" xfId="20259" xr:uid="{00000000-0005-0000-0000-0000F3480000}"/>
    <cellStyle name="Normal 5 2 6 3 4 2 2 4" xfId="27028" xr:uid="{00000000-0005-0000-0000-0000F4480000}"/>
    <cellStyle name="Normal 5 2 6 3 4 2 3" xfId="10106" xr:uid="{00000000-0005-0000-0000-0000F5480000}"/>
    <cellStyle name="Normal 5 2 6 3 4 2 4" xfId="16875" xr:uid="{00000000-0005-0000-0000-0000F6480000}"/>
    <cellStyle name="Normal 5 2 6 3 4 2 5" xfId="23644" xr:uid="{00000000-0005-0000-0000-0000F7480000}"/>
    <cellStyle name="Normal 5 2 6 3 4 3" xfId="5016" xr:uid="{00000000-0005-0000-0000-0000F8480000}"/>
    <cellStyle name="Normal 5 2 6 3 4 3 2" xfId="11797" xr:uid="{00000000-0005-0000-0000-0000F9480000}"/>
    <cellStyle name="Normal 5 2 6 3 4 3 3" xfId="18566" xr:uid="{00000000-0005-0000-0000-0000FA480000}"/>
    <cellStyle name="Normal 5 2 6 3 4 3 4" xfId="25335" xr:uid="{00000000-0005-0000-0000-0000FB480000}"/>
    <cellStyle name="Normal 5 2 6 3 4 4" xfId="8413" xr:uid="{00000000-0005-0000-0000-0000FC480000}"/>
    <cellStyle name="Normal 5 2 6 3 4 5" xfId="15182" xr:uid="{00000000-0005-0000-0000-0000FD480000}"/>
    <cellStyle name="Normal 5 2 6 3 4 6" xfId="21951" xr:uid="{00000000-0005-0000-0000-0000FE480000}"/>
    <cellStyle name="Normal 5 2 6 3 5" xfId="2045" xr:uid="{00000000-0005-0000-0000-0000FF480000}"/>
    <cellStyle name="Normal 5 2 6 3 5 2" xfId="5441" xr:uid="{00000000-0005-0000-0000-000000490000}"/>
    <cellStyle name="Normal 5 2 6 3 5 2 2" xfId="12221" xr:uid="{00000000-0005-0000-0000-000001490000}"/>
    <cellStyle name="Normal 5 2 6 3 5 2 3" xfId="18990" xr:uid="{00000000-0005-0000-0000-000002490000}"/>
    <cellStyle name="Normal 5 2 6 3 5 2 4" xfId="25759" xr:uid="{00000000-0005-0000-0000-000003490000}"/>
    <cellStyle name="Normal 5 2 6 3 5 3" xfId="8837" xr:uid="{00000000-0005-0000-0000-000004490000}"/>
    <cellStyle name="Normal 5 2 6 3 5 4" xfId="15606" xr:uid="{00000000-0005-0000-0000-000005490000}"/>
    <cellStyle name="Normal 5 2 6 3 5 5" xfId="22375" xr:uid="{00000000-0005-0000-0000-000006490000}"/>
    <cellStyle name="Normal 5 2 6 3 6" xfId="3747" xr:uid="{00000000-0005-0000-0000-000007490000}"/>
    <cellStyle name="Normal 5 2 6 3 6 2" xfId="10528" xr:uid="{00000000-0005-0000-0000-000008490000}"/>
    <cellStyle name="Normal 5 2 6 3 6 3" xfId="17297" xr:uid="{00000000-0005-0000-0000-000009490000}"/>
    <cellStyle name="Normal 5 2 6 3 6 4" xfId="24066" xr:uid="{00000000-0005-0000-0000-00000A490000}"/>
    <cellStyle name="Normal 5 2 6 3 7" xfId="7144" xr:uid="{00000000-0005-0000-0000-00000B490000}"/>
    <cellStyle name="Normal 5 2 6 3 8" xfId="13913" xr:uid="{00000000-0005-0000-0000-00000C490000}"/>
    <cellStyle name="Normal 5 2 6 3 9" xfId="20682" xr:uid="{00000000-0005-0000-0000-00000D490000}"/>
    <cellStyle name="Normal 5 2 6 4" xfId="538" xr:uid="{00000000-0005-0000-0000-00000E490000}"/>
    <cellStyle name="Normal 5 2 6 4 2" xfId="2247" xr:uid="{00000000-0005-0000-0000-00000F490000}"/>
    <cellStyle name="Normal 5 2 6 4 2 2" xfId="5643" xr:uid="{00000000-0005-0000-0000-000010490000}"/>
    <cellStyle name="Normal 5 2 6 4 2 2 2" xfId="12421" xr:uid="{00000000-0005-0000-0000-000011490000}"/>
    <cellStyle name="Normal 5 2 6 4 2 2 3" xfId="19190" xr:uid="{00000000-0005-0000-0000-000012490000}"/>
    <cellStyle name="Normal 5 2 6 4 2 2 4" xfId="25959" xr:uid="{00000000-0005-0000-0000-000013490000}"/>
    <cellStyle name="Normal 5 2 6 4 2 3" xfId="9037" xr:uid="{00000000-0005-0000-0000-000014490000}"/>
    <cellStyle name="Normal 5 2 6 4 2 4" xfId="15806" xr:uid="{00000000-0005-0000-0000-000015490000}"/>
    <cellStyle name="Normal 5 2 6 4 2 5" xfId="22575" xr:uid="{00000000-0005-0000-0000-000016490000}"/>
    <cellStyle name="Normal 5 2 6 4 3" xfId="3947" xr:uid="{00000000-0005-0000-0000-000017490000}"/>
    <cellStyle name="Normal 5 2 6 4 3 2" xfId="10728" xr:uid="{00000000-0005-0000-0000-000018490000}"/>
    <cellStyle name="Normal 5 2 6 4 3 3" xfId="17497" xr:uid="{00000000-0005-0000-0000-000019490000}"/>
    <cellStyle name="Normal 5 2 6 4 3 4" xfId="24266" xr:uid="{00000000-0005-0000-0000-00001A490000}"/>
    <cellStyle name="Normal 5 2 6 4 4" xfId="7344" xr:uid="{00000000-0005-0000-0000-00001B490000}"/>
    <cellStyle name="Normal 5 2 6 4 5" xfId="14113" xr:uid="{00000000-0005-0000-0000-00001C490000}"/>
    <cellStyle name="Normal 5 2 6 4 6" xfId="20882" xr:uid="{00000000-0005-0000-0000-00001D490000}"/>
    <cellStyle name="Normal 5 2 6 5" xfId="968" xr:uid="{00000000-0005-0000-0000-00001E490000}"/>
    <cellStyle name="Normal 5 2 6 5 2" xfId="2673" xr:uid="{00000000-0005-0000-0000-00001F490000}"/>
    <cellStyle name="Normal 5 2 6 5 2 2" xfId="6069" xr:uid="{00000000-0005-0000-0000-000020490000}"/>
    <cellStyle name="Normal 5 2 6 5 2 2 2" xfId="12844" xr:uid="{00000000-0005-0000-0000-000021490000}"/>
    <cellStyle name="Normal 5 2 6 5 2 2 3" xfId="19613" xr:uid="{00000000-0005-0000-0000-000022490000}"/>
    <cellStyle name="Normal 5 2 6 5 2 2 4" xfId="26382" xr:uid="{00000000-0005-0000-0000-000023490000}"/>
    <cellStyle name="Normal 5 2 6 5 2 3" xfId="9460" xr:uid="{00000000-0005-0000-0000-000024490000}"/>
    <cellStyle name="Normal 5 2 6 5 2 4" xfId="16229" xr:uid="{00000000-0005-0000-0000-000025490000}"/>
    <cellStyle name="Normal 5 2 6 5 2 5" xfId="22998" xr:uid="{00000000-0005-0000-0000-000026490000}"/>
    <cellStyle name="Normal 5 2 6 5 3" xfId="4370" xr:uid="{00000000-0005-0000-0000-000027490000}"/>
    <cellStyle name="Normal 5 2 6 5 3 2" xfId="11151" xr:uid="{00000000-0005-0000-0000-000028490000}"/>
    <cellStyle name="Normal 5 2 6 5 3 3" xfId="17920" xr:uid="{00000000-0005-0000-0000-000029490000}"/>
    <cellStyle name="Normal 5 2 6 5 3 4" xfId="24689" xr:uid="{00000000-0005-0000-0000-00002A490000}"/>
    <cellStyle name="Normal 5 2 6 5 4" xfId="7767" xr:uid="{00000000-0005-0000-0000-00002B490000}"/>
    <cellStyle name="Normal 5 2 6 5 5" xfId="14536" xr:uid="{00000000-0005-0000-0000-00002C490000}"/>
    <cellStyle name="Normal 5 2 6 5 6" xfId="21305" xr:uid="{00000000-0005-0000-0000-00002D490000}"/>
    <cellStyle name="Normal 5 2 6 6" xfId="1397" xr:uid="{00000000-0005-0000-0000-00002E490000}"/>
    <cellStyle name="Normal 5 2 6 6 2" xfId="3099" xr:uid="{00000000-0005-0000-0000-00002F490000}"/>
    <cellStyle name="Normal 5 2 6 6 2 2" xfId="6495" xr:uid="{00000000-0005-0000-0000-000030490000}"/>
    <cellStyle name="Normal 5 2 6 6 2 2 2" xfId="13267" xr:uid="{00000000-0005-0000-0000-000031490000}"/>
    <cellStyle name="Normal 5 2 6 6 2 2 3" xfId="20036" xr:uid="{00000000-0005-0000-0000-000032490000}"/>
    <cellStyle name="Normal 5 2 6 6 2 2 4" xfId="26805" xr:uid="{00000000-0005-0000-0000-000033490000}"/>
    <cellStyle name="Normal 5 2 6 6 2 3" xfId="9883" xr:uid="{00000000-0005-0000-0000-000034490000}"/>
    <cellStyle name="Normal 5 2 6 6 2 4" xfId="16652" xr:uid="{00000000-0005-0000-0000-000035490000}"/>
    <cellStyle name="Normal 5 2 6 6 2 5" xfId="23421" xr:uid="{00000000-0005-0000-0000-000036490000}"/>
    <cellStyle name="Normal 5 2 6 6 3" xfId="4793" xr:uid="{00000000-0005-0000-0000-000037490000}"/>
    <cellStyle name="Normal 5 2 6 6 3 2" xfId="11574" xr:uid="{00000000-0005-0000-0000-000038490000}"/>
    <cellStyle name="Normal 5 2 6 6 3 3" xfId="18343" xr:uid="{00000000-0005-0000-0000-000039490000}"/>
    <cellStyle name="Normal 5 2 6 6 3 4" xfId="25112" xr:uid="{00000000-0005-0000-0000-00003A490000}"/>
    <cellStyle name="Normal 5 2 6 6 4" xfId="8190" xr:uid="{00000000-0005-0000-0000-00003B490000}"/>
    <cellStyle name="Normal 5 2 6 6 5" xfId="14959" xr:uid="{00000000-0005-0000-0000-00003C490000}"/>
    <cellStyle name="Normal 5 2 6 6 6" xfId="21728" xr:uid="{00000000-0005-0000-0000-00003D490000}"/>
    <cellStyle name="Normal 5 2 6 7" xfId="1822" xr:uid="{00000000-0005-0000-0000-00003E490000}"/>
    <cellStyle name="Normal 5 2 6 7 2" xfId="5218" xr:uid="{00000000-0005-0000-0000-00003F490000}"/>
    <cellStyle name="Normal 5 2 6 7 2 2" xfId="11998" xr:uid="{00000000-0005-0000-0000-000040490000}"/>
    <cellStyle name="Normal 5 2 6 7 2 3" xfId="18767" xr:uid="{00000000-0005-0000-0000-000041490000}"/>
    <cellStyle name="Normal 5 2 6 7 2 4" xfId="25536" xr:uid="{00000000-0005-0000-0000-000042490000}"/>
    <cellStyle name="Normal 5 2 6 7 3" xfId="8614" xr:uid="{00000000-0005-0000-0000-000043490000}"/>
    <cellStyle name="Normal 5 2 6 7 4" xfId="15383" xr:uid="{00000000-0005-0000-0000-000044490000}"/>
    <cellStyle name="Normal 5 2 6 7 5" xfId="22152" xr:uid="{00000000-0005-0000-0000-000045490000}"/>
    <cellStyle name="Normal 5 2 6 8" xfId="3524" xr:uid="{00000000-0005-0000-0000-000046490000}"/>
    <cellStyle name="Normal 5 2 6 8 2" xfId="10305" xr:uid="{00000000-0005-0000-0000-000047490000}"/>
    <cellStyle name="Normal 5 2 6 8 3" xfId="17074" xr:uid="{00000000-0005-0000-0000-000048490000}"/>
    <cellStyle name="Normal 5 2 6 8 4" xfId="23843" xr:uid="{00000000-0005-0000-0000-000049490000}"/>
    <cellStyle name="Normal 5 2 6 9" xfId="6920" xr:uid="{00000000-0005-0000-0000-00004A490000}"/>
    <cellStyle name="Normal 5 2 7" xfId="107" xr:uid="{00000000-0005-0000-0000-00004B490000}"/>
    <cellStyle name="Normal 5 2 7 10" xfId="13710" xr:uid="{00000000-0005-0000-0000-00004C490000}"/>
    <cellStyle name="Normal 5 2 7 11" xfId="20479" xr:uid="{00000000-0005-0000-0000-00004D490000}"/>
    <cellStyle name="Normal 5 2 7 2" xfId="210" xr:uid="{00000000-0005-0000-0000-00004E490000}"/>
    <cellStyle name="Normal 5 2 7 2 10" xfId="20579" xr:uid="{00000000-0005-0000-0000-00004F490000}"/>
    <cellStyle name="Normal 5 2 7 2 2" xfId="458" xr:uid="{00000000-0005-0000-0000-000050490000}"/>
    <cellStyle name="Normal 5 2 7 2 2 2" xfId="885" xr:uid="{00000000-0005-0000-0000-000051490000}"/>
    <cellStyle name="Normal 5 2 7 2 2 2 2" xfId="2590" xr:uid="{00000000-0005-0000-0000-000052490000}"/>
    <cellStyle name="Normal 5 2 7 2 2 2 2 2" xfId="5986" xr:uid="{00000000-0005-0000-0000-000053490000}"/>
    <cellStyle name="Normal 5 2 7 2 2 2 2 2 2" xfId="12764" xr:uid="{00000000-0005-0000-0000-000054490000}"/>
    <cellStyle name="Normal 5 2 7 2 2 2 2 2 3" xfId="19533" xr:uid="{00000000-0005-0000-0000-000055490000}"/>
    <cellStyle name="Normal 5 2 7 2 2 2 2 2 4" xfId="26302" xr:uid="{00000000-0005-0000-0000-000056490000}"/>
    <cellStyle name="Normal 5 2 7 2 2 2 2 3" xfId="9380" xr:uid="{00000000-0005-0000-0000-000057490000}"/>
    <cellStyle name="Normal 5 2 7 2 2 2 2 4" xfId="16149" xr:uid="{00000000-0005-0000-0000-000058490000}"/>
    <cellStyle name="Normal 5 2 7 2 2 2 2 5" xfId="22918" xr:uid="{00000000-0005-0000-0000-000059490000}"/>
    <cellStyle name="Normal 5 2 7 2 2 2 3" xfId="4290" xr:uid="{00000000-0005-0000-0000-00005A490000}"/>
    <cellStyle name="Normal 5 2 7 2 2 2 3 2" xfId="11071" xr:uid="{00000000-0005-0000-0000-00005B490000}"/>
    <cellStyle name="Normal 5 2 7 2 2 2 3 3" xfId="17840" xr:uid="{00000000-0005-0000-0000-00005C490000}"/>
    <cellStyle name="Normal 5 2 7 2 2 2 3 4" xfId="24609" xr:uid="{00000000-0005-0000-0000-00005D490000}"/>
    <cellStyle name="Normal 5 2 7 2 2 2 4" xfId="7687" xr:uid="{00000000-0005-0000-0000-00005E490000}"/>
    <cellStyle name="Normal 5 2 7 2 2 2 5" xfId="14456" xr:uid="{00000000-0005-0000-0000-00005F490000}"/>
    <cellStyle name="Normal 5 2 7 2 2 2 6" xfId="21225" xr:uid="{00000000-0005-0000-0000-000060490000}"/>
    <cellStyle name="Normal 5 2 7 2 2 3" xfId="1311" xr:uid="{00000000-0005-0000-0000-000061490000}"/>
    <cellStyle name="Normal 5 2 7 2 2 3 2" xfId="3016" xr:uid="{00000000-0005-0000-0000-000062490000}"/>
    <cellStyle name="Normal 5 2 7 2 2 3 2 2" xfId="6412" xr:uid="{00000000-0005-0000-0000-000063490000}"/>
    <cellStyle name="Normal 5 2 7 2 2 3 2 2 2" xfId="13187" xr:uid="{00000000-0005-0000-0000-000064490000}"/>
    <cellStyle name="Normal 5 2 7 2 2 3 2 2 3" xfId="19956" xr:uid="{00000000-0005-0000-0000-000065490000}"/>
    <cellStyle name="Normal 5 2 7 2 2 3 2 2 4" xfId="26725" xr:uid="{00000000-0005-0000-0000-000066490000}"/>
    <cellStyle name="Normal 5 2 7 2 2 3 2 3" xfId="9803" xr:uid="{00000000-0005-0000-0000-000067490000}"/>
    <cellStyle name="Normal 5 2 7 2 2 3 2 4" xfId="16572" xr:uid="{00000000-0005-0000-0000-000068490000}"/>
    <cellStyle name="Normal 5 2 7 2 2 3 2 5" xfId="23341" xr:uid="{00000000-0005-0000-0000-000069490000}"/>
    <cellStyle name="Normal 5 2 7 2 2 3 3" xfId="4713" xr:uid="{00000000-0005-0000-0000-00006A490000}"/>
    <cellStyle name="Normal 5 2 7 2 2 3 3 2" xfId="11494" xr:uid="{00000000-0005-0000-0000-00006B490000}"/>
    <cellStyle name="Normal 5 2 7 2 2 3 3 3" xfId="18263" xr:uid="{00000000-0005-0000-0000-00006C490000}"/>
    <cellStyle name="Normal 5 2 7 2 2 3 3 4" xfId="25032" xr:uid="{00000000-0005-0000-0000-00006D490000}"/>
    <cellStyle name="Normal 5 2 7 2 2 3 4" xfId="8110" xr:uid="{00000000-0005-0000-0000-00006E490000}"/>
    <cellStyle name="Normal 5 2 7 2 2 3 5" xfId="14879" xr:uid="{00000000-0005-0000-0000-00006F490000}"/>
    <cellStyle name="Normal 5 2 7 2 2 3 6" xfId="21648" xr:uid="{00000000-0005-0000-0000-000070490000}"/>
    <cellStyle name="Normal 5 2 7 2 2 4" xfId="1740" xr:uid="{00000000-0005-0000-0000-000071490000}"/>
    <cellStyle name="Normal 5 2 7 2 2 4 2" xfId="3442" xr:uid="{00000000-0005-0000-0000-000072490000}"/>
    <cellStyle name="Normal 5 2 7 2 2 4 2 2" xfId="6838" xr:uid="{00000000-0005-0000-0000-000073490000}"/>
    <cellStyle name="Normal 5 2 7 2 2 4 2 2 2" xfId="13610" xr:uid="{00000000-0005-0000-0000-000074490000}"/>
    <cellStyle name="Normal 5 2 7 2 2 4 2 2 3" xfId="20379" xr:uid="{00000000-0005-0000-0000-000075490000}"/>
    <cellStyle name="Normal 5 2 7 2 2 4 2 2 4" xfId="27148" xr:uid="{00000000-0005-0000-0000-000076490000}"/>
    <cellStyle name="Normal 5 2 7 2 2 4 2 3" xfId="10226" xr:uid="{00000000-0005-0000-0000-000077490000}"/>
    <cellStyle name="Normal 5 2 7 2 2 4 2 4" xfId="16995" xr:uid="{00000000-0005-0000-0000-000078490000}"/>
    <cellStyle name="Normal 5 2 7 2 2 4 2 5" xfId="23764" xr:uid="{00000000-0005-0000-0000-000079490000}"/>
    <cellStyle name="Normal 5 2 7 2 2 4 3" xfId="5136" xr:uid="{00000000-0005-0000-0000-00007A490000}"/>
    <cellStyle name="Normal 5 2 7 2 2 4 3 2" xfId="11917" xr:uid="{00000000-0005-0000-0000-00007B490000}"/>
    <cellStyle name="Normal 5 2 7 2 2 4 3 3" xfId="18686" xr:uid="{00000000-0005-0000-0000-00007C490000}"/>
    <cellStyle name="Normal 5 2 7 2 2 4 3 4" xfId="25455" xr:uid="{00000000-0005-0000-0000-00007D490000}"/>
    <cellStyle name="Normal 5 2 7 2 2 4 4" xfId="8533" xr:uid="{00000000-0005-0000-0000-00007E490000}"/>
    <cellStyle name="Normal 5 2 7 2 2 4 5" xfId="15302" xr:uid="{00000000-0005-0000-0000-00007F490000}"/>
    <cellStyle name="Normal 5 2 7 2 2 4 6" xfId="22071" xr:uid="{00000000-0005-0000-0000-000080490000}"/>
    <cellStyle name="Normal 5 2 7 2 2 5" xfId="2167" xr:uid="{00000000-0005-0000-0000-000081490000}"/>
    <cellStyle name="Normal 5 2 7 2 2 5 2" xfId="5563" xr:uid="{00000000-0005-0000-0000-000082490000}"/>
    <cellStyle name="Normal 5 2 7 2 2 5 2 2" xfId="12341" xr:uid="{00000000-0005-0000-0000-000083490000}"/>
    <cellStyle name="Normal 5 2 7 2 2 5 2 3" xfId="19110" xr:uid="{00000000-0005-0000-0000-000084490000}"/>
    <cellStyle name="Normal 5 2 7 2 2 5 2 4" xfId="25879" xr:uid="{00000000-0005-0000-0000-000085490000}"/>
    <cellStyle name="Normal 5 2 7 2 2 5 3" xfId="8957" xr:uid="{00000000-0005-0000-0000-000086490000}"/>
    <cellStyle name="Normal 5 2 7 2 2 5 4" xfId="15726" xr:uid="{00000000-0005-0000-0000-000087490000}"/>
    <cellStyle name="Normal 5 2 7 2 2 5 5" xfId="22495" xr:uid="{00000000-0005-0000-0000-000088490000}"/>
    <cellStyle name="Normal 5 2 7 2 2 6" xfId="3867" xr:uid="{00000000-0005-0000-0000-000089490000}"/>
    <cellStyle name="Normal 5 2 7 2 2 6 2" xfId="10648" xr:uid="{00000000-0005-0000-0000-00008A490000}"/>
    <cellStyle name="Normal 5 2 7 2 2 6 3" xfId="17417" xr:uid="{00000000-0005-0000-0000-00008B490000}"/>
    <cellStyle name="Normal 5 2 7 2 2 6 4" xfId="24186" xr:uid="{00000000-0005-0000-0000-00008C490000}"/>
    <cellStyle name="Normal 5 2 7 2 2 7" xfId="7264" xr:uid="{00000000-0005-0000-0000-00008D490000}"/>
    <cellStyle name="Normal 5 2 7 2 2 8" xfId="14033" xr:uid="{00000000-0005-0000-0000-00008E490000}"/>
    <cellStyle name="Normal 5 2 7 2 2 9" xfId="20802" xr:uid="{00000000-0005-0000-0000-00008F490000}"/>
    <cellStyle name="Normal 5 2 7 2 3" xfId="660" xr:uid="{00000000-0005-0000-0000-000090490000}"/>
    <cellStyle name="Normal 5 2 7 2 3 2" xfId="2367" xr:uid="{00000000-0005-0000-0000-000091490000}"/>
    <cellStyle name="Normal 5 2 7 2 3 2 2" xfId="5763" xr:uid="{00000000-0005-0000-0000-000092490000}"/>
    <cellStyle name="Normal 5 2 7 2 3 2 2 2" xfId="12541" xr:uid="{00000000-0005-0000-0000-000093490000}"/>
    <cellStyle name="Normal 5 2 7 2 3 2 2 3" xfId="19310" xr:uid="{00000000-0005-0000-0000-000094490000}"/>
    <cellStyle name="Normal 5 2 7 2 3 2 2 4" xfId="26079" xr:uid="{00000000-0005-0000-0000-000095490000}"/>
    <cellStyle name="Normal 5 2 7 2 3 2 3" xfId="9157" xr:uid="{00000000-0005-0000-0000-000096490000}"/>
    <cellStyle name="Normal 5 2 7 2 3 2 4" xfId="15926" xr:uid="{00000000-0005-0000-0000-000097490000}"/>
    <cellStyle name="Normal 5 2 7 2 3 2 5" xfId="22695" xr:uid="{00000000-0005-0000-0000-000098490000}"/>
    <cellStyle name="Normal 5 2 7 2 3 3" xfId="4067" xr:uid="{00000000-0005-0000-0000-000099490000}"/>
    <cellStyle name="Normal 5 2 7 2 3 3 2" xfId="10848" xr:uid="{00000000-0005-0000-0000-00009A490000}"/>
    <cellStyle name="Normal 5 2 7 2 3 3 3" xfId="17617" xr:uid="{00000000-0005-0000-0000-00009B490000}"/>
    <cellStyle name="Normal 5 2 7 2 3 3 4" xfId="24386" xr:uid="{00000000-0005-0000-0000-00009C490000}"/>
    <cellStyle name="Normal 5 2 7 2 3 4" xfId="7464" xr:uid="{00000000-0005-0000-0000-00009D490000}"/>
    <cellStyle name="Normal 5 2 7 2 3 5" xfId="14233" xr:uid="{00000000-0005-0000-0000-00009E490000}"/>
    <cellStyle name="Normal 5 2 7 2 3 6" xfId="21002" xr:uid="{00000000-0005-0000-0000-00009F490000}"/>
    <cellStyle name="Normal 5 2 7 2 4" xfId="1088" xr:uid="{00000000-0005-0000-0000-0000A0490000}"/>
    <cellStyle name="Normal 5 2 7 2 4 2" xfId="2793" xr:uid="{00000000-0005-0000-0000-0000A1490000}"/>
    <cellStyle name="Normal 5 2 7 2 4 2 2" xfId="6189" xr:uid="{00000000-0005-0000-0000-0000A2490000}"/>
    <cellStyle name="Normal 5 2 7 2 4 2 2 2" xfId="12964" xr:uid="{00000000-0005-0000-0000-0000A3490000}"/>
    <cellStyle name="Normal 5 2 7 2 4 2 2 3" xfId="19733" xr:uid="{00000000-0005-0000-0000-0000A4490000}"/>
    <cellStyle name="Normal 5 2 7 2 4 2 2 4" xfId="26502" xr:uid="{00000000-0005-0000-0000-0000A5490000}"/>
    <cellStyle name="Normal 5 2 7 2 4 2 3" xfId="9580" xr:uid="{00000000-0005-0000-0000-0000A6490000}"/>
    <cellStyle name="Normal 5 2 7 2 4 2 4" xfId="16349" xr:uid="{00000000-0005-0000-0000-0000A7490000}"/>
    <cellStyle name="Normal 5 2 7 2 4 2 5" xfId="23118" xr:uid="{00000000-0005-0000-0000-0000A8490000}"/>
    <cellStyle name="Normal 5 2 7 2 4 3" xfId="4490" xr:uid="{00000000-0005-0000-0000-0000A9490000}"/>
    <cellStyle name="Normal 5 2 7 2 4 3 2" xfId="11271" xr:uid="{00000000-0005-0000-0000-0000AA490000}"/>
    <cellStyle name="Normal 5 2 7 2 4 3 3" xfId="18040" xr:uid="{00000000-0005-0000-0000-0000AB490000}"/>
    <cellStyle name="Normal 5 2 7 2 4 3 4" xfId="24809" xr:uid="{00000000-0005-0000-0000-0000AC490000}"/>
    <cellStyle name="Normal 5 2 7 2 4 4" xfId="7887" xr:uid="{00000000-0005-0000-0000-0000AD490000}"/>
    <cellStyle name="Normal 5 2 7 2 4 5" xfId="14656" xr:uid="{00000000-0005-0000-0000-0000AE490000}"/>
    <cellStyle name="Normal 5 2 7 2 4 6" xfId="21425" xr:uid="{00000000-0005-0000-0000-0000AF490000}"/>
    <cellStyle name="Normal 5 2 7 2 5" xfId="1517" xr:uid="{00000000-0005-0000-0000-0000B0490000}"/>
    <cellStyle name="Normal 5 2 7 2 5 2" xfId="3219" xr:uid="{00000000-0005-0000-0000-0000B1490000}"/>
    <cellStyle name="Normal 5 2 7 2 5 2 2" xfId="6615" xr:uid="{00000000-0005-0000-0000-0000B2490000}"/>
    <cellStyle name="Normal 5 2 7 2 5 2 2 2" xfId="13387" xr:uid="{00000000-0005-0000-0000-0000B3490000}"/>
    <cellStyle name="Normal 5 2 7 2 5 2 2 3" xfId="20156" xr:uid="{00000000-0005-0000-0000-0000B4490000}"/>
    <cellStyle name="Normal 5 2 7 2 5 2 2 4" xfId="26925" xr:uid="{00000000-0005-0000-0000-0000B5490000}"/>
    <cellStyle name="Normal 5 2 7 2 5 2 3" xfId="10003" xr:uid="{00000000-0005-0000-0000-0000B6490000}"/>
    <cellStyle name="Normal 5 2 7 2 5 2 4" xfId="16772" xr:uid="{00000000-0005-0000-0000-0000B7490000}"/>
    <cellStyle name="Normal 5 2 7 2 5 2 5" xfId="23541" xr:uid="{00000000-0005-0000-0000-0000B8490000}"/>
    <cellStyle name="Normal 5 2 7 2 5 3" xfId="4913" xr:uid="{00000000-0005-0000-0000-0000B9490000}"/>
    <cellStyle name="Normal 5 2 7 2 5 3 2" xfId="11694" xr:uid="{00000000-0005-0000-0000-0000BA490000}"/>
    <cellStyle name="Normal 5 2 7 2 5 3 3" xfId="18463" xr:uid="{00000000-0005-0000-0000-0000BB490000}"/>
    <cellStyle name="Normal 5 2 7 2 5 3 4" xfId="25232" xr:uid="{00000000-0005-0000-0000-0000BC490000}"/>
    <cellStyle name="Normal 5 2 7 2 5 4" xfId="8310" xr:uid="{00000000-0005-0000-0000-0000BD490000}"/>
    <cellStyle name="Normal 5 2 7 2 5 5" xfId="15079" xr:uid="{00000000-0005-0000-0000-0000BE490000}"/>
    <cellStyle name="Normal 5 2 7 2 5 6" xfId="21848" xr:uid="{00000000-0005-0000-0000-0000BF490000}"/>
    <cellStyle name="Normal 5 2 7 2 6" xfId="1942" xr:uid="{00000000-0005-0000-0000-0000C0490000}"/>
    <cellStyle name="Normal 5 2 7 2 6 2" xfId="5338" xr:uid="{00000000-0005-0000-0000-0000C1490000}"/>
    <cellStyle name="Normal 5 2 7 2 6 2 2" xfId="12118" xr:uid="{00000000-0005-0000-0000-0000C2490000}"/>
    <cellStyle name="Normal 5 2 7 2 6 2 3" xfId="18887" xr:uid="{00000000-0005-0000-0000-0000C3490000}"/>
    <cellStyle name="Normal 5 2 7 2 6 2 4" xfId="25656" xr:uid="{00000000-0005-0000-0000-0000C4490000}"/>
    <cellStyle name="Normal 5 2 7 2 6 3" xfId="8734" xr:uid="{00000000-0005-0000-0000-0000C5490000}"/>
    <cellStyle name="Normal 5 2 7 2 6 4" xfId="15503" xr:uid="{00000000-0005-0000-0000-0000C6490000}"/>
    <cellStyle name="Normal 5 2 7 2 6 5" xfId="22272" xr:uid="{00000000-0005-0000-0000-0000C7490000}"/>
    <cellStyle name="Normal 5 2 7 2 7" xfId="3644" xr:uid="{00000000-0005-0000-0000-0000C8490000}"/>
    <cellStyle name="Normal 5 2 7 2 7 2" xfId="10425" xr:uid="{00000000-0005-0000-0000-0000C9490000}"/>
    <cellStyle name="Normal 5 2 7 2 7 3" xfId="17194" xr:uid="{00000000-0005-0000-0000-0000CA490000}"/>
    <cellStyle name="Normal 5 2 7 2 7 4" xfId="23963" xr:uid="{00000000-0005-0000-0000-0000CB490000}"/>
    <cellStyle name="Normal 5 2 7 2 8" xfId="7040" xr:uid="{00000000-0005-0000-0000-0000CC490000}"/>
    <cellStyle name="Normal 5 2 7 2 9" xfId="13810" xr:uid="{00000000-0005-0000-0000-0000CD490000}"/>
    <cellStyle name="Normal 5 2 7 3" xfId="356" xr:uid="{00000000-0005-0000-0000-0000CE490000}"/>
    <cellStyle name="Normal 5 2 7 3 2" xfId="783" xr:uid="{00000000-0005-0000-0000-0000CF490000}"/>
    <cellStyle name="Normal 5 2 7 3 2 2" xfId="2490" xr:uid="{00000000-0005-0000-0000-0000D0490000}"/>
    <cellStyle name="Normal 5 2 7 3 2 2 2" xfId="5886" xr:uid="{00000000-0005-0000-0000-0000D1490000}"/>
    <cellStyle name="Normal 5 2 7 3 2 2 2 2" xfId="12664" xr:uid="{00000000-0005-0000-0000-0000D2490000}"/>
    <cellStyle name="Normal 5 2 7 3 2 2 2 3" xfId="19433" xr:uid="{00000000-0005-0000-0000-0000D3490000}"/>
    <cellStyle name="Normal 5 2 7 3 2 2 2 4" xfId="26202" xr:uid="{00000000-0005-0000-0000-0000D4490000}"/>
    <cellStyle name="Normal 5 2 7 3 2 2 3" xfId="9280" xr:uid="{00000000-0005-0000-0000-0000D5490000}"/>
    <cellStyle name="Normal 5 2 7 3 2 2 4" xfId="16049" xr:uid="{00000000-0005-0000-0000-0000D6490000}"/>
    <cellStyle name="Normal 5 2 7 3 2 2 5" xfId="22818" xr:uid="{00000000-0005-0000-0000-0000D7490000}"/>
    <cellStyle name="Normal 5 2 7 3 2 3" xfId="4190" xr:uid="{00000000-0005-0000-0000-0000D8490000}"/>
    <cellStyle name="Normal 5 2 7 3 2 3 2" xfId="10971" xr:uid="{00000000-0005-0000-0000-0000D9490000}"/>
    <cellStyle name="Normal 5 2 7 3 2 3 3" xfId="17740" xr:uid="{00000000-0005-0000-0000-0000DA490000}"/>
    <cellStyle name="Normal 5 2 7 3 2 3 4" xfId="24509" xr:uid="{00000000-0005-0000-0000-0000DB490000}"/>
    <cellStyle name="Normal 5 2 7 3 2 4" xfId="7587" xr:uid="{00000000-0005-0000-0000-0000DC490000}"/>
    <cellStyle name="Normal 5 2 7 3 2 5" xfId="14356" xr:uid="{00000000-0005-0000-0000-0000DD490000}"/>
    <cellStyle name="Normal 5 2 7 3 2 6" xfId="21125" xr:uid="{00000000-0005-0000-0000-0000DE490000}"/>
    <cellStyle name="Normal 5 2 7 3 3" xfId="1211" xr:uid="{00000000-0005-0000-0000-0000DF490000}"/>
    <cellStyle name="Normal 5 2 7 3 3 2" xfId="2916" xr:uid="{00000000-0005-0000-0000-0000E0490000}"/>
    <cellStyle name="Normal 5 2 7 3 3 2 2" xfId="6312" xr:uid="{00000000-0005-0000-0000-0000E1490000}"/>
    <cellStyle name="Normal 5 2 7 3 3 2 2 2" xfId="13087" xr:uid="{00000000-0005-0000-0000-0000E2490000}"/>
    <cellStyle name="Normal 5 2 7 3 3 2 2 3" xfId="19856" xr:uid="{00000000-0005-0000-0000-0000E3490000}"/>
    <cellStyle name="Normal 5 2 7 3 3 2 2 4" xfId="26625" xr:uid="{00000000-0005-0000-0000-0000E4490000}"/>
    <cellStyle name="Normal 5 2 7 3 3 2 3" xfId="9703" xr:uid="{00000000-0005-0000-0000-0000E5490000}"/>
    <cellStyle name="Normal 5 2 7 3 3 2 4" xfId="16472" xr:uid="{00000000-0005-0000-0000-0000E6490000}"/>
    <cellStyle name="Normal 5 2 7 3 3 2 5" xfId="23241" xr:uid="{00000000-0005-0000-0000-0000E7490000}"/>
    <cellStyle name="Normal 5 2 7 3 3 3" xfId="4613" xr:uid="{00000000-0005-0000-0000-0000E8490000}"/>
    <cellStyle name="Normal 5 2 7 3 3 3 2" xfId="11394" xr:uid="{00000000-0005-0000-0000-0000E9490000}"/>
    <cellStyle name="Normal 5 2 7 3 3 3 3" xfId="18163" xr:uid="{00000000-0005-0000-0000-0000EA490000}"/>
    <cellStyle name="Normal 5 2 7 3 3 3 4" xfId="24932" xr:uid="{00000000-0005-0000-0000-0000EB490000}"/>
    <cellStyle name="Normal 5 2 7 3 3 4" xfId="8010" xr:uid="{00000000-0005-0000-0000-0000EC490000}"/>
    <cellStyle name="Normal 5 2 7 3 3 5" xfId="14779" xr:uid="{00000000-0005-0000-0000-0000ED490000}"/>
    <cellStyle name="Normal 5 2 7 3 3 6" xfId="21548" xr:uid="{00000000-0005-0000-0000-0000EE490000}"/>
    <cellStyle name="Normal 5 2 7 3 4" xfId="1640" xr:uid="{00000000-0005-0000-0000-0000EF490000}"/>
    <cellStyle name="Normal 5 2 7 3 4 2" xfId="3342" xr:uid="{00000000-0005-0000-0000-0000F0490000}"/>
    <cellStyle name="Normal 5 2 7 3 4 2 2" xfId="6738" xr:uid="{00000000-0005-0000-0000-0000F1490000}"/>
    <cellStyle name="Normal 5 2 7 3 4 2 2 2" xfId="13510" xr:uid="{00000000-0005-0000-0000-0000F2490000}"/>
    <cellStyle name="Normal 5 2 7 3 4 2 2 3" xfId="20279" xr:uid="{00000000-0005-0000-0000-0000F3490000}"/>
    <cellStyle name="Normal 5 2 7 3 4 2 2 4" xfId="27048" xr:uid="{00000000-0005-0000-0000-0000F4490000}"/>
    <cellStyle name="Normal 5 2 7 3 4 2 3" xfId="10126" xr:uid="{00000000-0005-0000-0000-0000F5490000}"/>
    <cellStyle name="Normal 5 2 7 3 4 2 4" xfId="16895" xr:uid="{00000000-0005-0000-0000-0000F6490000}"/>
    <cellStyle name="Normal 5 2 7 3 4 2 5" xfId="23664" xr:uid="{00000000-0005-0000-0000-0000F7490000}"/>
    <cellStyle name="Normal 5 2 7 3 4 3" xfId="5036" xr:uid="{00000000-0005-0000-0000-0000F8490000}"/>
    <cellStyle name="Normal 5 2 7 3 4 3 2" xfId="11817" xr:uid="{00000000-0005-0000-0000-0000F9490000}"/>
    <cellStyle name="Normal 5 2 7 3 4 3 3" xfId="18586" xr:uid="{00000000-0005-0000-0000-0000FA490000}"/>
    <cellStyle name="Normal 5 2 7 3 4 3 4" xfId="25355" xr:uid="{00000000-0005-0000-0000-0000FB490000}"/>
    <cellStyle name="Normal 5 2 7 3 4 4" xfId="8433" xr:uid="{00000000-0005-0000-0000-0000FC490000}"/>
    <cellStyle name="Normal 5 2 7 3 4 5" xfId="15202" xr:uid="{00000000-0005-0000-0000-0000FD490000}"/>
    <cellStyle name="Normal 5 2 7 3 4 6" xfId="21971" xr:uid="{00000000-0005-0000-0000-0000FE490000}"/>
    <cellStyle name="Normal 5 2 7 3 5" xfId="2065" xr:uid="{00000000-0005-0000-0000-0000FF490000}"/>
    <cellStyle name="Normal 5 2 7 3 5 2" xfId="5461" xr:uid="{00000000-0005-0000-0000-0000004A0000}"/>
    <cellStyle name="Normal 5 2 7 3 5 2 2" xfId="12241" xr:uid="{00000000-0005-0000-0000-0000014A0000}"/>
    <cellStyle name="Normal 5 2 7 3 5 2 3" xfId="19010" xr:uid="{00000000-0005-0000-0000-0000024A0000}"/>
    <cellStyle name="Normal 5 2 7 3 5 2 4" xfId="25779" xr:uid="{00000000-0005-0000-0000-0000034A0000}"/>
    <cellStyle name="Normal 5 2 7 3 5 3" xfId="8857" xr:uid="{00000000-0005-0000-0000-0000044A0000}"/>
    <cellStyle name="Normal 5 2 7 3 5 4" xfId="15626" xr:uid="{00000000-0005-0000-0000-0000054A0000}"/>
    <cellStyle name="Normal 5 2 7 3 5 5" xfId="22395" xr:uid="{00000000-0005-0000-0000-0000064A0000}"/>
    <cellStyle name="Normal 5 2 7 3 6" xfId="3767" xr:uid="{00000000-0005-0000-0000-0000074A0000}"/>
    <cellStyle name="Normal 5 2 7 3 6 2" xfId="10548" xr:uid="{00000000-0005-0000-0000-0000084A0000}"/>
    <cellStyle name="Normal 5 2 7 3 6 3" xfId="17317" xr:uid="{00000000-0005-0000-0000-0000094A0000}"/>
    <cellStyle name="Normal 5 2 7 3 6 4" xfId="24086" xr:uid="{00000000-0005-0000-0000-00000A4A0000}"/>
    <cellStyle name="Normal 5 2 7 3 7" xfId="7164" xr:uid="{00000000-0005-0000-0000-00000B4A0000}"/>
    <cellStyle name="Normal 5 2 7 3 8" xfId="13933" xr:uid="{00000000-0005-0000-0000-00000C4A0000}"/>
    <cellStyle name="Normal 5 2 7 3 9" xfId="20702" xr:uid="{00000000-0005-0000-0000-00000D4A0000}"/>
    <cellStyle name="Normal 5 2 7 4" xfId="558" xr:uid="{00000000-0005-0000-0000-00000E4A0000}"/>
    <cellStyle name="Normal 5 2 7 4 2" xfId="2267" xr:uid="{00000000-0005-0000-0000-00000F4A0000}"/>
    <cellStyle name="Normal 5 2 7 4 2 2" xfId="5663" xr:uid="{00000000-0005-0000-0000-0000104A0000}"/>
    <cellStyle name="Normal 5 2 7 4 2 2 2" xfId="12441" xr:uid="{00000000-0005-0000-0000-0000114A0000}"/>
    <cellStyle name="Normal 5 2 7 4 2 2 3" xfId="19210" xr:uid="{00000000-0005-0000-0000-0000124A0000}"/>
    <cellStyle name="Normal 5 2 7 4 2 2 4" xfId="25979" xr:uid="{00000000-0005-0000-0000-0000134A0000}"/>
    <cellStyle name="Normal 5 2 7 4 2 3" xfId="9057" xr:uid="{00000000-0005-0000-0000-0000144A0000}"/>
    <cellStyle name="Normal 5 2 7 4 2 4" xfId="15826" xr:uid="{00000000-0005-0000-0000-0000154A0000}"/>
    <cellStyle name="Normal 5 2 7 4 2 5" xfId="22595" xr:uid="{00000000-0005-0000-0000-0000164A0000}"/>
    <cellStyle name="Normal 5 2 7 4 3" xfId="3967" xr:uid="{00000000-0005-0000-0000-0000174A0000}"/>
    <cellStyle name="Normal 5 2 7 4 3 2" xfId="10748" xr:uid="{00000000-0005-0000-0000-0000184A0000}"/>
    <cellStyle name="Normal 5 2 7 4 3 3" xfId="17517" xr:uid="{00000000-0005-0000-0000-0000194A0000}"/>
    <cellStyle name="Normal 5 2 7 4 3 4" xfId="24286" xr:uid="{00000000-0005-0000-0000-00001A4A0000}"/>
    <cellStyle name="Normal 5 2 7 4 4" xfId="7364" xr:uid="{00000000-0005-0000-0000-00001B4A0000}"/>
    <cellStyle name="Normal 5 2 7 4 5" xfId="14133" xr:uid="{00000000-0005-0000-0000-00001C4A0000}"/>
    <cellStyle name="Normal 5 2 7 4 6" xfId="20902" xr:uid="{00000000-0005-0000-0000-00001D4A0000}"/>
    <cellStyle name="Normal 5 2 7 5" xfId="988" xr:uid="{00000000-0005-0000-0000-00001E4A0000}"/>
    <cellStyle name="Normal 5 2 7 5 2" xfId="2693" xr:uid="{00000000-0005-0000-0000-00001F4A0000}"/>
    <cellStyle name="Normal 5 2 7 5 2 2" xfId="6089" xr:uid="{00000000-0005-0000-0000-0000204A0000}"/>
    <cellStyle name="Normal 5 2 7 5 2 2 2" xfId="12864" xr:uid="{00000000-0005-0000-0000-0000214A0000}"/>
    <cellStyle name="Normal 5 2 7 5 2 2 3" xfId="19633" xr:uid="{00000000-0005-0000-0000-0000224A0000}"/>
    <cellStyle name="Normal 5 2 7 5 2 2 4" xfId="26402" xr:uid="{00000000-0005-0000-0000-0000234A0000}"/>
    <cellStyle name="Normal 5 2 7 5 2 3" xfId="9480" xr:uid="{00000000-0005-0000-0000-0000244A0000}"/>
    <cellStyle name="Normal 5 2 7 5 2 4" xfId="16249" xr:uid="{00000000-0005-0000-0000-0000254A0000}"/>
    <cellStyle name="Normal 5 2 7 5 2 5" xfId="23018" xr:uid="{00000000-0005-0000-0000-0000264A0000}"/>
    <cellStyle name="Normal 5 2 7 5 3" xfId="4390" xr:uid="{00000000-0005-0000-0000-0000274A0000}"/>
    <cellStyle name="Normal 5 2 7 5 3 2" xfId="11171" xr:uid="{00000000-0005-0000-0000-0000284A0000}"/>
    <cellStyle name="Normal 5 2 7 5 3 3" xfId="17940" xr:uid="{00000000-0005-0000-0000-0000294A0000}"/>
    <cellStyle name="Normal 5 2 7 5 3 4" xfId="24709" xr:uid="{00000000-0005-0000-0000-00002A4A0000}"/>
    <cellStyle name="Normal 5 2 7 5 4" xfId="7787" xr:uid="{00000000-0005-0000-0000-00002B4A0000}"/>
    <cellStyle name="Normal 5 2 7 5 5" xfId="14556" xr:uid="{00000000-0005-0000-0000-00002C4A0000}"/>
    <cellStyle name="Normal 5 2 7 5 6" xfId="21325" xr:uid="{00000000-0005-0000-0000-00002D4A0000}"/>
    <cellStyle name="Normal 5 2 7 6" xfId="1417" xr:uid="{00000000-0005-0000-0000-00002E4A0000}"/>
    <cellStyle name="Normal 5 2 7 6 2" xfId="3119" xr:uid="{00000000-0005-0000-0000-00002F4A0000}"/>
    <cellStyle name="Normal 5 2 7 6 2 2" xfId="6515" xr:uid="{00000000-0005-0000-0000-0000304A0000}"/>
    <cellStyle name="Normal 5 2 7 6 2 2 2" xfId="13287" xr:uid="{00000000-0005-0000-0000-0000314A0000}"/>
    <cellStyle name="Normal 5 2 7 6 2 2 3" xfId="20056" xr:uid="{00000000-0005-0000-0000-0000324A0000}"/>
    <cellStyle name="Normal 5 2 7 6 2 2 4" xfId="26825" xr:uid="{00000000-0005-0000-0000-0000334A0000}"/>
    <cellStyle name="Normal 5 2 7 6 2 3" xfId="9903" xr:uid="{00000000-0005-0000-0000-0000344A0000}"/>
    <cellStyle name="Normal 5 2 7 6 2 4" xfId="16672" xr:uid="{00000000-0005-0000-0000-0000354A0000}"/>
    <cellStyle name="Normal 5 2 7 6 2 5" xfId="23441" xr:uid="{00000000-0005-0000-0000-0000364A0000}"/>
    <cellStyle name="Normal 5 2 7 6 3" xfId="4813" xr:uid="{00000000-0005-0000-0000-0000374A0000}"/>
    <cellStyle name="Normal 5 2 7 6 3 2" xfId="11594" xr:uid="{00000000-0005-0000-0000-0000384A0000}"/>
    <cellStyle name="Normal 5 2 7 6 3 3" xfId="18363" xr:uid="{00000000-0005-0000-0000-0000394A0000}"/>
    <cellStyle name="Normal 5 2 7 6 3 4" xfId="25132" xr:uid="{00000000-0005-0000-0000-00003A4A0000}"/>
    <cellStyle name="Normal 5 2 7 6 4" xfId="8210" xr:uid="{00000000-0005-0000-0000-00003B4A0000}"/>
    <cellStyle name="Normal 5 2 7 6 5" xfId="14979" xr:uid="{00000000-0005-0000-0000-00003C4A0000}"/>
    <cellStyle name="Normal 5 2 7 6 6" xfId="21748" xr:uid="{00000000-0005-0000-0000-00003D4A0000}"/>
    <cellStyle name="Normal 5 2 7 7" xfId="1842" xr:uid="{00000000-0005-0000-0000-00003E4A0000}"/>
    <cellStyle name="Normal 5 2 7 7 2" xfId="5238" xr:uid="{00000000-0005-0000-0000-00003F4A0000}"/>
    <cellStyle name="Normal 5 2 7 7 2 2" xfId="12018" xr:uid="{00000000-0005-0000-0000-0000404A0000}"/>
    <cellStyle name="Normal 5 2 7 7 2 3" xfId="18787" xr:uid="{00000000-0005-0000-0000-0000414A0000}"/>
    <cellStyle name="Normal 5 2 7 7 2 4" xfId="25556" xr:uid="{00000000-0005-0000-0000-0000424A0000}"/>
    <cellStyle name="Normal 5 2 7 7 3" xfId="8634" xr:uid="{00000000-0005-0000-0000-0000434A0000}"/>
    <cellStyle name="Normal 5 2 7 7 4" xfId="15403" xr:uid="{00000000-0005-0000-0000-0000444A0000}"/>
    <cellStyle name="Normal 5 2 7 7 5" xfId="22172" xr:uid="{00000000-0005-0000-0000-0000454A0000}"/>
    <cellStyle name="Normal 5 2 7 8" xfId="3544" xr:uid="{00000000-0005-0000-0000-0000464A0000}"/>
    <cellStyle name="Normal 5 2 7 8 2" xfId="10325" xr:uid="{00000000-0005-0000-0000-0000474A0000}"/>
    <cellStyle name="Normal 5 2 7 8 3" xfId="17094" xr:uid="{00000000-0005-0000-0000-0000484A0000}"/>
    <cellStyle name="Normal 5 2 7 8 4" xfId="23863" xr:uid="{00000000-0005-0000-0000-0000494A0000}"/>
    <cellStyle name="Normal 5 2 7 9" xfId="6940" xr:uid="{00000000-0005-0000-0000-00004A4A0000}"/>
    <cellStyle name="Normal 5 2 8" xfId="130" xr:uid="{00000000-0005-0000-0000-00004B4A0000}"/>
    <cellStyle name="Normal 5 2 8 10" xfId="20499" xr:uid="{00000000-0005-0000-0000-00004C4A0000}"/>
    <cellStyle name="Normal 5 2 8 2" xfId="378" xr:uid="{00000000-0005-0000-0000-00004D4A0000}"/>
    <cellStyle name="Normal 5 2 8 2 2" xfId="805" xr:uid="{00000000-0005-0000-0000-00004E4A0000}"/>
    <cellStyle name="Normal 5 2 8 2 2 2" xfId="2510" xr:uid="{00000000-0005-0000-0000-00004F4A0000}"/>
    <cellStyle name="Normal 5 2 8 2 2 2 2" xfId="5906" xr:uid="{00000000-0005-0000-0000-0000504A0000}"/>
    <cellStyle name="Normal 5 2 8 2 2 2 2 2" xfId="12684" xr:uid="{00000000-0005-0000-0000-0000514A0000}"/>
    <cellStyle name="Normal 5 2 8 2 2 2 2 3" xfId="19453" xr:uid="{00000000-0005-0000-0000-0000524A0000}"/>
    <cellStyle name="Normal 5 2 8 2 2 2 2 4" xfId="26222" xr:uid="{00000000-0005-0000-0000-0000534A0000}"/>
    <cellStyle name="Normal 5 2 8 2 2 2 3" xfId="9300" xr:uid="{00000000-0005-0000-0000-0000544A0000}"/>
    <cellStyle name="Normal 5 2 8 2 2 2 4" xfId="16069" xr:uid="{00000000-0005-0000-0000-0000554A0000}"/>
    <cellStyle name="Normal 5 2 8 2 2 2 5" xfId="22838" xr:uid="{00000000-0005-0000-0000-0000564A0000}"/>
    <cellStyle name="Normal 5 2 8 2 2 3" xfId="4210" xr:uid="{00000000-0005-0000-0000-0000574A0000}"/>
    <cellStyle name="Normal 5 2 8 2 2 3 2" xfId="10991" xr:uid="{00000000-0005-0000-0000-0000584A0000}"/>
    <cellStyle name="Normal 5 2 8 2 2 3 3" xfId="17760" xr:uid="{00000000-0005-0000-0000-0000594A0000}"/>
    <cellStyle name="Normal 5 2 8 2 2 3 4" xfId="24529" xr:uid="{00000000-0005-0000-0000-00005A4A0000}"/>
    <cellStyle name="Normal 5 2 8 2 2 4" xfId="7607" xr:uid="{00000000-0005-0000-0000-00005B4A0000}"/>
    <cellStyle name="Normal 5 2 8 2 2 5" xfId="14376" xr:uid="{00000000-0005-0000-0000-00005C4A0000}"/>
    <cellStyle name="Normal 5 2 8 2 2 6" xfId="21145" xr:uid="{00000000-0005-0000-0000-00005D4A0000}"/>
    <cellStyle name="Normal 5 2 8 2 3" xfId="1231" xr:uid="{00000000-0005-0000-0000-00005E4A0000}"/>
    <cellStyle name="Normal 5 2 8 2 3 2" xfId="2936" xr:uid="{00000000-0005-0000-0000-00005F4A0000}"/>
    <cellStyle name="Normal 5 2 8 2 3 2 2" xfId="6332" xr:uid="{00000000-0005-0000-0000-0000604A0000}"/>
    <cellStyle name="Normal 5 2 8 2 3 2 2 2" xfId="13107" xr:uid="{00000000-0005-0000-0000-0000614A0000}"/>
    <cellStyle name="Normal 5 2 8 2 3 2 2 3" xfId="19876" xr:uid="{00000000-0005-0000-0000-0000624A0000}"/>
    <cellStyle name="Normal 5 2 8 2 3 2 2 4" xfId="26645" xr:uid="{00000000-0005-0000-0000-0000634A0000}"/>
    <cellStyle name="Normal 5 2 8 2 3 2 3" xfId="9723" xr:uid="{00000000-0005-0000-0000-0000644A0000}"/>
    <cellStyle name="Normal 5 2 8 2 3 2 4" xfId="16492" xr:uid="{00000000-0005-0000-0000-0000654A0000}"/>
    <cellStyle name="Normal 5 2 8 2 3 2 5" xfId="23261" xr:uid="{00000000-0005-0000-0000-0000664A0000}"/>
    <cellStyle name="Normal 5 2 8 2 3 3" xfId="4633" xr:uid="{00000000-0005-0000-0000-0000674A0000}"/>
    <cellStyle name="Normal 5 2 8 2 3 3 2" xfId="11414" xr:uid="{00000000-0005-0000-0000-0000684A0000}"/>
    <cellStyle name="Normal 5 2 8 2 3 3 3" xfId="18183" xr:uid="{00000000-0005-0000-0000-0000694A0000}"/>
    <cellStyle name="Normal 5 2 8 2 3 3 4" xfId="24952" xr:uid="{00000000-0005-0000-0000-00006A4A0000}"/>
    <cellStyle name="Normal 5 2 8 2 3 4" xfId="8030" xr:uid="{00000000-0005-0000-0000-00006B4A0000}"/>
    <cellStyle name="Normal 5 2 8 2 3 5" xfId="14799" xr:uid="{00000000-0005-0000-0000-00006C4A0000}"/>
    <cellStyle name="Normal 5 2 8 2 3 6" xfId="21568" xr:uid="{00000000-0005-0000-0000-00006D4A0000}"/>
    <cellStyle name="Normal 5 2 8 2 4" xfId="1660" xr:uid="{00000000-0005-0000-0000-00006E4A0000}"/>
    <cellStyle name="Normal 5 2 8 2 4 2" xfId="3362" xr:uid="{00000000-0005-0000-0000-00006F4A0000}"/>
    <cellStyle name="Normal 5 2 8 2 4 2 2" xfId="6758" xr:uid="{00000000-0005-0000-0000-0000704A0000}"/>
    <cellStyle name="Normal 5 2 8 2 4 2 2 2" xfId="13530" xr:uid="{00000000-0005-0000-0000-0000714A0000}"/>
    <cellStyle name="Normal 5 2 8 2 4 2 2 3" xfId="20299" xr:uid="{00000000-0005-0000-0000-0000724A0000}"/>
    <cellStyle name="Normal 5 2 8 2 4 2 2 4" xfId="27068" xr:uid="{00000000-0005-0000-0000-0000734A0000}"/>
    <cellStyle name="Normal 5 2 8 2 4 2 3" xfId="10146" xr:uid="{00000000-0005-0000-0000-0000744A0000}"/>
    <cellStyle name="Normal 5 2 8 2 4 2 4" xfId="16915" xr:uid="{00000000-0005-0000-0000-0000754A0000}"/>
    <cellStyle name="Normal 5 2 8 2 4 2 5" xfId="23684" xr:uid="{00000000-0005-0000-0000-0000764A0000}"/>
    <cellStyle name="Normal 5 2 8 2 4 3" xfId="5056" xr:uid="{00000000-0005-0000-0000-0000774A0000}"/>
    <cellStyle name="Normal 5 2 8 2 4 3 2" xfId="11837" xr:uid="{00000000-0005-0000-0000-0000784A0000}"/>
    <cellStyle name="Normal 5 2 8 2 4 3 3" xfId="18606" xr:uid="{00000000-0005-0000-0000-0000794A0000}"/>
    <cellStyle name="Normal 5 2 8 2 4 3 4" xfId="25375" xr:uid="{00000000-0005-0000-0000-00007A4A0000}"/>
    <cellStyle name="Normal 5 2 8 2 4 4" xfId="8453" xr:uid="{00000000-0005-0000-0000-00007B4A0000}"/>
    <cellStyle name="Normal 5 2 8 2 4 5" xfId="15222" xr:uid="{00000000-0005-0000-0000-00007C4A0000}"/>
    <cellStyle name="Normal 5 2 8 2 4 6" xfId="21991" xr:uid="{00000000-0005-0000-0000-00007D4A0000}"/>
    <cellStyle name="Normal 5 2 8 2 5" xfId="2087" xr:uid="{00000000-0005-0000-0000-00007E4A0000}"/>
    <cellStyle name="Normal 5 2 8 2 5 2" xfId="5483" xr:uid="{00000000-0005-0000-0000-00007F4A0000}"/>
    <cellStyle name="Normal 5 2 8 2 5 2 2" xfId="12261" xr:uid="{00000000-0005-0000-0000-0000804A0000}"/>
    <cellStyle name="Normal 5 2 8 2 5 2 3" xfId="19030" xr:uid="{00000000-0005-0000-0000-0000814A0000}"/>
    <cellStyle name="Normal 5 2 8 2 5 2 4" xfId="25799" xr:uid="{00000000-0005-0000-0000-0000824A0000}"/>
    <cellStyle name="Normal 5 2 8 2 5 3" xfId="8877" xr:uid="{00000000-0005-0000-0000-0000834A0000}"/>
    <cellStyle name="Normal 5 2 8 2 5 4" xfId="15646" xr:uid="{00000000-0005-0000-0000-0000844A0000}"/>
    <cellStyle name="Normal 5 2 8 2 5 5" xfId="22415" xr:uid="{00000000-0005-0000-0000-0000854A0000}"/>
    <cellStyle name="Normal 5 2 8 2 6" xfId="3787" xr:uid="{00000000-0005-0000-0000-0000864A0000}"/>
    <cellStyle name="Normal 5 2 8 2 6 2" xfId="10568" xr:uid="{00000000-0005-0000-0000-0000874A0000}"/>
    <cellStyle name="Normal 5 2 8 2 6 3" xfId="17337" xr:uid="{00000000-0005-0000-0000-0000884A0000}"/>
    <cellStyle name="Normal 5 2 8 2 6 4" xfId="24106" xr:uid="{00000000-0005-0000-0000-0000894A0000}"/>
    <cellStyle name="Normal 5 2 8 2 7" xfId="7184" xr:uid="{00000000-0005-0000-0000-00008A4A0000}"/>
    <cellStyle name="Normal 5 2 8 2 8" xfId="13953" xr:uid="{00000000-0005-0000-0000-00008B4A0000}"/>
    <cellStyle name="Normal 5 2 8 2 9" xfId="20722" xr:uid="{00000000-0005-0000-0000-00008C4A0000}"/>
    <cellStyle name="Normal 5 2 8 3" xfId="580" xr:uid="{00000000-0005-0000-0000-00008D4A0000}"/>
    <cellStyle name="Normal 5 2 8 3 2" xfId="2287" xr:uid="{00000000-0005-0000-0000-00008E4A0000}"/>
    <cellStyle name="Normal 5 2 8 3 2 2" xfId="5683" xr:uid="{00000000-0005-0000-0000-00008F4A0000}"/>
    <cellStyle name="Normal 5 2 8 3 2 2 2" xfId="12461" xr:uid="{00000000-0005-0000-0000-0000904A0000}"/>
    <cellStyle name="Normal 5 2 8 3 2 2 3" xfId="19230" xr:uid="{00000000-0005-0000-0000-0000914A0000}"/>
    <cellStyle name="Normal 5 2 8 3 2 2 4" xfId="25999" xr:uid="{00000000-0005-0000-0000-0000924A0000}"/>
    <cellStyle name="Normal 5 2 8 3 2 3" xfId="9077" xr:uid="{00000000-0005-0000-0000-0000934A0000}"/>
    <cellStyle name="Normal 5 2 8 3 2 4" xfId="15846" xr:uid="{00000000-0005-0000-0000-0000944A0000}"/>
    <cellStyle name="Normal 5 2 8 3 2 5" xfId="22615" xr:uid="{00000000-0005-0000-0000-0000954A0000}"/>
    <cellStyle name="Normal 5 2 8 3 3" xfId="3987" xr:uid="{00000000-0005-0000-0000-0000964A0000}"/>
    <cellStyle name="Normal 5 2 8 3 3 2" xfId="10768" xr:uid="{00000000-0005-0000-0000-0000974A0000}"/>
    <cellStyle name="Normal 5 2 8 3 3 3" xfId="17537" xr:uid="{00000000-0005-0000-0000-0000984A0000}"/>
    <cellStyle name="Normal 5 2 8 3 3 4" xfId="24306" xr:uid="{00000000-0005-0000-0000-0000994A0000}"/>
    <cellStyle name="Normal 5 2 8 3 4" xfId="7384" xr:uid="{00000000-0005-0000-0000-00009A4A0000}"/>
    <cellStyle name="Normal 5 2 8 3 5" xfId="14153" xr:uid="{00000000-0005-0000-0000-00009B4A0000}"/>
    <cellStyle name="Normal 5 2 8 3 6" xfId="20922" xr:uid="{00000000-0005-0000-0000-00009C4A0000}"/>
    <cellStyle name="Normal 5 2 8 4" xfId="1008" xr:uid="{00000000-0005-0000-0000-00009D4A0000}"/>
    <cellStyle name="Normal 5 2 8 4 2" xfId="2713" xr:uid="{00000000-0005-0000-0000-00009E4A0000}"/>
    <cellStyle name="Normal 5 2 8 4 2 2" xfId="6109" xr:uid="{00000000-0005-0000-0000-00009F4A0000}"/>
    <cellStyle name="Normal 5 2 8 4 2 2 2" xfId="12884" xr:uid="{00000000-0005-0000-0000-0000A04A0000}"/>
    <cellStyle name="Normal 5 2 8 4 2 2 3" xfId="19653" xr:uid="{00000000-0005-0000-0000-0000A14A0000}"/>
    <cellStyle name="Normal 5 2 8 4 2 2 4" xfId="26422" xr:uid="{00000000-0005-0000-0000-0000A24A0000}"/>
    <cellStyle name="Normal 5 2 8 4 2 3" xfId="9500" xr:uid="{00000000-0005-0000-0000-0000A34A0000}"/>
    <cellStyle name="Normal 5 2 8 4 2 4" xfId="16269" xr:uid="{00000000-0005-0000-0000-0000A44A0000}"/>
    <cellStyle name="Normal 5 2 8 4 2 5" xfId="23038" xr:uid="{00000000-0005-0000-0000-0000A54A0000}"/>
    <cellStyle name="Normal 5 2 8 4 3" xfId="4410" xr:uid="{00000000-0005-0000-0000-0000A64A0000}"/>
    <cellStyle name="Normal 5 2 8 4 3 2" xfId="11191" xr:uid="{00000000-0005-0000-0000-0000A74A0000}"/>
    <cellStyle name="Normal 5 2 8 4 3 3" xfId="17960" xr:uid="{00000000-0005-0000-0000-0000A84A0000}"/>
    <cellStyle name="Normal 5 2 8 4 3 4" xfId="24729" xr:uid="{00000000-0005-0000-0000-0000A94A0000}"/>
    <cellStyle name="Normal 5 2 8 4 4" xfId="7807" xr:uid="{00000000-0005-0000-0000-0000AA4A0000}"/>
    <cellStyle name="Normal 5 2 8 4 5" xfId="14576" xr:uid="{00000000-0005-0000-0000-0000AB4A0000}"/>
    <cellStyle name="Normal 5 2 8 4 6" xfId="21345" xr:uid="{00000000-0005-0000-0000-0000AC4A0000}"/>
    <cellStyle name="Normal 5 2 8 5" xfId="1437" xr:uid="{00000000-0005-0000-0000-0000AD4A0000}"/>
    <cellStyle name="Normal 5 2 8 5 2" xfId="3139" xr:uid="{00000000-0005-0000-0000-0000AE4A0000}"/>
    <cellStyle name="Normal 5 2 8 5 2 2" xfId="6535" xr:uid="{00000000-0005-0000-0000-0000AF4A0000}"/>
    <cellStyle name="Normal 5 2 8 5 2 2 2" xfId="13307" xr:uid="{00000000-0005-0000-0000-0000B04A0000}"/>
    <cellStyle name="Normal 5 2 8 5 2 2 3" xfId="20076" xr:uid="{00000000-0005-0000-0000-0000B14A0000}"/>
    <cellStyle name="Normal 5 2 8 5 2 2 4" xfId="26845" xr:uid="{00000000-0005-0000-0000-0000B24A0000}"/>
    <cellStyle name="Normal 5 2 8 5 2 3" xfId="9923" xr:uid="{00000000-0005-0000-0000-0000B34A0000}"/>
    <cellStyle name="Normal 5 2 8 5 2 4" xfId="16692" xr:uid="{00000000-0005-0000-0000-0000B44A0000}"/>
    <cellStyle name="Normal 5 2 8 5 2 5" xfId="23461" xr:uid="{00000000-0005-0000-0000-0000B54A0000}"/>
    <cellStyle name="Normal 5 2 8 5 3" xfId="4833" xr:uid="{00000000-0005-0000-0000-0000B64A0000}"/>
    <cellStyle name="Normal 5 2 8 5 3 2" xfId="11614" xr:uid="{00000000-0005-0000-0000-0000B74A0000}"/>
    <cellStyle name="Normal 5 2 8 5 3 3" xfId="18383" xr:uid="{00000000-0005-0000-0000-0000B84A0000}"/>
    <cellStyle name="Normal 5 2 8 5 3 4" xfId="25152" xr:uid="{00000000-0005-0000-0000-0000B94A0000}"/>
    <cellStyle name="Normal 5 2 8 5 4" xfId="8230" xr:uid="{00000000-0005-0000-0000-0000BA4A0000}"/>
    <cellStyle name="Normal 5 2 8 5 5" xfId="14999" xr:uid="{00000000-0005-0000-0000-0000BB4A0000}"/>
    <cellStyle name="Normal 5 2 8 5 6" xfId="21768" xr:uid="{00000000-0005-0000-0000-0000BC4A0000}"/>
    <cellStyle name="Normal 5 2 8 6" xfId="1862" xr:uid="{00000000-0005-0000-0000-0000BD4A0000}"/>
    <cellStyle name="Normal 5 2 8 6 2" xfId="5258" xr:uid="{00000000-0005-0000-0000-0000BE4A0000}"/>
    <cellStyle name="Normal 5 2 8 6 2 2" xfId="12038" xr:uid="{00000000-0005-0000-0000-0000BF4A0000}"/>
    <cellStyle name="Normal 5 2 8 6 2 3" xfId="18807" xr:uid="{00000000-0005-0000-0000-0000C04A0000}"/>
    <cellStyle name="Normal 5 2 8 6 2 4" xfId="25576" xr:uid="{00000000-0005-0000-0000-0000C14A0000}"/>
    <cellStyle name="Normal 5 2 8 6 3" xfId="8654" xr:uid="{00000000-0005-0000-0000-0000C24A0000}"/>
    <cellStyle name="Normal 5 2 8 6 4" xfId="15423" xr:uid="{00000000-0005-0000-0000-0000C34A0000}"/>
    <cellStyle name="Normal 5 2 8 6 5" xfId="22192" xr:uid="{00000000-0005-0000-0000-0000C44A0000}"/>
    <cellStyle name="Normal 5 2 8 7" xfId="3564" xr:uid="{00000000-0005-0000-0000-0000C54A0000}"/>
    <cellStyle name="Normal 5 2 8 7 2" xfId="10345" xr:uid="{00000000-0005-0000-0000-0000C64A0000}"/>
    <cellStyle name="Normal 5 2 8 7 3" xfId="17114" xr:uid="{00000000-0005-0000-0000-0000C74A0000}"/>
    <cellStyle name="Normal 5 2 8 7 4" xfId="23883" xr:uid="{00000000-0005-0000-0000-0000C84A0000}"/>
    <cellStyle name="Normal 5 2 8 8" xfId="6960" xr:uid="{00000000-0005-0000-0000-0000C94A0000}"/>
    <cellStyle name="Normal 5 2 8 9" xfId="13730" xr:uid="{00000000-0005-0000-0000-0000CA4A0000}"/>
    <cellStyle name="Normal 5 2 9" xfId="276" xr:uid="{00000000-0005-0000-0000-0000CB4A0000}"/>
    <cellStyle name="Normal 5 2 9 2" xfId="703" xr:uid="{00000000-0005-0000-0000-0000CC4A0000}"/>
    <cellStyle name="Normal 5 2 9 2 2" xfId="2410" xr:uid="{00000000-0005-0000-0000-0000CD4A0000}"/>
    <cellStyle name="Normal 5 2 9 2 2 2" xfId="5806" xr:uid="{00000000-0005-0000-0000-0000CE4A0000}"/>
    <cellStyle name="Normal 5 2 9 2 2 2 2" xfId="12584" xr:uid="{00000000-0005-0000-0000-0000CF4A0000}"/>
    <cellStyle name="Normal 5 2 9 2 2 2 3" xfId="19353" xr:uid="{00000000-0005-0000-0000-0000D04A0000}"/>
    <cellStyle name="Normal 5 2 9 2 2 2 4" xfId="26122" xr:uid="{00000000-0005-0000-0000-0000D14A0000}"/>
    <cellStyle name="Normal 5 2 9 2 2 3" xfId="9200" xr:uid="{00000000-0005-0000-0000-0000D24A0000}"/>
    <cellStyle name="Normal 5 2 9 2 2 4" xfId="15969" xr:uid="{00000000-0005-0000-0000-0000D34A0000}"/>
    <cellStyle name="Normal 5 2 9 2 2 5" xfId="22738" xr:uid="{00000000-0005-0000-0000-0000D44A0000}"/>
    <cellStyle name="Normal 5 2 9 2 3" xfId="4110" xr:uid="{00000000-0005-0000-0000-0000D54A0000}"/>
    <cellStyle name="Normal 5 2 9 2 3 2" xfId="10891" xr:uid="{00000000-0005-0000-0000-0000D64A0000}"/>
    <cellStyle name="Normal 5 2 9 2 3 3" xfId="17660" xr:uid="{00000000-0005-0000-0000-0000D74A0000}"/>
    <cellStyle name="Normal 5 2 9 2 3 4" xfId="24429" xr:uid="{00000000-0005-0000-0000-0000D84A0000}"/>
    <cellStyle name="Normal 5 2 9 2 4" xfId="7507" xr:uid="{00000000-0005-0000-0000-0000D94A0000}"/>
    <cellStyle name="Normal 5 2 9 2 5" xfId="14276" xr:uid="{00000000-0005-0000-0000-0000DA4A0000}"/>
    <cellStyle name="Normal 5 2 9 2 6" xfId="21045" xr:uid="{00000000-0005-0000-0000-0000DB4A0000}"/>
    <cellStyle name="Normal 5 2 9 3" xfId="1131" xr:uid="{00000000-0005-0000-0000-0000DC4A0000}"/>
    <cellStyle name="Normal 5 2 9 3 2" xfId="2836" xr:uid="{00000000-0005-0000-0000-0000DD4A0000}"/>
    <cellStyle name="Normal 5 2 9 3 2 2" xfId="6232" xr:uid="{00000000-0005-0000-0000-0000DE4A0000}"/>
    <cellStyle name="Normal 5 2 9 3 2 2 2" xfId="13007" xr:uid="{00000000-0005-0000-0000-0000DF4A0000}"/>
    <cellStyle name="Normal 5 2 9 3 2 2 3" xfId="19776" xr:uid="{00000000-0005-0000-0000-0000E04A0000}"/>
    <cellStyle name="Normal 5 2 9 3 2 2 4" xfId="26545" xr:uid="{00000000-0005-0000-0000-0000E14A0000}"/>
    <cellStyle name="Normal 5 2 9 3 2 3" xfId="9623" xr:uid="{00000000-0005-0000-0000-0000E24A0000}"/>
    <cellStyle name="Normal 5 2 9 3 2 4" xfId="16392" xr:uid="{00000000-0005-0000-0000-0000E34A0000}"/>
    <cellStyle name="Normal 5 2 9 3 2 5" xfId="23161" xr:uid="{00000000-0005-0000-0000-0000E44A0000}"/>
    <cellStyle name="Normal 5 2 9 3 3" xfId="4533" xr:uid="{00000000-0005-0000-0000-0000E54A0000}"/>
    <cellStyle name="Normal 5 2 9 3 3 2" xfId="11314" xr:uid="{00000000-0005-0000-0000-0000E64A0000}"/>
    <cellStyle name="Normal 5 2 9 3 3 3" xfId="18083" xr:uid="{00000000-0005-0000-0000-0000E74A0000}"/>
    <cellStyle name="Normal 5 2 9 3 3 4" xfId="24852" xr:uid="{00000000-0005-0000-0000-0000E84A0000}"/>
    <cellStyle name="Normal 5 2 9 3 4" xfId="7930" xr:uid="{00000000-0005-0000-0000-0000E94A0000}"/>
    <cellStyle name="Normal 5 2 9 3 5" xfId="14699" xr:uid="{00000000-0005-0000-0000-0000EA4A0000}"/>
    <cellStyle name="Normal 5 2 9 3 6" xfId="21468" xr:uid="{00000000-0005-0000-0000-0000EB4A0000}"/>
    <cellStyle name="Normal 5 2 9 4" xfId="1560" xr:uid="{00000000-0005-0000-0000-0000EC4A0000}"/>
    <cellStyle name="Normal 5 2 9 4 2" xfId="3262" xr:uid="{00000000-0005-0000-0000-0000ED4A0000}"/>
    <cellStyle name="Normal 5 2 9 4 2 2" xfId="6658" xr:uid="{00000000-0005-0000-0000-0000EE4A0000}"/>
    <cellStyle name="Normal 5 2 9 4 2 2 2" xfId="13430" xr:uid="{00000000-0005-0000-0000-0000EF4A0000}"/>
    <cellStyle name="Normal 5 2 9 4 2 2 3" xfId="20199" xr:uid="{00000000-0005-0000-0000-0000F04A0000}"/>
    <cellStyle name="Normal 5 2 9 4 2 2 4" xfId="26968" xr:uid="{00000000-0005-0000-0000-0000F14A0000}"/>
    <cellStyle name="Normal 5 2 9 4 2 3" xfId="10046" xr:uid="{00000000-0005-0000-0000-0000F24A0000}"/>
    <cellStyle name="Normal 5 2 9 4 2 4" xfId="16815" xr:uid="{00000000-0005-0000-0000-0000F34A0000}"/>
    <cellStyle name="Normal 5 2 9 4 2 5" xfId="23584" xr:uid="{00000000-0005-0000-0000-0000F44A0000}"/>
    <cellStyle name="Normal 5 2 9 4 3" xfId="4956" xr:uid="{00000000-0005-0000-0000-0000F54A0000}"/>
    <cellStyle name="Normal 5 2 9 4 3 2" xfId="11737" xr:uid="{00000000-0005-0000-0000-0000F64A0000}"/>
    <cellStyle name="Normal 5 2 9 4 3 3" xfId="18506" xr:uid="{00000000-0005-0000-0000-0000F74A0000}"/>
    <cellStyle name="Normal 5 2 9 4 3 4" xfId="25275" xr:uid="{00000000-0005-0000-0000-0000F84A0000}"/>
    <cellStyle name="Normal 5 2 9 4 4" xfId="8353" xr:uid="{00000000-0005-0000-0000-0000F94A0000}"/>
    <cellStyle name="Normal 5 2 9 4 5" xfId="15122" xr:uid="{00000000-0005-0000-0000-0000FA4A0000}"/>
    <cellStyle name="Normal 5 2 9 4 6" xfId="21891" xr:uid="{00000000-0005-0000-0000-0000FB4A0000}"/>
    <cellStyle name="Normal 5 2 9 5" xfId="1985" xr:uid="{00000000-0005-0000-0000-0000FC4A0000}"/>
    <cellStyle name="Normal 5 2 9 5 2" xfId="5381" xr:uid="{00000000-0005-0000-0000-0000FD4A0000}"/>
    <cellStyle name="Normal 5 2 9 5 2 2" xfId="12161" xr:uid="{00000000-0005-0000-0000-0000FE4A0000}"/>
    <cellStyle name="Normal 5 2 9 5 2 3" xfId="18930" xr:uid="{00000000-0005-0000-0000-0000FF4A0000}"/>
    <cellStyle name="Normal 5 2 9 5 2 4" xfId="25699" xr:uid="{00000000-0005-0000-0000-0000004B0000}"/>
    <cellStyle name="Normal 5 2 9 5 3" xfId="8777" xr:uid="{00000000-0005-0000-0000-0000014B0000}"/>
    <cellStyle name="Normal 5 2 9 5 4" xfId="15546" xr:uid="{00000000-0005-0000-0000-0000024B0000}"/>
    <cellStyle name="Normal 5 2 9 5 5" xfId="22315" xr:uid="{00000000-0005-0000-0000-0000034B0000}"/>
    <cellStyle name="Normal 5 2 9 6" xfId="3687" xr:uid="{00000000-0005-0000-0000-0000044B0000}"/>
    <cellStyle name="Normal 5 2 9 6 2" xfId="10468" xr:uid="{00000000-0005-0000-0000-0000054B0000}"/>
    <cellStyle name="Normal 5 2 9 6 3" xfId="17237" xr:uid="{00000000-0005-0000-0000-0000064B0000}"/>
    <cellStyle name="Normal 5 2 9 6 4" xfId="24006" xr:uid="{00000000-0005-0000-0000-0000074B0000}"/>
    <cellStyle name="Normal 5 2 9 7" xfId="7084" xr:uid="{00000000-0005-0000-0000-0000084B0000}"/>
    <cellStyle name="Normal 5 2 9 8" xfId="13853" xr:uid="{00000000-0005-0000-0000-0000094B0000}"/>
    <cellStyle name="Normal 5 2 9 9" xfId="20622" xr:uid="{00000000-0005-0000-0000-00000A4B0000}"/>
    <cellStyle name="Normal 5 3" xfId="14" xr:uid="{00000000-0005-0000-0000-00000B4B0000}"/>
    <cellStyle name="Normal 5 3 10" xfId="911" xr:uid="{00000000-0005-0000-0000-00000C4B0000}"/>
    <cellStyle name="Normal 5 3 10 2" xfId="2616" xr:uid="{00000000-0005-0000-0000-00000D4B0000}"/>
    <cellStyle name="Normal 5 3 10 2 2" xfId="6012" xr:uid="{00000000-0005-0000-0000-00000E4B0000}"/>
    <cellStyle name="Normal 5 3 10 2 2 2" xfId="12787" xr:uid="{00000000-0005-0000-0000-00000F4B0000}"/>
    <cellStyle name="Normal 5 3 10 2 2 3" xfId="19556" xr:uid="{00000000-0005-0000-0000-0000104B0000}"/>
    <cellStyle name="Normal 5 3 10 2 2 4" xfId="26325" xr:uid="{00000000-0005-0000-0000-0000114B0000}"/>
    <cellStyle name="Normal 5 3 10 2 3" xfId="9403" xr:uid="{00000000-0005-0000-0000-0000124B0000}"/>
    <cellStyle name="Normal 5 3 10 2 4" xfId="16172" xr:uid="{00000000-0005-0000-0000-0000134B0000}"/>
    <cellStyle name="Normal 5 3 10 2 5" xfId="22941" xr:uid="{00000000-0005-0000-0000-0000144B0000}"/>
    <cellStyle name="Normal 5 3 10 3" xfId="4313" xr:uid="{00000000-0005-0000-0000-0000154B0000}"/>
    <cellStyle name="Normal 5 3 10 3 2" xfId="11094" xr:uid="{00000000-0005-0000-0000-0000164B0000}"/>
    <cellStyle name="Normal 5 3 10 3 3" xfId="17863" xr:uid="{00000000-0005-0000-0000-0000174B0000}"/>
    <cellStyle name="Normal 5 3 10 3 4" xfId="24632" xr:uid="{00000000-0005-0000-0000-0000184B0000}"/>
    <cellStyle name="Normal 5 3 10 4" xfId="7710" xr:uid="{00000000-0005-0000-0000-0000194B0000}"/>
    <cellStyle name="Normal 5 3 10 5" xfId="14479" xr:uid="{00000000-0005-0000-0000-00001A4B0000}"/>
    <cellStyle name="Normal 5 3 10 6" xfId="21248" xr:uid="{00000000-0005-0000-0000-00001B4B0000}"/>
    <cellStyle name="Normal 5 3 11" xfId="1340" xr:uid="{00000000-0005-0000-0000-00001C4B0000}"/>
    <cellStyle name="Normal 5 3 11 2" xfId="3042" xr:uid="{00000000-0005-0000-0000-00001D4B0000}"/>
    <cellStyle name="Normal 5 3 11 2 2" xfId="6438" xr:uid="{00000000-0005-0000-0000-00001E4B0000}"/>
    <cellStyle name="Normal 5 3 11 2 2 2" xfId="13210" xr:uid="{00000000-0005-0000-0000-00001F4B0000}"/>
    <cellStyle name="Normal 5 3 11 2 2 3" xfId="19979" xr:uid="{00000000-0005-0000-0000-0000204B0000}"/>
    <cellStyle name="Normal 5 3 11 2 2 4" xfId="26748" xr:uid="{00000000-0005-0000-0000-0000214B0000}"/>
    <cellStyle name="Normal 5 3 11 2 3" xfId="9826" xr:uid="{00000000-0005-0000-0000-0000224B0000}"/>
    <cellStyle name="Normal 5 3 11 2 4" xfId="16595" xr:uid="{00000000-0005-0000-0000-0000234B0000}"/>
    <cellStyle name="Normal 5 3 11 2 5" xfId="23364" xr:uid="{00000000-0005-0000-0000-0000244B0000}"/>
    <cellStyle name="Normal 5 3 11 3" xfId="4736" xr:uid="{00000000-0005-0000-0000-0000254B0000}"/>
    <cellStyle name="Normal 5 3 11 3 2" xfId="11517" xr:uid="{00000000-0005-0000-0000-0000264B0000}"/>
    <cellStyle name="Normal 5 3 11 3 3" xfId="18286" xr:uid="{00000000-0005-0000-0000-0000274B0000}"/>
    <cellStyle name="Normal 5 3 11 3 4" xfId="25055" xr:uid="{00000000-0005-0000-0000-0000284B0000}"/>
    <cellStyle name="Normal 5 3 11 4" xfId="8133" xr:uid="{00000000-0005-0000-0000-0000294B0000}"/>
    <cellStyle name="Normal 5 3 11 5" xfId="14902" xr:uid="{00000000-0005-0000-0000-00002A4B0000}"/>
    <cellStyle name="Normal 5 3 11 6" xfId="21671" xr:uid="{00000000-0005-0000-0000-00002B4B0000}"/>
    <cellStyle name="Normal 5 3 12" xfId="1765" xr:uid="{00000000-0005-0000-0000-00002C4B0000}"/>
    <cellStyle name="Normal 5 3 12 2" xfId="5161" xr:uid="{00000000-0005-0000-0000-00002D4B0000}"/>
    <cellStyle name="Normal 5 3 12 2 2" xfId="11941" xr:uid="{00000000-0005-0000-0000-00002E4B0000}"/>
    <cellStyle name="Normal 5 3 12 2 3" xfId="18710" xr:uid="{00000000-0005-0000-0000-00002F4B0000}"/>
    <cellStyle name="Normal 5 3 12 2 4" xfId="25479" xr:uid="{00000000-0005-0000-0000-0000304B0000}"/>
    <cellStyle name="Normal 5 3 12 3" xfId="8557" xr:uid="{00000000-0005-0000-0000-0000314B0000}"/>
    <cellStyle name="Normal 5 3 12 4" xfId="15326" xr:uid="{00000000-0005-0000-0000-0000324B0000}"/>
    <cellStyle name="Normal 5 3 12 5" xfId="22095" xr:uid="{00000000-0005-0000-0000-0000334B0000}"/>
    <cellStyle name="Normal 5 3 13" xfId="3467" xr:uid="{00000000-0005-0000-0000-0000344B0000}"/>
    <cellStyle name="Normal 5 3 13 2" xfId="10248" xr:uid="{00000000-0005-0000-0000-0000354B0000}"/>
    <cellStyle name="Normal 5 3 13 3" xfId="17017" xr:uid="{00000000-0005-0000-0000-0000364B0000}"/>
    <cellStyle name="Normal 5 3 13 4" xfId="23786" xr:uid="{00000000-0005-0000-0000-0000374B0000}"/>
    <cellStyle name="Normal 5 3 14" xfId="6863" xr:uid="{00000000-0005-0000-0000-0000384B0000}"/>
    <cellStyle name="Normal 5 3 15" xfId="13633" xr:uid="{00000000-0005-0000-0000-0000394B0000}"/>
    <cellStyle name="Normal 5 3 16" xfId="20402" xr:uid="{00000000-0005-0000-0000-00003A4B0000}"/>
    <cellStyle name="Normal 5 3 2" xfId="26" xr:uid="{00000000-0005-0000-0000-00003B4B0000}"/>
    <cellStyle name="Normal 5 3 2 10" xfId="1350" xr:uid="{00000000-0005-0000-0000-00003C4B0000}"/>
    <cellStyle name="Normal 5 3 2 10 2" xfId="3052" xr:uid="{00000000-0005-0000-0000-00003D4B0000}"/>
    <cellStyle name="Normal 5 3 2 10 2 2" xfId="6448" xr:uid="{00000000-0005-0000-0000-00003E4B0000}"/>
    <cellStyle name="Normal 5 3 2 10 2 2 2" xfId="13220" xr:uid="{00000000-0005-0000-0000-00003F4B0000}"/>
    <cellStyle name="Normal 5 3 2 10 2 2 3" xfId="19989" xr:uid="{00000000-0005-0000-0000-0000404B0000}"/>
    <cellStyle name="Normal 5 3 2 10 2 2 4" xfId="26758" xr:uid="{00000000-0005-0000-0000-0000414B0000}"/>
    <cellStyle name="Normal 5 3 2 10 2 3" xfId="9836" xr:uid="{00000000-0005-0000-0000-0000424B0000}"/>
    <cellStyle name="Normal 5 3 2 10 2 4" xfId="16605" xr:uid="{00000000-0005-0000-0000-0000434B0000}"/>
    <cellStyle name="Normal 5 3 2 10 2 5" xfId="23374" xr:uid="{00000000-0005-0000-0000-0000444B0000}"/>
    <cellStyle name="Normal 5 3 2 10 3" xfId="4746" xr:uid="{00000000-0005-0000-0000-0000454B0000}"/>
    <cellStyle name="Normal 5 3 2 10 3 2" xfId="11527" xr:uid="{00000000-0005-0000-0000-0000464B0000}"/>
    <cellStyle name="Normal 5 3 2 10 3 3" xfId="18296" xr:uid="{00000000-0005-0000-0000-0000474B0000}"/>
    <cellStyle name="Normal 5 3 2 10 3 4" xfId="25065" xr:uid="{00000000-0005-0000-0000-0000484B0000}"/>
    <cellStyle name="Normal 5 3 2 10 4" xfId="8143" xr:uid="{00000000-0005-0000-0000-0000494B0000}"/>
    <cellStyle name="Normal 5 3 2 10 5" xfId="14912" xr:uid="{00000000-0005-0000-0000-00004A4B0000}"/>
    <cellStyle name="Normal 5 3 2 10 6" xfId="21681" xr:uid="{00000000-0005-0000-0000-00004B4B0000}"/>
    <cellStyle name="Normal 5 3 2 11" xfId="1775" xr:uid="{00000000-0005-0000-0000-00004C4B0000}"/>
    <cellStyle name="Normal 5 3 2 11 2" xfId="5171" xr:uid="{00000000-0005-0000-0000-00004D4B0000}"/>
    <cellStyle name="Normal 5 3 2 11 2 2" xfId="11951" xr:uid="{00000000-0005-0000-0000-00004E4B0000}"/>
    <cellStyle name="Normal 5 3 2 11 2 3" xfId="18720" xr:uid="{00000000-0005-0000-0000-00004F4B0000}"/>
    <cellStyle name="Normal 5 3 2 11 2 4" xfId="25489" xr:uid="{00000000-0005-0000-0000-0000504B0000}"/>
    <cellStyle name="Normal 5 3 2 11 3" xfId="8567" xr:uid="{00000000-0005-0000-0000-0000514B0000}"/>
    <cellStyle name="Normal 5 3 2 11 4" xfId="15336" xr:uid="{00000000-0005-0000-0000-0000524B0000}"/>
    <cellStyle name="Normal 5 3 2 11 5" xfId="22105" xr:uid="{00000000-0005-0000-0000-0000534B0000}"/>
    <cellStyle name="Normal 5 3 2 12" xfId="3477" xr:uid="{00000000-0005-0000-0000-0000544B0000}"/>
    <cellStyle name="Normal 5 3 2 12 2" xfId="10258" xr:uid="{00000000-0005-0000-0000-0000554B0000}"/>
    <cellStyle name="Normal 5 3 2 12 3" xfId="17027" xr:uid="{00000000-0005-0000-0000-0000564B0000}"/>
    <cellStyle name="Normal 5 3 2 12 4" xfId="23796" xr:uid="{00000000-0005-0000-0000-0000574B0000}"/>
    <cellStyle name="Normal 5 3 2 13" xfId="6873" xr:uid="{00000000-0005-0000-0000-0000584B0000}"/>
    <cellStyle name="Normal 5 3 2 14" xfId="13643" xr:uid="{00000000-0005-0000-0000-0000594B0000}"/>
    <cellStyle name="Normal 5 3 2 15" xfId="20412" xr:uid="{00000000-0005-0000-0000-00005A4B0000}"/>
    <cellStyle name="Normal 5 3 2 2" xfId="48" xr:uid="{00000000-0005-0000-0000-00005B4B0000}"/>
    <cellStyle name="Normal 5 3 2 2 10" xfId="13663" xr:uid="{00000000-0005-0000-0000-00005C4B0000}"/>
    <cellStyle name="Normal 5 3 2 2 11" xfId="20432" xr:uid="{00000000-0005-0000-0000-00005D4B0000}"/>
    <cellStyle name="Normal 5 3 2 2 2" xfId="163" xr:uid="{00000000-0005-0000-0000-00005E4B0000}"/>
    <cellStyle name="Normal 5 3 2 2 2 10" xfId="20532" xr:uid="{00000000-0005-0000-0000-00005F4B0000}"/>
    <cellStyle name="Normal 5 3 2 2 2 2" xfId="411" xr:uid="{00000000-0005-0000-0000-0000604B0000}"/>
    <cellStyle name="Normal 5 3 2 2 2 2 2" xfId="838" xr:uid="{00000000-0005-0000-0000-0000614B0000}"/>
    <cellStyle name="Normal 5 3 2 2 2 2 2 2" xfId="2543" xr:uid="{00000000-0005-0000-0000-0000624B0000}"/>
    <cellStyle name="Normal 5 3 2 2 2 2 2 2 2" xfId="5939" xr:uid="{00000000-0005-0000-0000-0000634B0000}"/>
    <cellStyle name="Normal 5 3 2 2 2 2 2 2 2 2" xfId="12717" xr:uid="{00000000-0005-0000-0000-0000644B0000}"/>
    <cellStyle name="Normal 5 3 2 2 2 2 2 2 2 3" xfId="19486" xr:uid="{00000000-0005-0000-0000-0000654B0000}"/>
    <cellStyle name="Normal 5 3 2 2 2 2 2 2 2 4" xfId="26255" xr:uid="{00000000-0005-0000-0000-0000664B0000}"/>
    <cellStyle name="Normal 5 3 2 2 2 2 2 2 3" xfId="9333" xr:uid="{00000000-0005-0000-0000-0000674B0000}"/>
    <cellStyle name="Normal 5 3 2 2 2 2 2 2 4" xfId="16102" xr:uid="{00000000-0005-0000-0000-0000684B0000}"/>
    <cellStyle name="Normal 5 3 2 2 2 2 2 2 5" xfId="22871" xr:uid="{00000000-0005-0000-0000-0000694B0000}"/>
    <cellStyle name="Normal 5 3 2 2 2 2 2 3" xfId="4243" xr:uid="{00000000-0005-0000-0000-00006A4B0000}"/>
    <cellStyle name="Normal 5 3 2 2 2 2 2 3 2" xfId="11024" xr:uid="{00000000-0005-0000-0000-00006B4B0000}"/>
    <cellStyle name="Normal 5 3 2 2 2 2 2 3 3" xfId="17793" xr:uid="{00000000-0005-0000-0000-00006C4B0000}"/>
    <cellStyle name="Normal 5 3 2 2 2 2 2 3 4" xfId="24562" xr:uid="{00000000-0005-0000-0000-00006D4B0000}"/>
    <cellStyle name="Normal 5 3 2 2 2 2 2 4" xfId="7640" xr:uid="{00000000-0005-0000-0000-00006E4B0000}"/>
    <cellStyle name="Normal 5 3 2 2 2 2 2 5" xfId="14409" xr:uid="{00000000-0005-0000-0000-00006F4B0000}"/>
    <cellStyle name="Normal 5 3 2 2 2 2 2 6" xfId="21178" xr:uid="{00000000-0005-0000-0000-0000704B0000}"/>
    <cellStyle name="Normal 5 3 2 2 2 2 3" xfId="1264" xr:uid="{00000000-0005-0000-0000-0000714B0000}"/>
    <cellStyle name="Normal 5 3 2 2 2 2 3 2" xfId="2969" xr:uid="{00000000-0005-0000-0000-0000724B0000}"/>
    <cellStyle name="Normal 5 3 2 2 2 2 3 2 2" xfId="6365" xr:uid="{00000000-0005-0000-0000-0000734B0000}"/>
    <cellStyle name="Normal 5 3 2 2 2 2 3 2 2 2" xfId="13140" xr:uid="{00000000-0005-0000-0000-0000744B0000}"/>
    <cellStyle name="Normal 5 3 2 2 2 2 3 2 2 3" xfId="19909" xr:uid="{00000000-0005-0000-0000-0000754B0000}"/>
    <cellStyle name="Normal 5 3 2 2 2 2 3 2 2 4" xfId="26678" xr:uid="{00000000-0005-0000-0000-0000764B0000}"/>
    <cellStyle name="Normal 5 3 2 2 2 2 3 2 3" xfId="9756" xr:uid="{00000000-0005-0000-0000-0000774B0000}"/>
    <cellStyle name="Normal 5 3 2 2 2 2 3 2 4" xfId="16525" xr:uid="{00000000-0005-0000-0000-0000784B0000}"/>
    <cellStyle name="Normal 5 3 2 2 2 2 3 2 5" xfId="23294" xr:uid="{00000000-0005-0000-0000-0000794B0000}"/>
    <cellStyle name="Normal 5 3 2 2 2 2 3 3" xfId="4666" xr:uid="{00000000-0005-0000-0000-00007A4B0000}"/>
    <cellStyle name="Normal 5 3 2 2 2 2 3 3 2" xfId="11447" xr:uid="{00000000-0005-0000-0000-00007B4B0000}"/>
    <cellStyle name="Normal 5 3 2 2 2 2 3 3 3" xfId="18216" xr:uid="{00000000-0005-0000-0000-00007C4B0000}"/>
    <cellStyle name="Normal 5 3 2 2 2 2 3 3 4" xfId="24985" xr:uid="{00000000-0005-0000-0000-00007D4B0000}"/>
    <cellStyle name="Normal 5 3 2 2 2 2 3 4" xfId="8063" xr:uid="{00000000-0005-0000-0000-00007E4B0000}"/>
    <cellStyle name="Normal 5 3 2 2 2 2 3 5" xfId="14832" xr:uid="{00000000-0005-0000-0000-00007F4B0000}"/>
    <cellStyle name="Normal 5 3 2 2 2 2 3 6" xfId="21601" xr:uid="{00000000-0005-0000-0000-0000804B0000}"/>
    <cellStyle name="Normal 5 3 2 2 2 2 4" xfId="1693" xr:uid="{00000000-0005-0000-0000-0000814B0000}"/>
    <cellStyle name="Normal 5 3 2 2 2 2 4 2" xfId="3395" xr:uid="{00000000-0005-0000-0000-0000824B0000}"/>
    <cellStyle name="Normal 5 3 2 2 2 2 4 2 2" xfId="6791" xr:uid="{00000000-0005-0000-0000-0000834B0000}"/>
    <cellStyle name="Normal 5 3 2 2 2 2 4 2 2 2" xfId="13563" xr:uid="{00000000-0005-0000-0000-0000844B0000}"/>
    <cellStyle name="Normal 5 3 2 2 2 2 4 2 2 3" xfId="20332" xr:uid="{00000000-0005-0000-0000-0000854B0000}"/>
    <cellStyle name="Normal 5 3 2 2 2 2 4 2 2 4" xfId="27101" xr:uid="{00000000-0005-0000-0000-0000864B0000}"/>
    <cellStyle name="Normal 5 3 2 2 2 2 4 2 3" xfId="10179" xr:uid="{00000000-0005-0000-0000-0000874B0000}"/>
    <cellStyle name="Normal 5 3 2 2 2 2 4 2 4" xfId="16948" xr:uid="{00000000-0005-0000-0000-0000884B0000}"/>
    <cellStyle name="Normal 5 3 2 2 2 2 4 2 5" xfId="23717" xr:uid="{00000000-0005-0000-0000-0000894B0000}"/>
    <cellStyle name="Normal 5 3 2 2 2 2 4 3" xfId="5089" xr:uid="{00000000-0005-0000-0000-00008A4B0000}"/>
    <cellStyle name="Normal 5 3 2 2 2 2 4 3 2" xfId="11870" xr:uid="{00000000-0005-0000-0000-00008B4B0000}"/>
    <cellStyle name="Normal 5 3 2 2 2 2 4 3 3" xfId="18639" xr:uid="{00000000-0005-0000-0000-00008C4B0000}"/>
    <cellStyle name="Normal 5 3 2 2 2 2 4 3 4" xfId="25408" xr:uid="{00000000-0005-0000-0000-00008D4B0000}"/>
    <cellStyle name="Normal 5 3 2 2 2 2 4 4" xfId="8486" xr:uid="{00000000-0005-0000-0000-00008E4B0000}"/>
    <cellStyle name="Normal 5 3 2 2 2 2 4 5" xfId="15255" xr:uid="{00000000-0005-0000-0000-00008F4B0000}"/>
    <cellStyle name="Normal 5 3 2 2 2 2 4 6" xfId="22024" xr:uid="{00000000-0005-0000-0000-0000904B0000}"/>
    <cellStyle name="Normal 5 3 2 2 2 2 5" xfId="2120" xr:uid="{00000000-0005-0000-0000-0000914B0000}"/>
    <cellStyle name="Normal 5 3 2 2 2 2 5 2" xfId="5516" xr:uid="{00000000-0005-0000-0000-0000924B0000}"/>
    <cellStyle name="Normal 5 3 2 2 2 2 5 2 2" xfId="12294" xr:uid="{00000000-0005-0000-0000-0000934B0000}"/>
    <cellStyle name="Normal 5 3 2 2 2 2 5 2 3" xfId="19063" xr:uid="{00000000-0005-0000-0000-0000944B0000}"/>
    <cellStyle name="Normal 5 3 2 2 2 2 5 2 4" xfId="25832" xr:uid="{00000000-0005-0000-0000-0000954B0000}"/>
    <cellStyle name="Normal 5 3 2 2 2 2 5 3" xfId="8910" xr:uid="{00000000-0005-0000-0000-0000964B0000}"/>
    <cellStyle name="Normal 5 3 2 2 2 2 5 4" xfId="15679" xr:uid="{00000000-0005-0000-0000-0000974B0000}"/>
    <cellStyle name="Normal 5 3 2 2 2 2 5 5" xfId="22448" xr:uid="{00000000-0005-0000-0000-0000984B0000}"/>
    <cellStyle name="Normal 5 3 2 2 2 2 6" xfId="3820" xr:uid="{00000000-0005-0000-0000-0000994B0000}"/>
    <cellStyle name="Normal 5 3 2 2 2 2 6 2" xfId="10601" xr:uid="{00000000-0005-0000-0000-00009A4B0000}"/>
    <cellStyle name="Normal 5 3 2 2 2 2 6 3" xfId="17370" xr:uid="{00000000-0005-0000-0000-00009B4B0000}"/>
    <cellStyle name="Normal 5 3 2 2 2 2 6 4" xfId="24139" xr:uid="{00000000-0005-0000-0000-00009C4B0000}"/>
    <cellStyle name="Normal 5 3 2 2 2 2 7" xfId="7217" xr:uid="{00000000-0005-0000-0000-00009D4B0000}"/>
    <cellStyle name="Normal 5 3 2 2 2 2 8" xfId="13986" xr:uid="{00000000-0005-0000-0000-00009E4B0000}"/>
    <cellStyle name="Normal 5 3 2 2 2 2 9" xfId="20755" xr:uid="{00000000-0005-0000-0000-00009F4B0000}"/>
    <cellStyle name="Normal 5 3 2 2 2 3" xfId="613" xr:uid="{00000000-0005-0000-0000-0000A04B0000}"/>
    <cellStyle name="Normal 5 3 2 2 2 3 2" xfId="2320" xr:uid="{00000000-0005-0000-0000-0000A14B0000}"/>
    <cellStyle name="Normal 5 3 2 2 2 3 2 2" xfId="5716" xr:uid="{00000000-0005-0000-0000-0000A24B0000}"/>
    <cellStyle name="Normal 5 3 2 2 2 3 2 2 2" xfId="12494" xr:uid="{00000000-0005-0000-0000-0000A34B0000}"/>
    <cellStyle name="Normal 5 3 2 2 2 3 2 2 3" xfId="19263" xr:uid="{00000000-0005-0000-0000-0000A44B0000}"/>
    <cellStyle name="Normal 5 3 2 2 2 3 2 2 4" xfId="26032" xr:uid="{00000000-0005-0000-0000-0000A54B0000}"/>
    <cellStyle name="Normal 5 3 2 2 2 3 2 3" xfId="9110" xr:uid="{00000000-0005-0000-0000-0000A64B0000}"/>
    <cellStyle name="Normal 5 3 2 2 2 3 2 4" xfId="15879" xr:uid="{00000000-0005-0000-0000-0000A74B0000}"/>
    <cellStyle name="Normal 5 3 2 2 2 3 2 5" xfId="22648" xr:uid="{00000000-0005-0000-0000-0000A84B0000}"/>
    <cellStyle name="Normal 5 3 2 2 2 3 3" xfId="4020" xr:uid="{00000000-0005-0000-0000-0000A94B0000}"/>
    <cellStyle name="Normal 5 3 2 2 2 3 3 2" xfId="10801" xr:uid="{00000000-0005-0000-0000-0000AA4B0000}"/>
    <cellStyle name="Normal 5 3 2 2 2 3 3 3" xfId="17570" xr:uid="{00000000-0005-0000-0000-0000AB4B0000}"/>
    <cellStyle name="Normal 5 3 2 2 2 3 3 4" xfId="24339" xr:uid="{00000000-0005-0000-0000-0000AC4B0000}"/>
    <cellStyle name="Normal 5 3 2 2 2 3 4" xfId="7417" xr:uid="{00000000-0005-0000-0000-0000AD4B0000}"/>
    <cellStyle name="Normal 5 3 2 2 2 3 5" xfId="14186" xr:uid="{00000000-0005-0000-0000-0000AE4B0000}"/>
    <cellStyle name="Normal 5 3 2 2 2 3 6" xfId="20955" xr:uid="{00000000-0005-0000-0000-0000AF4B0000}"/>
    <cellStyle name="Normal 5 3 2 2 2 4" xfId="1041" xr:uid="{00000000-0005-0000-0000-0000B04B0000}"/>
    <cellStyle name="Normal 5 3 2 2 2 4 2" xfId="2746" xr:uid="{00000000-0005-0000-0000-0000B14B0000}"/>
    <cellStyle name="Normal 5 3 2 2 2 4 2 2" xfId="6142" xr:uid="{00000000-0005-0000-0000-0000B24B0000}"/>
    <cellStyle name="Normal 5 3 2 2 2 4 2 2 2" xfId="12917" xr:uid="{00000000-0005-0000-0000-0000B34B0000}"/>
    <cellStyle name="Normal 5 3 2 2 2 4 2 2 3" xfId="19686" xr:uid="{00000000-0005-0000-0000-0000B44B0000}"/>
    <cellStyle name="Normal 5 3 2 2 2 4 2 2 4" xfId="26455" xr:uid="{00000000-0005-0000-0000-0000B54B0000}"/>
    <cellStyle name="Normal 5 3 2 2 2 4 2 3" xfId="9533" xr:uid="{00000000-0005-0000-0000-0000B64B0000}"/>
    <cellStyle name="Normal 5 3 2 2 2 4 2 4" xfId="16302" xr:uid="{00000000-0005-0000-0000-0000B74B0000}"/>
    <cellStyle name="Normal 5 3 2 2 2 4 2 5" xfId="23071" xr:uid="{00000000-0005-0000-0000-0000B84B0000}"/>
    <cellStyle name="Normal 5 3 2 2 2 4 3" xfId="4443" xr:uid="{00000000-0005-0000-0000-0000B94B0000}"/>
    <cellStyle name="Normal 5 3 2 2 2 4 3 2" xfId="11224" xr:uid="{00000000-0005-0000-0000-0000BA4B0000}"/>
    <cellStyle name="Normal 5 3 2 2 2 4 3 3" xfId="17993" xr:uid="{00000000-0005-0000-0000-0000BB4B0000}"/>
    <cellStyle name="Normal 5 3 2 2 2 4 3 4" xfId="24762" xr:uid="{00000000-0005-0000-0000-0000BC4B0000}"/>
    <cellStyle name="Normal 5 3 2 2 2 4 4" xfId="7840" xr:uid="{00000000-0005-0000-0000-0000BD4B0000}"/>
    <cellStyle name="Normal 5 3 2 2 2 4 5" xfId="14609" xr:uid="{00000000-0005-0000-0000-0000BE4B0000}"/>
    <cellStyle name="Normal 5 3 2 2 2 4 6" xfId="21378" xr:uid="{00000000-0005-0000-0000-0000BF4B0000}"/>
    <cellStyle name="Normal 5 3 2 2 2 5" xfId="1470" xr:uid="{00000000-0005-0000-0000-0000C04B0000}"/>
    <cellStyle name="Normal 5 3 2 2 2 5 2" xfId="3172" xr:uid="{00000000-0005-0000-0000-0000C14B0000}"/>
    <cellStyle name="Normal 5 3 2 2 2 5 2 2" xfId="6568" xr:uid="{00000000-0005-0000-0000-0000C24B0000}"/>
    <cellStyle name="Normal 5 3 2 2 2 5 2 2 2" xfId="13340" xr:uid="{00000000-0005-0000-0000-0000C34B0000}"/>
    <cellStyle name="Normal 5 3 2 2 2 5 2 2 3" xfId="20109" xr:uid="{00000000-0005-0000-0000-0000C44B0000}"/>
    <cellStyle name="Normal 5 3 2 2 2 5 2 2 4" xfId="26878" xr:uid="{00000000-0005-0000-0000-0000C54B0000}"/>
    <cellStyle name="Normal 5 3 2 2 2 5 2 3" xfId="9956" xr:uid="{00000000-0005-0000-0000-0000C64B0000}"/>
    <cellStyle name="Normal 5 3 2 2 2 5 2 4" xfId="16725" xr:uid="{00000000-0005-0000-0000-0000C74B0000}"/>
    <cellStyle name="Normal 5 3 2 2 2 5 2 5" xfId="23494" xr:uid="{00000000-0005-0000-0000-0000C84B0000}"/>
    <cellStyle name="Normal 5 3 2 2 2 5 3" xfId="4866" xr:uid="{00000000-0005-0000-0000-0000C94B0000}"/>
    <cellStyle name="Normal 5 3 2 2 2 5 3 2" xfId="11647" xr:uid="{00000000-0005-0000-0000-0000CA4B0000}"/>
    <cellStyle name="Normal 5 3 2 2 2 5 3 3" xfId="18416" xr:uid="{00000000-0005-0000-0000-0000CB4B0000}"/>
    <cellStyle name="Normal 5 3 2 2 2 5 3 4" xfId="25185" xr:uid="{00000000-0005-0000-0000-0000CC4B0000}"/>
    <cellStyle name="Normal 5 3 2 2 2 5 4" xfId="8263" xr:uid="{00000000-0005-0000-0000-0000CD4B0000}"/>
    <cellStyle name="Normal 5 3 2 2 2 5 5" xfId="15032" xr:uid="{00000000-0005-0000-0000-0000CE4B0000}"/>
    <cellStyle name="Normal 5 3 2 2 2 5 6" xfId="21801" xr:uid="{00000000-0005-0000-0000-0000CF4B0000}"/>
    <cellStyle name="Normal 5 3 2 2 2 6" xfId="1895" xr:uid="{00000000-0005-0000-0000-0000D04B0000}"/>
    <cellStyle name="Normal 5 3 2 2 2 6 2" xfId="5291" xr:uid="{00000000-0005-0000-0000-0000D14B0000}"/>
    <cellStyle name="Normal 5 3 2 2 2 6 2 2" xfId="12071" xr:uid="{00000000-0005-0000-0000-0000D24B0000}"/>
    <cellStyle name="Normal 5 3 2 2 2 6 2 3" xfId="18840" xr:uid="{00000000-0005-0000-0000-0000D34B0000}"/>
    <cellStyle name="Normal 5 3 2 2 2 6 2 4" xfId="25609" xr:uid="{00000000-0005-0000-0000-0000D44B0000}"/>
    <cellStyle name="Normal 5 3 2 2 2 6 3" xfId="8687" xr:uid="{00000000-0005-0000-0000-0000D54B0000}"/>
    <cellStyle name="Normal 5 3 2 2 2 6 4" xfId="15456" xr:uid="{00000000-0005-0000-0000-0000D64B0000}"/>
    <cellStyle name="Normal 5 3 2 2 2 6 5" xfId="22225" xr:uid="{00000000-0005-0000-0000-0000D74B0000}"/>
    <cellStyle name="Normal 5 3 2 2 2 7" xfId="3597" xr:uid="{00000000-0005-0000-0000-0000D84B0000}"/>
    <cellStyle name="Normal 5 3 2 2 2 7 2" xfId="10378" xr:uid="{00000000-0005-0000-0000-0000D94B0000}"/>
    <cellStyle name="Normal 5 3 2 2 2 7 3" xfId="17147" xr:uid="{00000000-0005-0000-0000-0000DA4B0000}"/>
    <cellStyle name="Normal 5 3 2 2 2 7 4" xfId="23916" xr:uid="{00000000-0005-0000-0000-0000DB4B0000}"/>
    <cellStyle name="Normal 5 3 2 2 2 8" xfId="6993" xr:uid="{00000000-0005-0000-0000-0000DC4B0000}"/>
    <cellStyle name="Normal 5 3 2 2 2 9" xfId="13763" xr:uid="{00000000-0005-0000-0000-0000DD4B0000}"/>
    <cellStyle name="Normal 5 3 2 2 3" xfId="309" xr:uid="{00000000-0005-0000-0000-0000DE4B0000}"/>
    <cellStyle name="Normal 5 3 2 2 3 2" xfId="736" xr:uid="{00000000-0005-0000-0000-0000DF4B0000}"/>
    <cellStyle name="Normal 5 3 2 2 3 2 2" xfId="2443" xr:uid="{00000000-0005-0000-0000-0000E04B0000}"/>
    <cellStyle name="Normal 5 3 2 2 3 2 2 2" xfId="5839" xr:uid="{00000000-0005-0000-0000-0000E14B0000}"/>
    <cellStyle name="Normal 5 3 2 2 3 2 2 2 2" xfId="12617" xr:uid="{00000000-0005-0000-0000-0000E24B0000}"/>
    <cellStyle name="Normal 5 3 2 2 3 2 2 2 3" xfId="19386" xr:uid="{00000000-0005-0000-0000-0000E34B0000}"/>
    <cellStyle name="Normal 5 3 2 2 3 2 2 2 4" xfId="26155" xr:uid="{00000000-0005-0000-0000-0000E44B0000}"/>
    <cellStyle name="Normal 5 3 2 2 3 2 2 3" xfId="9233" xr:uid="{00000000-0005-0000-0000-0000E54B0000}"/>
    <cellStyle name="Normal 5 3 2 2 3 2 2 4" xfId="16002" xr:uid="{00000000-0005-0000-0000-0000E64B0000}"/>
    <cellStyle name="Normal 5 3 2 2 3 2 2 5" xfId="22771" xr:uid="{00000000-0005-0000-0000-0000E74B0000}"/>
    <cellStyle name="Normal 5 3 2 2 3 2 3" xfId="4143" xr:uid="{00000000-0005-0000-0000-0000E84B0000}"/>
    <cellStyle name="Normal 5 3 2 2 3 2 3 2" xfId="10924" xr:uid="{00000000-0005-0000-0000-0000E94B0000}"/>
    <cellStyle name="Normal 5 3 2 2 3 2 3 3" xfId="17693" xr:uid="{00000000-0005-0000-0000-0000EA4B0000}"/>
    <cellStyle name="Normal 5 3 2 2 3 2 3 4" xfId="24462" xr:uid="{00000000-0005-0000-0000-0000EB4B0000}"/>
    <cellStyle name="Normal 5 3 2 2 3 2 4" xfId="7540" xr:uid="{00000000-0005-0000-0000-0000EC4B0000}"/>
    <cellStyle name="Normal 5 3 2 2 3 2 5" xfId="14309" xr:uid="{00000000-0005-0000-0000-0000ED4B0000}"/>
    <cellStyle name="Normal 5 3 2 2 3 2 6" xfId="21078" xr:uid="{00000000-0005-0000-0000-0000EE4B0000}"/>
    <cellStyle name="Normal 5 3 2 2 3 3" xfId="1164" xr:uid="{00000000-0005-0000-0000-0000EF4B0000}"/>
    <cellStyle name="Normal 5 3 2 2 3 3 2" xfId="2869" xr:uid="{00000000-0005-0000-0000-0000F04B0000}"/>
    <cellStyle name="Normal 5 3 2 2 3 3 2 2" xfId="6265" xr:uid="{00000000-0005-0000-0000-0000F14B0000}"/>
    <cellStyle name="Normal 5 3 2 2 3 3 2 2 2" xfId="13040" xr:uid="{00000000-0005-0000-0000-0000F24B0000}"/>
    <cellStyle name="Normal 5 3 2 2 3 3 2 2 3" xfId="19809" xr:uid="{00000000-0005-0000-0000-0000F34B0000}"/>
    <cellStyle name="Normal 5 3 2 2 3 3 2 2 4" xfId="26578" xr:uid="{00000000-0005-0000-0000-0000F44B0000}"/>
    <cellStyle name="Normal 5 3 2 2 3 3 2 3" xfId="9656" xr:uid="{00000000-0005-0000-0000-0000F54B0000}"/>
    <cellStyle name="Normal 5 3 2 2 3 3 2 4" xfId="16425" xr:uid="{00000000-0005-0000-0000-0000F64B0000}"/>
    <cellStyle name="Normal 5 3 2 2 3 3 2 5" xfId="23194" xr:uid="{00000000-0005-0000-0000-0000F74B0000}"/>
    <cellStyle name="Normal 5 3 2 2 3 3 3" xfId="4566" xr:uid="{00000000-0005-0000-0000-0000F84B0000}"/>
    <cellStyle name="Normal 5 3 2 2 3 3 3 2" xfId="11347" xr:uid="{00000000-0005-0000-0000-0000F94B0000}"/>
    <cellStyle name="Normal 5 3 2 2 3 3 3 3" xfId="18116" xr:uid="{00000000-0005-0000-0000-0000FA4B0000}"/>
    <cellStyle name="Normal 5 3 2 2 3 3 3 4" xfId="24885" xr:uid="{00000000-0005-0000-0000-0000FB4B0000}"/>
    <cellStyle name="Normal 5 3 2 2 3 3 4" xfId="7963" xr:uid="{00000000-0005-0000-0000-0000FC4B0000}"/>
    <cellStyle name="Normal 5 3 2 2 3 3 5" xfId="14732" xr:uid="{00000000-0005-0000-0000-0000FD4B0000}"/>
    <cellStyle name="Normal 5 3 2 2 3 3 6" xfId="21501" xr:uid="{00000000-0005-0000-0000-0000FE4B0000}"/>
    <cellStyle name="Normal 5 3 2 2 3 4" xfId="1593" xr:uid="{00000000-0005-0000-0000-0000FF4B0000}"/>
    <cellStyle name="Normal 5 3 2 2 3 4 2" xfId="3295" xr:uid="{00000000-0005-0000-0000-0000004C0000}"/>
    <cellStyle name="Normal 5 3 2 2 3 4 2 2" xfId="6691" xr:uid="{00000000-0005-0000-0000-0000014C0000}"/>
    <cellStyle name="Normal 5 3 2 2 3 4 2 2 2" xfId="13463" xr:uid="{00000000-0005-0000-0000-0000024C0000}"/>
    <cellStyle name="Normal 5 3 2 2 3 4 2 2 3" xfId="20232" xr:uid="{00000000-0005-0000-0000-0000034C0000}"/>
    <cellStyle name="Normal 5 3 2 2 3 4 2 2 4" xfId="27001" xr:uid="{00000000-0005-0000-0000-0000044C0000}"/>
    <cellStyle name="Normal 5 3 2 2 3 4 2 3" xfId="10079" xr:uid="{00000000-0005-0000-0000-0000054C0000}"/>
    <cellStyle name="Normal 5 3 2 2 3 4 2 4" xfId="16848" xr:uid="{00000000-0005-0000-0000-0000064C0000}"/>
    <cellStyle name="Normal 5 3 2 2 3 4 2 5" xfId="23617" xr:uid="{00000000-0005-0000-0000-0000074C0000}"/>
    <cellStyle name="Normal 5 3 2 2 3 4 3" xfId="4989" xr:uid="{00000000-0005-0000-0000-0000084C0000}"/>
    <cellStyle name="Normal 5 3 2 2 3 4 3 2" xfId="11770" xr:uid="{00000000-0005-0000-0000-0000094C0000}"/>
    <cellStyle name="Normal 5 3 2 2 3 4 3 3" xfId="18539" xr:uid="{00000000-0005-0000-0000-00000A4C0000}"/>
    <cellStyle name="Normal 5 3 2 2 3 4 3 4" xfId="25308" xr:uid="{00000000-0005-0000-0000-00000B4C0000}"/>
    <cellStyle name="Normal 5 3 2 2 3 4 4" xfId="8386" xr:uid="{00000000-0005-0000-0000-00000C4C0000}"/>
    <cellStyle name="Normal 5 3 2 2 3 4 5" xfId="15155" xr:uid="{00000000-0005-0000-0000-00000D4C0000}"/>
    <cellStyle name="Normal 5 3 2 2 3 4 6" xfId="21924" xr:uid="{00000000-0005-0000-0000-00000E4C0000}"/>
    <cellStyle name="Normal 5 3 2 2 3 5" xfId="2018" xr:uid="{00000000-0005-0000-0000-00000F4C0000}"/>
    <cellStyle name="Normal 5 3 2 2 3 5 2" xfId="5414" xr:uid="{00000000-0005-0000-0000-0000104C0000}"/>
    <cellStyle name="Normal 5 3 2 2 3 5 2 2" xfId="12194" xr:uid="{00000000-0005-0000-0000-0000114C0000}"/>
    <cellStyle name="Normal 5 3 2 2 3 5 2 3" xfId="18963" xr:uid="{00000000-0005-0000-0000-0000124C0000}"/>
    <cellStyle name="Normal 5 3 2 2 3 5 2 4" xfId="25732" xr:uid="{00000000-0005-0000-0000-0000134C0000}"/>
    <cellStyle name="Normal 5 3 2 2 3 5 3" xfId="8810" xr:uid="{00000000-0005-0000-0000-0000144C0000}"/>
    <cellStyle name="Normal 5 3 2 2 3 5 4" xfId="15579" xr:uid="{00000000-0005-0000-0000-0000154C0000}"/>
    <cellStyle name="Normal 5 3 2 2 3 5 5" xfId="22348" xr:uid="{00000000-0005-0000-0000-0000164C0000}"/>
    <cellStyle name="Normal 5 3 2 2 3 6" xfId="3720" xr:uid="{00000000-0005-0000-0000-0000174C0000}"/>
    <cellStyle name="Normal 5 3 2 2 3 6 2" xfId="10501" xr:uid="{00000000-0005-0000-0000-0000184C0000}"/>
    <cellStyle name="Normal 5 3 2 2 3 6 3" xfId="17270" xr:uid="{00000000-0005-0000-0000-0000194C0000}"/>
    <cellStyle name="Normal 5 3 2 2 3 6 4" xfId="24039" xr:uid="{00000000-0005-0000-0000-00001A4C0000}"/>
    <cellStyle name="Normal 5 3 2 2 3 7" xfId="7117" xr:uid="{00000000-0005-0000-0000-00001B4C0000}"/>
    <cellStyle name="Normal 5 3 2 2 3 8" xfId="13886" xr:uid="{00000000-0005-0000-0000-00001C4C0000}"/>
    <cellStyle name="Normal 5 3 2 2 3 9" xfId="20655" xr:uid="{00000000-0005-0000-0000-00001D4C0000}"/>
    <cellStyle name="Normal 5 3 2 2 4" xfId="511" xr:uid="{00000000-0005-0000-0000-00001E4C0000}"/>
    <cellStyle name="Normal 5 3 2 2 4 2" xfId="2220" xr:uid="{00000000-0005-0000-0000-00001F4C0000}"/>
    <cellStyle name="Normal 5 3 2 2 4 2 2" xfId="5616" xr:uid="{00000000-0005-0000-0000-0000204C0000}"/>
    <cellStyle name="Normal 5 3 2 2 4 2 2 2" xfId="12394" xr:uid="{00000000-0005-0000-0000-0000214C0000}"/>
    <cellStyle name="Normal 5 3 2 2 4 2 2 3" xfId="19163" xr:uid="{00000000-0005-0000-0000-0000224C0000}"/>
    <cellStyle name="Normal 5 3 2 2 4 2 2 4" xfId="25932" xr:uid="{00000000-0005-0000-0000-0000234C0000}"/>
    <cellStyle name="Normal 5 3 2 2 4 2 3" xfId="9010" xr:uid="{00000000-0005-0000-0000-0000244C0000}"/>
    <cellStyle name="Normal 5 3 2 2 4 2 4" xfId="15779" xr:uid="{00000000-0005-0000-0000-0000254C0000}"/>
    <cellStyle name="Normal 5 3 2 2 4 2 5" xfId="22548" xr:uid="{00000000-0005-0000-0000-0000264C0000}"/>
    <cellStyle name="Normal 5 3 2 2 4 3" xfId="3920" xr:uid="{00000000-0005-0000-0000-0000274C0000}"/>
    <cellStyle name="Normal 5 3 2 2 4 3 2" xfId="10701" xr:uid="{00000000-0005-0000-0000-0000284C0000}"/>
    <cellStyle name="Normal 5 3 2 2 4 3 3" xfId="17470" xr:uid="{00000000-0005-0000-0000-0000294C0000}"/>
    <cellStyle name="Normal 5 3 2 2 4 3 4" xfId="24239" xr:uid="{00000000-0005-0000-0000-00002A4C0000}"/>
    <cellStyle name="Normal 5 3 2 2 4 4" xfId="7317" xr:uid="{00000000-0005-0000-0000-00002B4C0000}"/>
    <cellStyle name="Normal 5 3 2 2 4 5" xfId="14086" xr:uid="{00000000-0005-0000-0000-00002C4C0000}"/>
    <cellStyle name="Normal 5 3 2 2 4 6" xfId="20855" xr:uid="{00000000-0005-0000-0000-00002D4C0000}"/>
    <cellStyle name="Normal 5 3 2 2 5" xfId="941" xr:uid="{00000000-0005-0000-0000-00002E4C0000}"/>
    <cellStyle name="Normal 5 3 2 2 5 2" xfId="2646" xr:uid="{00000000-0005-0000-0000-00002F4C0000}"/>
    <cellStyle name="Normal 5 3 2 2 5 2 2" xfId="6042" xr:uid="{00000000-0005-0000-0000-0000304C0000}"/>
    <cellStyle name="Normal 5 3 2 2 5 2 2 2" xfId="12817" xr:uid="{00000000-0005-0000-0000-0000314C0000}"/>
    <cellStyle name="Normal 5 3 2 2 5 2 2 3" xfId="19586" xr:uid="{00000000-0005-0000-0000-0000324C0000}"/>
    <cellStyle name="Normal 5 3 2 2 5 2 2 4" xfId="26355" xr:uid="{00000000-0005-0000-0000-0000334C0000}"/>
    <cellStyle name="Normal 5 3 2 2 5 2 3" xfId="9433" xr:uid="{00000000-0005-0000-0000-0000344C0000}"/>
    <cellStyle name="Normal 5 3 2 2 5 2 4" xfId="16202" xr:uid="{00000000-0005-0000-0000-0000354C0000}"/>
    <cellStyle name="Normal 5 3 2 2 5 2 5" xfId="22971" xr:uid="{00000000-0005-0000-0000-0000364C0000}"/>
    <cellStyle name="Normal 5 3 2 2 5 3" xfId="4343" xr:uid="{00000000-0005-0000-0000-0000374C0000}"/>
    <cellStyle name="Normal 5 3 2 2 5 3 2" xfId="11124" xr:uid="{00000000-0005-0000-0000-0000384C0000}"/>
    <cellStyle name="Normal 5 3 2 2 5 3 3" xfId="17893" xr:uid="{00000000-0005-0000-0000-0000394C0000}"/>
    <cellStyle name="Normal 5 3 2 2 5 3 4" xfId="24662" xr:uid="{00000000-0005-0000-0000-00003A4C0000}"/>
    <cellStyle name="Normal 5 3 2 2 5 4" xfId="7740" xr:uid="{00000000-0005-0000-0000-00003B4C0000}"/>
    <cellStyle name="Normal 5 3 2 2 5 5" xfId="14509" xr:uid="{00000000-0005-0000-0000-00003C4C0000}"/>
    <cellStyle name="Normal 5 3 2 2 5 6" xfId="21278" xr:uid="{00000000-0005-0000-0000-00003D4C0000}"/>
    <cellStyle name="Normal 5 3 2 2 6" xfId="1370" xr:uid="{00000000-0005-0000-0000-00003E4C0000}"/>
    <cellStyle name="Normal 5 3 2 2 6 2" xfId="3072" xr:uid="{00000000-0005-0000-0000-00003F4C0000}"/>
    <cellStyle name="Normal 5 3 2 2 6 2 2" xfId="6468" xr:uid="{00000000-0005-0000-0000-0000404C0000}"/>
    <cellStyle name="Normal 5 3 2 2 6 2 2 2" xfId="13240" xr:uid="{00000000-0005-0000-0000-0000414C0000}"/>
    <cellStyle name="Normal 5 3 2 2 6 2 2 3" xfId="20009" xr:uid="{00000000-0005-0000-0000-0000424C0000}"/>
    <cellStyle name="Normal 5 3 2 2 6 2 2 4" xfId="26778" xr:uid="{00000000-0005-0000-0000-0000434C0000}"/>
    <cellStyle name="Normal 5 3 2 2 6 2 3" xfId="9856" xr:uid="{00000000-0005-0000-0000-0000444C0000}"/>
    <cellStyle name="Normal 5 3 2 2 6 2 4" xfId="16625" xr:uid="{00000000-0005-0000-0000-0000454C0000}"/>
    <cellStyle name="Normal 5 3 2 2 6 2 5" xfId="23394" xr:uid="{00000000-0005-0000-0000-0000464C0000}"/>
    <cellStyle name="Normal 5 3 2 2 6 3" xfId="4766" xr:uid="{00000000-0005-0000-0000-0000474C0000}"/>
    <cellStyle name="Normal 5 3 2 2 6 3 2" xfId="11547" xr:uid="{00000000-0005-0000-0000-0000484C0000}"/>
    <cellStyle name="Normal 5 3 2 2 6 3 3" xfId="18316" xr:uid="{00000000-0005-0000-0000-0000494C0000}"/>
    <cellStyle name="Normal 5 3 2 2 6 3 4" xfId="25085" xr:uid="{00000000-0005-0000-0000-00004A4C0000}"/>
    <cellStyle name="Normal 5 3 2 2 6 4" xfId="8163" xr:uid="{00000000-0005-0000-0000-00004B4C0000}"/>
    <cellStyle name="Normal 5 3 2 2 6 5" xfId="14932" xr:uid="{00000000-0005-0000-0000-00004C4C0000}"/>
    <cellStyle name="Normal 5 3 2 2 6 6" xfId="21701" xr:uid="{00000000-0005-0000-0000-00004D4C0000}"/>
    <cellStyle name="Normal 5 3 2 2 7" xfId="1795" xr:uid="{00000000-0005-0000-0000-00004E4C0000}"/>
    <cellStyle name="Normal 5 3 2 2 7 2" xfId="5191" xr:uid="{00000000-0005-0000-0000-00004F4C0000}"/>
    <cellStyle name="Normal 5 3 2 2 7 2 2" xfId="11971" xr:uid="{00000000-0005-0000-0000-0000504C0000}"/>
    <cellStyle name="Normal 5 3 2 2 7 2 3" xfId="18740" xr:uid="{00000000-0005-0000-0000-0000514C0000}"/>
    <cellStyle name="Normal 5 3 2 2 7 2 4" xfId="25509" xr:uid="{00000000-0005-0000-0000-0000524C0000}"/>
    <cellStyle name="Normal 5 3 2 2 7 3" xfId="8587" xr:uid="{00000000-0005-0000-0000-0000534C0000}"/>
    <cellStyle name="Normal 5 3 2 2 7 4" xfId="15356" xr:uid="{00000000-0005-0000-0000-0000544C0000}"/>
    <cellStyle name="Normal 5 3 2 2 7 5" xfId="22125" xr:uid="{00000000-0005-0000-0000-0000554C0000}"/>
    <cellStyle name="Normal 5 3 2 2 8" xfId="3497" xr:uid="{00000000-0005-0000-0000-0000564C0000}"/>
    <cellStyle name="Normal 5 3 2 2 8 2" xfId="10278" xr:uid="{00000000-0005-0000-0000-0000574C0000}"/>
    <cellStyle name="Normal 5 3 2 2 8 3" xfId="17047" xr:uid="{00000000-0005-0000-0000-0000584C0000}"/>
    <cellStyle name="Normal 5 3 2 2 8 4" xfId="23816" xr:uid="{00000000-0005-0000-0000-0000594C0000}"/>
    <cellStyle name="Normal 5 3 2 2 9" xfId="6893" xr:uid="{00000000-0005-0000-0000-00005A4C0000}"/>
    <cellStyle name="Normal 5 3 2 3" xfId="70" xr:uid="{00000000-0005-0000-0000-00005B4C0000}"/>
    <cellStyle name="Normal 5 3 2 3 10" xfId="13683" xr:uid="{00000000-0005-0000-0000-00005C4C0000}"/>
    <cellStyle name="Normal 5 3 2 3 11" xfId="20452" xr:uid="{00000000-0005-0000-0000-00005D4C0000}"/>
    <cellStyle name="Normal 5 3 2 3 2" xfId="183" xr:uid="{00000000-0005-0000-0000-00005E4C0000}"/>
    <cellStyle name="Normal 5 3 2 3 2 10" xfId="20552" xr:uid="{00000000-0005-0000-0000-00005F4C0000}"/>
    <cellStyle name="Normal 5 3 2 3 2 2" xfId="431" xr:uid="{00000000-0005-0000-0000-0000604C0000}"/>
    <cellStyle name="Normal 5 3 2 3 2 2 2" xfId="858" xr:uid="{00000000-0005-0000-0000-0000614C0000}"/>
    <cellStyle name="Normal 5 3 2 3 2 2 2 2" xfId="2563" xr:uid="{00000000-0005-0000-0000-0000624C0000}"/>
    <cellStyle name="Normal 5 3 2 3 2 2 2 2 2" xfId="5959" xr:uid="{00000000-0005-0000-0000-0000634C0000}"/>
    <cellStyle name="Normal 5 3 2 3 2 2 2 2 2 2" xfId="12737" xr:uid="{00000000-0005-0000-0000-0000644C0000}"/>
    <cellStyle name="Normal 5 3 2 3 2 2 2 2 2 3" xfId="19506" xr:uid="{00000000-0005-0000-0000-0000654C0000}"/>
    <cellStyle name="Normal 5 3 2 3 2 2 2 2 2 4" xfId="26275" xr:uid="{00000000-0005-0000-0000-0000664C0000}"/>
    <cellStyle name="Normal 5 3 2 3 2 2 2 2 3" xfId="9353" xr:uid="{00000000-0005-0000-0000-0000674C0000}"/>
    <cellStyle name="Normal 5 3 2 3 2 2 2 2 4" xfId="16122" xr:uid="{00000000-0005-0000-0000-0000684C0000}"/>
    <cellStyle name="Normal 5 3 2 3 2 2 2 2 5" xfId="22891" xr:uid="{00000000-0005-0000-0000-0000694C0000}"/>
    <cellStyle name="Normal 5 3 2 3 2 2 2 3" xfId="4263" xr:uid="{00000000-0005-0000-0000-00006A4C0000}"/>
    <cellStyle name="Normal 5 3 2 3 2 2 2 3 2" xfId="11044" xr:uid="{00000000-0005-0000-0000-00006B4C0000}"/>
    <cellStyle name="Normal 5 3 2 3 2 2 2 3 3" xfId="17813" xr:uid="{00000000-0005-0000-0000-00006C4C0000}"/>
    <cellStyle name="Normal 5 3 2 3 2 2 2 3 4" xfId="24582" xr:uid="{00000000-0005-0000-0000-00006D4C0000}"/>
    <cellStyle name="Normal 5 3 2 3 2 2 2 4" xfId="7660" xr:uid="{00000000-0005-0000-0000-00006E4C0000}"/>
    <cellStyle name="Normal 5 3 2 3 2 2 2 5" xfId="14429" xr:uid="{00000000-0005-0000-0000-00006F4C0000}"/>
    <cellStyle name="Normal 5 3 2 3 2 2 2 6" xfId="21198" xr:uid="{00000000-0005-0000-0000-0000704C0000}"/>
    <cellStyle name="Normal 5 3 2 3 2 2 3" xfId="1284" xr:uid="{00000000-0005-0000-0000-0000714C0000}"/>
    <cellStyle name="Normal 5 3 2 3 2 2 3 2" xfId="2989" xr:uid="{00000000-0005-0000-0000-0000724C0000}"/>
    <cellStyle name="Normal 5 3 2 3 2 2 3 2 2" xfId="6385" xr:uid="{00000000-0005-0000-0000-0000734C0000}"/>
    <cellStyle name="Normal 5 3 2 3 2 2 3 2 2 2" xfId="13160" xr:uid="{00000000-0005-0000-0000-0000744C0000}"/>
    <cellStyle name="Normal 5 3 2 3 2 2 3 2 2 3" xfId="19929" xr:uid="{00000000-0005-0000-0000-0000754C0000}"/>
    <cellStyle name="Normal 5 3 2 3 2 2 3 2 2 4" xfId="26698" xr:uid="{00000000-0005-0000-0000-0000764C0000}"/>
    <cellStyle name="Normal 5 3 2 3 2 2 3 2 3" xfId="9776" xr:uid="{00000000-0005-0000-0000-0000774C0000}"/>
    <cellStyle name="Normal 5 3 2 3 2 2 3 2 4" xfId="16545" xr:uid="{00000000-0005-0000-0000-0000784C0000}"/>
    <cellStyle name="Normal 5 3 2 3 2 2 3 2 5" xfId="23314" xr:uid="{00000000-0005-0000-0000-0000794C0000}"/>
    <cellStyle name="Normal 5 3 2 3 2 2 3 3" xfId="4686" xr:uid="{00000000-0005-0000-0000-00007A4C0000}"/>
    <cellStyle name="Normal 5 3 2 3 2 2 3 3 2" xfId="11467" xr:uid="{00000000-0005-0000-0000-00007B4C0000}"/>
    <cellStyle name="Normal 5 3 2 3 2 2 3 3 3" xfId="18236" xr:uid="{00000000-0005-0000-0000-00007C4C0000}"/>
    <cellStyle name="Normal 5 3 2 3 2 2 3 3 4" xfId="25005" xr:uid="{00000000-0005-0000-0000-00007D4C0000}"/>
    <cellStyle name="Normal 5 3 2 3 2 2 3 4" xfId="8083" xr:uid="{00000000-0005-0000-0000-00007E4C0000}"/>
    <cellStyle name="Normal 5 3 2 3 2 2 3 5" xfId="14852" xr:uid="{00000000-0005-0000-0000-00007F4C0000}"/>
    <cellStyle name="Normal 5 3 2 3 2 2 3 6" xfId="21621" xr:uid="{00000000-0005-0000-0000-0000804C0000}"/>
    <cellStyle name="Normal 5 3 2 3 2 2 4" xfId="1713" xr:uid="{00000000-0005-0000-0000-0000814C0000}"/>
    <cellStyle name="Normal 5 3 2 3 2 2 4 2" xfId="3415" xr:uid="{00000000-0005-0000-0000-0000824C0000}"/>
    <cellStyle name="Normal 5 3 2 3 2 2 4 2 2" xfId="6811" xr:uid="{00000000-0005-0000-0000-0000834C0000}"/>
    <cellStyle name="Normal 5 3 2 3 2 2 4 2 2 2" xfId="13583" xr:uid="{00000000-0005-0000-0000-0000844C0000}"/>
    <cellStyle name="Normal 5 3 2 3 2 2 4 2 2 3" xfId="20352" xr:uid="{00000000-0005-0000-0000-0000854C0000}"/>
    <cellStyle name="Normal 5 3 2 3 2 2 4 2 2 4" xfId="27121" xr:uid="{00000000-0005-0000-0000-0000864C0000}"/>
    <cellStyle name="Normal 5 3 2 3 2 2 4 2 3" xfId="10199" xr:uid="{00000000-0005-0000-0000-0000874C0000}"/>
    <cellStyle name="Normal 5 3 2 3 2 2 4 2 4" xfId="16968" xr:uid="{00000000-0005-0000-0000-0000884C0000}"/>
    <cellStyle name="Normal 5 3 2 3 2 2 4 2 5" xfId="23737" xr:uid="{00000000-0005-0000-0000-0000894C0000}"/>
    <cellStyle name="Normal 5 3 2 3 2 2 4 3" xfId="5109" xr:uid="{00000000-0005-0000-0000-00008A4C0000}"/>
    <cellStyle name="Normal 5 3 2 3 2 2 4 3 2" xfId="11890" xr:uid="{00000000-0005-0000-0000-00008B4C0000}"/>
    <cellStyle name="Normal 5 3 2 3 2 2 4 3 3" xfId="18659" xr:uid="{00000000-0005-0000-0000-00008C4C0000}"/>
    <cellStyle name="Normal 5 3 2 3 2 2 4 3 4" xfId="25428" xr:uid="{00000000-0005-0000-0000-00008D4C0000}"/>
    <cellStyle name="Normal 5 3 2 3 2 2 4 4" xfId="8506" xr:uid="{00000000-0005-0000-0000-00008E4C0000}"/>
    <cellStyle name="Normal 5 3 2 3 2 2 4 5" xfId="15275" xr:uid="{00000000-0005-0000-0000-00008F4C0000}"/>
    <cellStyle name="Normal 5 3 2 3 2 2 4 6" xfId="22044" xr:uid="{00000000-0005-0000-0000-0000904C0000}"/>
    <cellStyle name="Normal 5 3 2 3 2 2 5" xfId="2140" xr:uid="{00000000-0005-0000-0000-0000914C0000}"/>
    <cellStyle name="Normal 5 3 2 3 2 2 5 2" xfId="5536" xr:uid="{00000000-0005-0000-0000-0000924C0000}"/>
    <cellStyle name="Normal 5 3 2 3 2 2 5 2 2" xfId="12314" xr:uid="{00000000-0005-0000-0000-0000934C0000}"/>
    <cellStyle name="Normal 5 3 2 3 2 2 5 2 3" xfId="19083" xr:uid="{00000000-0005-0000-0000-0000944C0000}"/>
    <cellStyle name="Normal 5 3 2 3 2 2 5 2 4" xfId="25852" xr:uid="{00000000-0005-0000-0000-0000954C0000}"/>
    <cellStyle name="Normal 5 3 2 3 2 2 5 3" xfId="8930" xr:uid="{00000000-0005-0000-0000-0000964C0000}"/>
    <cellStyle name="Normal 5 3 2 3 2 2 5 4" xfId="15699" xr:uid="{00000000-0005-0000-0000-0000974C0000}"/>
    <cellStyle name="Normal 5 3 2 3 2 2 5 5" xfId="22468" xr:uid="{00000000-0005-0000-0000-0000984C0000}"/>
    <cellStyle name="Normal 5 3 2 3 2 2 6" xfId="3840" xr:uid="{00000000-0005-0000-0000-0000994C0000}"/>
    <cellStyle name="Normal 5 3 2 3 2 2 6 2" xfId="10621" xr:uid="{00000000-0005-0000-0000-00009A4C0000}"/>
    <cellStyle name="Normal 5 3 2 3 2 2 6 3" xfId="17390" xr:uid="{00000000-0005-0000-0000-00009B4C0000}"/>
    <cellStyle name="Normal 5 3 2 3 2 2 6 4" xfId="24159" xr:uid="{00000000-0005-0000-0000-00009C4C0000}"/>
    <cellStyle name="Normal 5 3 2 3 2 2 7" xfId="7237" xr:uid="{00000000-0005-0000-0000-00009D4C0000}"/>
    <cellStyle name="Normal 5 3 2 3 2 2 8" xfId="14006" xr:uid="{00000000-0005-0000-0000-00009E4C0000}"/>
    <cellStyle name="Normal 5 3 2 3 2 2 9" xfId="20775" xr:uid="{00000000-0005-0000-0000-00009F4C0000}"/>
    <cellStyle name="Normal 5 3 2 3 2 3" xfId="633" xr:uid="{00000000-0005-0000-0000-0000A04C0000}"/>
    <cellStyle name="Normal 5 3 2 3 2 3 2" xfId="2340" xr:uid="{00000000-0005-0000-0000-0000A14C0000}"/>
    <cellStyle name="Normal 5 3 2 3 2 3 2 2" xfId="5736" xr:uid="{00000000-0005-0000-0000-0000A24C0000}"/>
    <cellStyle name="Normal 5 3 2 3 2 3 2 2 2" xfId="12514" xr:uid="{00000000-0005-0000-0000-0000A34C0000}"/>
    <cellStyle name="Normal 5 3 2 3 2 3 2 2 3" xfId="19283" xr:uid="{00000000-0005-0000-0000-0000A44C0000}"/>
    <cellStyle name="Normal 5 3 2 3 2 3 2 2 4" xfId="26052" xr:uid="{00000000-0005-0000-0000-0000A54C0000}"/>
    <cellStyle name="Normal 5 3 2 3 2 3 2 3" xfId="9130" xr:uid="{00000000-0005-0000-0000-0000A64C0000}"/>
    <cellStyle name="Normal 5 3 2 3 2 3 2 4" xfId="15899" xr:uid="{00000000-0005-0000-0000-0000A74C0000}"/>
    <cellStyle name="Normal 5 3 2 3 2 3 2 5" xfId="22668" xr:uid="{00000000-0005-0000-0000-0000A84C0000}"/>
    <cellStyle name="Normal 5 3 2 3 2 3 3" xfId="4040" xr:uid="{00000000-0005-0000-0000-0000A94C0000}"/>
    <cellStyle name="Normal 5 3 2 3 2 3 3 2" xfId="10821" xr:uid="{00000000-0005-0000-0000-0000AA4C0000}"/>
    <cellStyle name="Normal 5 3 2 3 2 3 3 3" xfId="17590" xr:uid="{00000000-0005-0000-0000-0000AB4C0000}"/>
    <cellStyle name="Normal 5 3 2 3 2 3 3 4" xfId="24359" xr:uid="{00000000-0005-0000-0000-0000AC4C0000}"/>
    <cellStyle name="Normal 5 3 2 3 2 3 4" xfId="7437" xr:uid="{00000000-0005-0000-0000-0000AD4C0000}"/>
    <cellStyle name="Normal 5 3 2 3 2 3 5" xfId="14206" xr:uid="{00000000-0005-0000-0000-0000AE4C0000}"/>
    <cellStyle name="Normal 5 3 2 3 2 3 6" xfId="20975" xr:uid="{00000000-0005-0000-0000-0000AF4C0000}"/>
    <cellStyle name="Normal 5 3 2 3 2 4" xfId="1061" xr:uid="{00000000-0005-0000-0000-0000B04C0000}"/>
    <cellStyle name="Normal 5 3 2 3 2 4 2" xfId="2766" xr:uid="{00000000-0005-0000-0000-0000B14C0000}"/>
    <cellStyle name="Normal 5 3 2 3 2 4 2 2" xfId="6162" xr:uid="{00000000-0005-0000-0000-0000B24C0000}"/>
    <cellStyle name="Normal 5 3 2 3 2 4 2 2 2" xfId="12937" xr:uid="{00000000-0005-0000-0000-0000B34C0000}"/>
    <cellStyle name="Normal 5 3 2 3 2 4 2 2 3" xfId="19706" xr:uid="{00000000-0005-0000-0000-0000B44C0000}"/>
    <cellStyle name="Normal 5 3 2 3 2 4 2 2 4" xfId="26475" xr:uid="{00000000-0005-0000-0000-0000B54C0000}"/>
    <cellStyle name="Normal 5 3 2 3 2 4 2 3" xfId="9553" xr:uid="{00000000-0005-0000-0000-0000B64C0000}"/>
    <cellStyle name="Normal 5 3 2 3 2 4 2 4" xfId="16322" xr:uid="{00000000-0005-0000-0000-0000B74C0000}"/>
    <cellStyle name="Normal 5 3 2 3 2 4 2 5" xfId="23091" xr:uid="{00000000-0005-0000-0000-0000B84C0000}"/>
    <cellStyle name="Normal 5 3 2 3 2 4 3" xfId="4463" xr:uid="{00000000-0005-0000-0000-0000B94C0000}"/>
    <cellStyle name="Normal 5 3 2 3 2 4 3 2" xfId="11244" xr:uid="{00000000-0005-0000-0000-0000BA4C0000}"/>
    <cellStyle name="Normal 5 3 2 3 2 4 3 3" xfId="18013" xr:uid="{00000000-0005-0000-0000-0000BB4C0000}"/>
    <cellStyle name="Normal 5 3 2 3 2 4 3 4" xfId="24782" xr:uid="{00000000-0005-0000-0000-0000BC4C0000}"/>
    <cellStyle name="Normal 5 3 2 3 2 4 4" xfId="7860" xr:uid="{00000000-0005-0000-0000-0000BD4C0000}"/>
    <cellStyle name="Normal 5 3 2 3 2 4 5" xfId="14629" xr:uid="{00000000-0005-0000-0000-0000BE4C0000}"/>
    <cellStyle name="Normal 5 3 2 3 2 4 6" xfId="21398" xr:uid="{00000000-0005-0000-0000-0000BF4C0000}"/>
    <cellStyle name="Normal 5 3 2 3 2 5" xfId="1490" xr:uid="{00000000-0005-0000-0000-0000C04C0000}"/>
    <cellStyle name="Normal 5 3 2 3 2 5 2" xfId="3192" xr:uid="{00000000-0005-0000-0000-0000C14C0000}"/>
    <cellStyle name="Normal 5 3 2 3 2 5 2 2" xfId="6588" xr:uid="{00000000-0005-0000-0000-0000C24C0000}"/>
    <cellStyle name="Normal 5 3 2 3 2 5 2 2 2" xfId="13360" xr:uid="{00000000-0005-0000-0000-0000C34C0000}"/>
    <cellStyle name="Normal 5 3 2 3 2 5 2 2 3" xfId="20129" xr:uid="{00000000-0005-0000-0000-0000C44C0000}"/>
    <cellStyle name="Normal 5 3 2 3 2 5 2 2 4" xfId="26898" xr:uid="{00000000-0005-0000-0000-0000C54C0000}"/>
    <cellStyle name="Normal 5 3 2 3 2 5 2 3" xfId="9976" xr:uid="{00000000-0005-0000-0000-0000C64C0000}"/>
    <cellStyle name="Normal 5 3 2 3 2 5 2 4" xfId="16745" xr:uid="{00000000-0005-0000-0000-0000C74C0000}"/>
    <cellStyle name="Normal 5 3 2 3 2 5 2 5" xfId="23514" xr:uid="{00000000-0005-0000-0000-0000C84C0000}"/>
    <cellStyle name="Normal 5 3 2 3 2 5 3" xfId="4886" xr:uid="{00000000-0005-0000-0000-0000C94C0000}"/>
    <cellStyle name="Normal 5 3 2 3 2 5 3 2" xfId="11667" xr:uid="{00000000-0005-0000-0000-0000CA4C0000}"/>
    <cellStyle name="Normal 5 3 2 3 2 5 3 3" xfId="18436" xr:uid="{00000000-0005-0000-0000-0000CB4C0000}"/>
    <cellStyle name="Normal 5 3 2 3 2 5 3 4" xfId="25205" xr:uid="{00000000-0005-0000-0000-0000CC4C0000}"/>
    <cellStyle name="Normal 5 3 2 3 2 5 4" xfId="8283" xr:uid="{00000000-0005-0000-0000-0000CD4C0000}"/>
    <cellStyle name="Normal 5 3 2 3 2 5 5" xfId="15052" xr:uid="{00000000-0005-0000-0000-0000CE4C0000}"/>
    <cellStyle name="Normal 5 3 2 3 2 5 6" xfId="21821" xr:uid="{00000000-0005-0000-0000-0000CF4C0000}"/>
    <cellStyle name="Normal 5 3 2 3 2 6" xfId="1915" xr:uid="{00000000-0005-0000-0000-0000D04C0000}"/>
    <cellStyle name="Normal 5 3 2 3 2 6 2" xfId="5311" xr:uid="{00000000-0005-0000-0000-0000D14C0000}"/>
    <cellStyle name="Normal 5 3 2 3 2 6 2 2" xfId="12091" xr:uid="{00000000-0005-0000-0000-0000D24C0000}"/>
    <cellStyle name="Normal 5 3 2 3 2 6 2 3" xfId="18860" xr:uid="{00000000-0005-0000-0000-0000D34C0000}"/>
    <cellStyle name="Normal 5 3 2 3 2 6 2 4" xfId="25629" xr:uid="{00000000-0005-0000-0000-0000D44C0000}"/>
    <cellStyle name="Normal 5 3 2 3 2 6 3" xfId="8707" xr:uid="{00000000-0005-0000-0000-0000D54C0000}"/>
    <cellStyle name="Normal 5 3 2 3 2 6 4" xfId="15476" xr:uid="{00000000-0005-0000-0000-0000D64C0000}"/>
    <cellStyle name="Normal 5 3 2 3 2 6 5" xfId="22245" xr:uid="{00000000-0005-0000-0000-0000D74C0000}"/>
    <cellStyle name="Normal 5 3 2 3 2 7" xfId="3617" xr:uid="{00000000-0005-0000-0000-0000D84C0000}"/>
    <cellStyle name="Normal 5 3 2 3 2 7 2" xfId="10398" xr:uid="{00000000-0005-0000-0000-0000D94C0000}"/>
    <cellStyle name="Normal 5 3 2 3 2 7 3" xfId="17167" xr:uid="{00000000-0005-0000-0000-0000DA4C0000}"/>
    <cellStyle name="Normal 5 3 2 3 2 7 4" xfId="23936" xr:uid="{00000000-0005-0000-0000-0000DB4C0000}"/>
    <cellStyle name="Normal 5 3 2 3 2 8" xfId="7013" xr:uid="{00000000-0005-0000-0000-0000DC4C0000}"/>
    <cellStyle name="Normal 5 3 2 3 2 9" xfId="13783" xr:uid="{00000000-0005-0000-0000-0000DD4C0000}"/>
    <cellStyle name="Normal 5 3 2 3 3" xfId="329" xr:uid="{00000000-0005-0000-0000-0000DE4C0000}"/>
    <cellStyle name="Normal 5 3 2 3 3 2" xfId="756" xr:uid="{00000000-0005-0000-0000-0000DF4C0000}"/>
    <cellStyle name="Normal 5 3 2 3 3 2 2" xfId="2463" xr:uid="{00000000-0005-0000-0000-0000E04C0000}"/>
    <cellStyle name="Normal 5 3 2 3 3 2 2 2" xfId="5859" xr:uid="{00000000-0005-0000-0000-0000E14C0000}"/>
    <cellStyle name="Normal 5 3 2 3 3 2 2 2 2" xfId="12637" xr:uid="{00000000-0005-0000-0000-0000E24C0000}"/>
    <cellStyle name="Normal 5 3 2 3 3 2 2 2 3" xfId="19406" xr:uid="{00000000-0005-0000-0000-0000E34C0000}"/>
    <cellStyle name="Normal 5 3 2 3 3 2 2 2 4" xfId="26175" xr:uid="{00000000-0005-0000-0000-0000E44C0000}"/>
    <cellStyle name="Normal 5 3 2 3 3 2 2 3" xfId="9253" xr:uid="{00000000-0005-0000-0000-0000E54C0000}"/>
    <cellStyle name="Normal 5 3 2 3 3 2 2 4" xfId="16022" xr:uid="{00000000-0005-0000-0000-0000E64C0000}"/>
    <cellStyle name="Normal 5 3 2 3 3 2 2 5" xfId="22791" xr:uid="{00000000-0005-0000-0000-0000E74C0000}"/>
    <cellStyle name="Normal 5 3 2 3 3 2 3" xfId="4163" xr:uid="{00000000-0005-0000-0000-0000E84C0000}"/>
    <cellStyle name="Normal 5 3 2 3 3 2 3 2" xfId="10944" xr:uid="{00000000-0005-0000-0000-0000E94C0000}"/>
    <cellStyle name="Normal 5 3 2 3 3 2 3 3" xfId="17713" xr:uid="{00000000-0005-0000-0000-0000EA4C0000}"/>
    <cellStyle name="Normal 5 3 2 3 3 2 3 4" xfId="24482" xr:uid="{00000000-0005-0000-0000-0000EB4C0000}"/>
    <cellStyle name="Normal 5 3 2 3 3 2 4" xfId="7560" xr:uid="{00000000-0005-0000-0000-0000EC4C0000}"/>
    <cellStyle name="Normal 5 3 2 3 3 2 5" xfId="14329" xr:uid="{00000000-0005-0000-0000-0000ED4C0000}"/>
    <cellStyle name="Normal 5 3 2 3 3 2 6" xfId="21098" xr:uid="{00000000-0005-0000-0000-0000EE4C0000}"/>
    <cellStyle name="Normal 5 3 2 3 3 3" xfId="1184" xr:uid="{00000000-0005-0000-0000-0000EF4C0000}"/>
    <cellStyle name="Normal 5 3 2 3 3 3 2" xfId="2889" xr:uid="{00000000-0005-0000-0000-0000F04C0000}"/>
    <cellStyle name="Normal 5 3 2 3 3 3 2 2" xfId="6285" xr:uid="{00000000-0005-0000-0000-0000F14C0000}"/>
    <cellStyle name="Normal 5 3 2 3 3 3 2 2 2" xfId="13060" xr:uid="{00000000-0005-0000-0000-0000F24C0000}"/>
    <cellStyle name="Normal 5 3 2 3 3 3 2 2 3" xfId="19829" xr:uid="{00000000-0005-0000-0000-0000F34C0000}"/>
    <cellStyle name="Normal 5 3 2 3 3 3 2 2 4" xfId="26598" xr:uid="{00000000-0005-0000-0000-0000F44C0000}"/>
    <cellStyle name="Normal 5 3 2 3 3 3 2 3" xfId="9676" xr:uid="{00000000-0005-0000-0000-0000F54C0000}"/>
    <cellStyle name="Normal 5 3 2 3 3 3 2 4" xfId="16445" xr:uid="{00000000-0005-0000-0000-0000F64C0000}"/>
    <cellStyle name="Normal 5 3 2 3 3 3 2 5" xfId="23214" xr:uid="{00000000-0005-0000-0000-0000F74C0000}"/>
    <cellStyle name="Normal 5 3 2 3 3 3 3" xfId="4586" xr:uid="{00000000-0005-0000-0000-0000F84C0000}"/>
    <cellStyle name="Normal 5 3 2 3 3 3 3 2" xfId="11367" xr:uid="{00000000-0005-0000-0000-0000F94C0000}"/>
    <cellStyle name="Normal 5 3 2 3 3 3 3 3" xfId="18136" xr:uid="{00000000-0005-0000-0000-0000FA4C0000}"/>
    <cellStyle name="Normal 5 3 2 3 3 3 3 4" xfId="24905" xr:uid="{00000000-0005-0000-0000-0000FB4C0000}"/>
    <cellStyle name="Normal 5 3 2 3 3 3 4" xfId="7983" xr:uid="{00000000-0005-0000-0000-0000FC4C0000}"/>
    <cellStyle name="Normal 5 3 2 3 3 3 5" xfId="14752" xr:uid="{00000000-0005-0000-0000-0000FD4C0000}"/>
    <cellStyle name="Normal 5 3 2 3 3 3 6" xfId="21521" xr:uid="{00000000-0005-0000-0000-0000FE4C0000}"/>
    <cellStyle name="Normal 5 3 2 3 3 4" xfId="1613" xr:uid="{00000000-0005-0000-0000-0000FF4C0000}"/>
    <cellStyle name="Normal 5 3 2 3 3 4 2" xfId="3315" xr:uid="{00000000-0005-0000-0000-0000004D0000}"/>
    <cellStyle name="Normal 5 3 2 3 3 4 2 2" xfId="6711" xr:uid="{00000000-0005-0000-0000-0000014D0000}"/>
    <cellStyle name="Normal 5 3 2 3 3 4 2 2 2" xfId="13483" xr:uid="{00000000-0005-0000-0000-0000024D0000}"/>
    <cellStyle name="Normal 5 3 2 3 3 4 2 2 3" xfId="20252" xr:uid="{00000000-0005-0000-0000-0000034D0000}"/>
    <cellStyle name="Normal 5 3 2 3 3 4 2 2 4" xfId="27021" xr:uid="{00000000-0005-0000-0000-0000044D0000}"/>
    <cellStyle name="Normal 5 3 2 3 3 4 2 3" xfId="10099" xr:uid="{00000000-0005-0000-0000-0000054D0000}"/>
    <cellStyle name="Normal 5 3 2 3 3 4 2 4" xfId="16868" xr:uid="{00000000-0005-0000-0000-0000064D0000}"/>
    <cellStyle name="Normal 5 3 2 3 3 4 2 5" xfId="23637" xr:uid="{00000000-0005-0000-0000-0000074D0000}"/>
    <cellStyle name="Normal 5 3 2 3 3 4 3" xfId="5009" xr:uid="{00000000-0005-0000-0000-0000084D0000}"/>
    <cellStyle name="Normal 5 3 2 3 3 4 3 2" xfId="11790" xr:uid="{00000000-0005-0000-0000-0000094D0000}"/>
    <cellStyle name="Normal 5 3 2 3 3 4 3 3" xfId="18559" xr:uid="{00000000-0005-0000-0000-00000A4D0000}"/>
    <cellStyle name="Normal 5 3 2 3 3 4 3 4" xfId="25328" xr:uid="{00000000-0005-0000-0000-00000B4D0000}"/>
    <cellStyle name="Normal 5 3 2 3 3 4 4" xfId="8406" xr:uid="{00000000-0005-0000-0000-00000C4D0000}"/>
    <cellStyle name="Normal 5 3 2 3 3 4 5" xfId="15175" xr:uid="{00000000-0005-0000-0000-00000D4D0000}"/>
    <cellStyle name="Normal 5 3 2 3 3 4 6" xfId="21944" xr:uid="{00000000-0005-0000-0000-00000E4D0000}"/>
    <cellStyle name="Normal 5 3 2 3 3 5" xfId="2038" xr:uid="{00000000-0005-0000-0000-00000F4D0000}"/>
    <cellStyle name="Normal 5 3 2 3 3 5 2" xfId="5434" xr:uid="{00000000-0005-0000-0000-0000104D0000}"/>
    <cellStyle name="Normal 5 3 2 3 3 5 2 2" xfId="12214" xr:uid="{00000000-0005-0000-0000-0000114D0000}"/>
    <cellStyle name="Normal 5 3 2 3 3 5 2 3" xfId="18983" xr:uid="{00000000-0005-0000-0000-0000124D0000}"/>
    <cellStyle name="Normal 5 3 2 3 3 5 2 4" xfId="25752" xr:uid="{00000000-0005-0000-0000-0000134D0000}"/>
    <cellStyle name="Normal 5 3 2 3 3 5 3" xfId="8830" xr:uid="{00000000-0005-0000-0000-0000144D0000}"/>
    <cellStyle name="Normal 5 3 2 3 3 5 4" xfId="15599" xr:uid="{00000000-0005-0000-0000-0000154D0000}"/>
    <cellStyle name="Normal 5 3 2 3 3 5 5" xfId="22368" xr:uid="{00000000-0005-0000-0000-0000164D0000}"/>
    <cellStyle name="Normal 5 3 2 3 3 6" xfId="3740" xr:uid="{00000000-0005-0000-0000-0000174D0000}"/>
    <cellStyle name="Normal 5 3 2 3 3 6 2" xfId="10521" xr:uid="{00000000-0005-0000-0000-0000184D0000}"/>
    <cellStyle name="Normal 5 3 2 3 3 6 3" xfId="17290" xr:uid="{00000000-0005-0000-0000-0000194D0000}"/>
    <cellStyle name="Normal 5 3 2 3 3 6 4" xfId="24059" xr:uid="{00000000-0005-0000-0000-00001A4D0000}"/>
    <cellStyle name="Normal 5 3 2 3 3 7" xfId="7137" xr:uid="{00000000-0005-0000-0000-00001B4D0000}"/>
    <cellStyle name="Normal 5 3 2 3 3 8" xfId="13906" xr:uid="{00000000-0005-0000-0000-00001C4D0000}"/>
    <cellStyle name="Normal 5 3 2 3 3 9" xfId="20675" xr:uid="{00000000-0005-0000-0000-00001D4D0000}"/>
    <cellStyle name="Normal 5 3 2 3 4" xfId="531" xr:uid="{00000000-0005-0000-0000-00001E4D0000}"/>
    <cellStyle name="Normal 5 3 2 3 4 2" xfId="2240" xr:uid="{00000000-0005-0000-0000-00001F4D0000}"/>
    <cellStyle name="Normal 5 3 2 3 4 2 2" xfId="5636" xr:uid="{00000000-0005-0000-0000-0000204D0000}"/>
    <cellStyle name="Normal 5 3 2 3 4 2 2 2" xfId="12414" xr:uid="{00000000-0005-0000-0000-0000214D0000}"/>
    <cellStyle name="Normal 5 3 2 3 4 2 2 3" xfId="19183" xr:uid="{00000000-0005-0000-0000-0000224D0000}"/>
    <cellStyle name="Normal 5 3 2 3 4 2 2 4" xfId="25952" xr:uid="{00000000-0005-0000-0000-0000234D0000}"/>
    <cellStyle name="Normal 5 3 2 3 4 2 3" xfId="9030" xr:uid="{00000000-0005-0000-0000-0000244D0000}"/>
    <cellStyle name="Normal 5 3 2 3 4 2 4" xfId="15799" xr:uid="{00000000-0005-0000-0000-0000254D0000}"/>
    <cellStyle name="Normal 5 3 2 3 4 2 5" xfId="22568" xr:uid="{00000000-0005-0000-0000-0000264D0000}"/>
    <cellStyle name="Normal 5 3 2 3 4 3" xfId="3940" xr:uid="{00000000-0005-0000-0000-0000274D0000}"/>
    <cellStyle name="Normal 5 3 2 3 4 3 2" xfId="10721" xr:uid="{00000000-0005-0000-0000-0000284D0000}"/>
    <cellStyle name="Normal 5 3 2 3 4 3 3" xfId="17490" xr:uid="{00000000-0005-0000-0000-0000294D0000}"/>
    <cellStyle name="Normal 5 3 2 3 4 3 4" xfId="24259" xr:uid="{00000000-0005-0000-0000-00002A4D0000}"/>
    <cellStyle name="Normal 5 3 2 3 4 4" xfId="7337" xr:uid="{00000000-0005-0000-0000-00002B4D0000}"/>
    <cellStyle name="Normal 5 3 2 3 4 5" xfId="14106" xr:uid="{00000000-0005-0000-0000-00002C4D0000}"/>
    <cellStyle name="Normal 5 3 2 3 4 6" xfId="20875" xr:uid="{00000000-0005-0000-0000-00002D4D0000}"/>
    <cellStyle name="Normal 5 3 2 3 5" xfId="961" xr:uid="{00000000-0005-0000-0000-00002E4D0000}"/>
    <cellStyle name="Normal 5 3 2 3 5 2" xfId="2666" xr:uid="{00000000-0005-0000-0000-00002F4D0000}"/>
    <cellStyle name="Normal 5 3 2 3 5 2 2" xfId="6062" xr:uid="{00000000-0005-0000-0000-0000304D0000}"/>
    <cellStyle name="Normal 5 3 2 3 5 2 2 2" xfId="12837" xr:uid="{00000000-0005-0000-0000-0000314D0000}"/>
    <cellStyle name="Normal 5 3 2 3 5 2 2 3" xfId="19606" xr:uid="{00000000-0005-0000-0000-0000324D0000}"/>
    <cellStyle name="Normal 5 3 2 3 5 2 2 4" xfId="26375" xr:uid="{00000000-0005-0000-0000-0000334D0000}"/>
    <cellStyle name="Normal 5 3 2 3 5 2 3" xfId="9453" xr:uid="{00000000-0005-0000-0000-0000344D0000}"/>
    <cellStyle name="Normal 5 3 2 3 5 2 4" xfId="16222" xr:uid="{00000000-0005-0000-0000-0000354D0000}"/>
    <cellStyle name="Normal 5 3 2 3 5 2 5" xfId="22991" xr:uid="{00000000-0005-0000-0000-0000364D0000}"/>
    <cellStyle name="Normal 5 3 2 3 5 3" xfId="4363" xr:uid="{00000000-0005-0000-0000-0000374D0000}"/>
    <cellStyle name="Normal 5 3 2 3 5 3 2" xfId="11144" xr:uid="{00000000-0005-0000-0000-0000384D0000}"/>
    <cellStyle name="Normal 5 3 2 3 5 3 3" xfId="17913" xr:uid="{00000000-0005-0000-0000-0000394D0000}"/>
    <cellStyle name="Normal 5 3 2 3 5 3 4" xfId="24682" xr:uid="{00000000-0005-0000-0000-00003A4D0000}"/>
    <cellStyle name="Normal 5 3 2 3 5 4" xfId="7760" xr:uid="{00000000-0005-0000-0000-00003B4D0000}"/>
    <cellStyle name="Normal 5 3 2 3 5 5" xfId="14529" xr:uid="{00000000-0005-0000-0000-00003C4D0000}"/>
    <cellStyle name="Normal 5 3 2 3 5 6" xfId="21298" xr:uid="{00000000-0005-0000-0000-00003D4D0000}"/>
    <cellStyle name="Normal 5 3 2 3 6" xfId="1390" xr:uid="{00000000-0005-0000-0000-00003E4D0000}"/>
    <cellStyle name="Normal 5 3 2 3 6 2" xfId="3092" xr:uid="{00000000-0005-0000-0000-00003F4D0000}"/>
    <cellStyle name="Normal 5 3 2 3 6 2 2" xfId="6488" xr:uid="{00000000-0005-0000-0000-0000404D0000}"/>
    <cellStyle name="Normal 5 3 2 3 6 2 2 2" xfId="13260" xr:uid="{00000000-0005-0000-0000-0000414D0000}"/>
    <cellStyle name="Normal 5 3 2 3 6 2 2 3" xfId="20029" xr:uid="{00000000-0005-0000-0000-0000424D0000}"/>
    <cellStyle name="Normal 5 3 2 3 6 2 2 4" xfId="26798" xr:uid="{00000000-0005-0000-0000-0000434D0000}"/>
    <cellStyle name="Normal 5 3 2 3 6 2 3" xfId="9876" xr:uid="{00000000-0005-0000-0000-0000444D0000}"/>
    <cellStyle name="Normal 5 3 2 3 6 2 4" xfId="16645" xr:uid="{00000000-0005-0000-0000-0000454D0000}"/>
    <cellStyle name="Normal 5 3 2 3 6 2 5" xfId="23414" xr:uid="{00000000-0005-0000-0000-0000464D0000}"/>
    <cellStyle name="Normal 5 3 2 3 6 3" xfId="4786" xr:uid="{00000000-0005-0000-0000-0000474D0000}"/>
    <cellStyle name="Normal 5 3 2 3 6 3 2" xfId="11567" xr:uid="{00000000-0005-0000-0000-0000484D0000}"/>
    <cellStyle name="Normal 5 3 2 3 6 3 3" xfId="18336" xr:uid="{00000000-0005-0000-0000-0000494D0000}"/>
    <cellStyle name="Normal 5 3 2 3 6 3 4" xfId="25105" xr:uid="{00000000-0005-0000-0000-00004A4D0000}"/>
    <cellStyle name="Normal 5 3 2 3 6 4" xfId="8183" xr:uid="{00000000-0005-0000-0000-00004B4D0000}"/>
    <cellStyle name="Normal 5 3 2 3 6 5" xfId="14952" xr:uid="{00000000-0005-0000-0000-00004C4D0000}"/>
    <cellStyle name="Normal 5 3 2 3 6 6" xfId="21721" xr:uid="{00000000-0005-0000-0000-00004D4D0000}"/>
    <cellStyle name="Normal 5 3 2 3 7" xfId="1815" xr:uid="{00000000-0005-0000-0000-00004E4D0000}"/>
    <cellStyle name="Normal 5 3 2 3 7 2" xfId="5211" xr:uid="{00000000-0005-0000-0000-00004F4D0000}"/>
    <cellStyle name="Normal 5 3 2 3 7 2 2" xfId="11991" xr:uid="{00000000-0005-0000-0000-0000504D0000}"/>
    <cellStyle name="Normal 5 3 2 3 7 2 3" xfId="18760" xr:uid="{00000000-0005-0000-0000-0000514D0000}"/>
    <cellStyle name="Normal 5 3 2 3 7 2 4" xfId="25529" xr:uid="{00000000-0005-0000-0000-0000524D0000}"/>
    <cellStyle name="Normal 5 3 2 3 7 3" xfId="8607" xr:uid="{00000000-0005-0000-0000-0000534D0000}"/>
    <cellStyle name="Normal 5 3 2 3 7 4" xfId="15376" xr:uid="{00000000-0005-0000-0000-0000544D0000}"/>
    <cellStyle name="Normal 5 3 2 3 7 5" xfId="22145" xr:uid="{00000000-0005-0000-0000-0000554D0000}"/>
    <cellStyle name="Normal 5 3 2 3 8" xfId="3517" xr:uid="{00000000-0005-0000-0000-0000564D0000}"/>
    <cellStyle name="Normal 5 3 2 3 8 2" xfId="10298" xr:uid="{00000000-0005-0000-0000-0000574D0000}"/>
    <cellStyle name="Normal 5 3 2 3 8 3" xfId="17067" xr:uid="{00000000-0005-0000-0000-0000584D0000}"/>
    <cellStyle name="Normal 5 3 2 3 8 4" xfId="23836" xr:uid="{00000000-0005-0000-0000-0000594D0000}"/>
    <cellStyle name="Normal 5 3 2 3 9" xfId="6913" xr:uid="{00000000-0005-0000-0000-00005A4D0000}"/>
    <cellStyle name="Normal 5 3 2 4" xfId="100" xr:uid="{00000000-0005-0000-0000-00005B4D0000}"/>
    <cellStyle name="Normal 5 3 2 4 10" xfId="13703" xr:uid="{00000000-0005-0000-0000-00005C4D0000}"/>
    <cellStyle name="Normal 5 3 2 4 11" xfId="20472" xr:uid="{00000000-0005-0000-0000-00005D4D0000}"/>
    <cellStyle name="Normal 5 3 2 4 2" xfId="203" xr:uid="{00000000-0005-0000-0000-00005E4D0000}"/>
    <cellStyle name="Normal 5 3 2 4 2 10" xfId="20572" xr:uid="{00000000-0005-0000-0000-00005F4D0000}"/>
    <cellStyle name="Normal 5 3 2 4 2 2" xfId="451" xr:uid="{00000000-0005-0000-0000-0000604D0000}"/>
    <cellStyle name="Normal 5 3 2 4 2 2 2" xfId="878" xr:uid="{00000000-0005-0000-0000-0000614D0000}"/>
    <cellStyle name="Normal 5 3 2 4 2 2 2 2" xfId="2583" xr:uid="{00000000-0005-0000-0000-0000624D0000}"/>
    <cellStyle name="Normal 5 3 2 4 2 2 2 2 2" xfId="5979" xr:uid="{00000000-0005-0000-0000-0000634D0000}"/>
    <cellStyle name="Normal 5 3 2 4 2 2 2 2 2 2" xfId="12757" xr:uid="{00000000-0005-0000-0000-0000644D0000}"/>
    <cellStyle name="Normal 5 3 2 4 2 2 2 2 2 3" xfId="19526" xr:uid="{00000000-0005-0000-0000-0000654D0000}"/>
    <cellStyle name="Normal 5 3 2 4 2 2 2 2 2 4" xfId="26295" xr:uid="{00000000-0005-0000-0000-0000664D0000}"/>
    <cellStyle name="Normal 5 3 2 4 2 2 2 2 3" xfId="9373" xr:uid="{00000000-0005-0000-0000-0000674D0000}"/>
    <cellStyle name="Normal 5 3 2 4 2 2 2 2 4" xfId="16142" xr:uid="{00000000-0005-0000-0000-0000684D0000}"/>
    <cellStyle name="Normal 5 3 2 4 2 2 2 2 5" xfId="22911" xr:uid="{00000000-0005-0000-0000-0000694D0000}"/>
    <cellStyle name="Normal 5 3 2 4 2 2 2 3" xfId="4283" xr:uid="{00000000-0005-0000-0000-00006A4D0000}"/>
    <cellStyle name="Normal 5 3 2 4 2 2 2 3 2" xfId="11064" xr:uid="{00000000-0005-0000-0000-00006B4D0000}"/>
    <cellStyle name="Normal 5 3 2 4 2 2 2 3 3" xfId="17833" xr:uid="{00000000-0005-0000-0000-00006C4D0000}"/>
    <cellStyle name="Normal 5 3 2 4 2 2 2 3 4" xfId="24602" xr:uid="{00000000-0005-0000-0000-00006D4D0000}"/>
    <cellStyle name="Normal 5 3 2 4 2 2 2 4" xfId="7680" xr:uid="{00000000-0005-0000-0000-00006E4D0000}"/>
    <cellStyle name="Normal 5 3 2 4 2 2 2 5" xfId="14449" xr:uid="{00000000-0005-0000-0000-00006F4D0000}"/>
    <cellStyle name="Normal 5 3 2 4 2 2 2 6" xfId="21218" xr:uid="{00000000-0005-0000-0000-0000704D0000}"/>
    <cellStyle name="Normal 5 3 2 4 2 2 3" xfId="1304" xr:uid="{00000000-0005-0000-0000-0000714D0000}"/>
    <cellStyle name="Normal 5 3 2 4 2 2 3 2" xfId="3009" xr:uid="{00000000-0005-0000-0000-0000724D0000}"/>
    <cellStyle name="Normal 5 3 2 4 2 2 3 2 2" xfId="6405" xr:uid="{00000000-0005-0000-0000-0000734D0000}"/>
    <cellStyle name="Normal 5 3 2 4 2 2 3 2 2 2" xfId="13180" xr:uid="{00000000-0005-0000-0000-0000744D0000}"/>
    <cellStyle name="Normal 5 3 2 4 2 2 3 2 2 3" xfId="19949" xr:uid="{00000000-0005-0000-0000-0000754D0000}"/>
    <cellStyle name="Normal 5 3 2 4 2 2 3 2 2 4" xfId="26718" xr:uid="{00000000-0005-0000-0000-0000764D0000}"/>
    <cellStyle name="Normal 5 3 2 4 2 2 3 2 3" xfId="9796" xr:uid="{00000000-0005-0000-0000-0000774D0000}"/>
    <cellStyle name="Normal 5 3 2 4 2 2 3 2 4" xfId="16565" xr:uid="{00000000-0005-0000-0000-0000784D0000}"/>
    <cellStyle name="Normal 5 3 2 4 2 2 3 2 5" xfId="23334" xr:uid="{00000000-0005-0000-0000-0000794D0000}"/>
    <cellStyle name="Normal 5 3 2 4 2 2 3 3" xfId="4706" xr:uid="{00000000-0005-0000-0000-00007A4D0000}"/>
    <cellStyle name="Normal 5 3 2 4 2 2 3 3 2" xfId="11487" xr:uid="{00000000-0005-0000-0000-00007B4D0000}"/>
    <cellStyle name="Normal 5 3 2 4 2 2 3 3 3" xfId="18256" xr:uid="{00000000-0005-0000-0000-00007C4D0000}"/>
    <cellStyle name="Normal 5 3 2 4 2 2 3 3 4" xfId="25025" xr:uid="{00000000-0005-0000-0000-00007D4D0000}"/>
    <cellStyle name="Normal 5 3 2 4 2 2 3 4" xfId="8103" xr:uid="{00000000-0005-0000-0000-00007E4D0000}"/>
    <cellStyle name="Normal 5 3 2 4 2 2 3 5" xfId="14872" xr:uid="{00000000-0005-0000-0000-00007F4D0000}"/>
    <cellStyle name="Normal 5 3 2 4 2 2 3 6" xfId="21641" xr:uid="{00000000-0005-0000-0000-0000804D0000}"/>
    <cellStyle name="Normal 5 3 2 4 2 2 4" xfId="1733" xr:uid="{00000000-0005-0000-0000-0000814D0000}"/>
    <cellStyle name="Normal 5 3 2 4 2 2 4 2" xfId="3435" xr:uid="{00000000-0005-0000-0000-0000824D0000}"/>
    <cellStyle name="Normal 5 3 2 4 2 2 4 2 2" xfId="6831" xr:uid="{00000000-0005-0000-0000-0000834D0000}"/>
    <cellStyle name="Normal 5 3 2 4 2 2 4 2 2 2" xfId="13603" xr:uid="{00000000-0005-0000-0000-0000844D0000}"/>
    <cellStyle name="Normal 5 3 2 4 2 2 4 2 2 3" xfId="20372" xr:uid="{00000000-0005-0000-0000-0000854D0000}"/>
    <cellStyle name="Normal 5 3 2 4 2 2 4 2 2 4" xfId="27141" xr:uid="{00000000-0005-0000-0000-0000864D0000}"/>
    <cellStyle name="Normal 5 3 2 4 2 2 4 2 3" xfId="10219" xr:uid="{00000000-0005-0000-0000-0000874D0000}"/>
    <cellStyle name="Normal 5 3 2 4 2 2 4 2 4" xfId="16988" xr:uid="{00000000-0005-0000-0000-0000884D0000}"/>
    <cellStyle name="Normal 5 3 2 4 2 2 4 2 5" xfId="23757" xr:uid="{00000000-0005-0000-0000-0000894D0000}"/>
    <cellStyle name="Normal 5 3 2 4 2 2 4 3" xfId="5129" xr:uid="{00000000-0005-0000-0000-00008A4D0000}"/>
    <cellStyle name="Normal 5 3 2 4 2 2 4 3 2" xfId="11910" xr:uid="{00000000-0005-0000-0000-00008B4D0000}"/>
    <cellStyle name="Normal 5 3 2 4 2 2 4 3 3" xfId="18679" xr:uid="{00000000-0005-0000-0000-00008C4D0000}"/>
    <cellStyle name="Normal 5 3 2 4 2 2 4 3 4" xfId="25448" xr:uid="{00000000-0005-0000-0000-00008D4D0000}"/>
    <cellStyle name="Normal 5 3 2 4 2 2 4 4" xfId="8526" xr:uid="{00000000-0005-0000-0000-00008E4D0000}"/>
    <cellStyle name="Normal 5 3 2 4 2 2 4 5" xfId="15295" xr:uid="{00000000-0005-0000-0000-00008F4D0000}"/>
    <cellStyle name="Normal 5 3 2 4 2 2 4 6" xfId="22064" xr:uid="{00000000-0005-0000-0000-0000904D0000}"/>
    <cellStyle name="Normal 5 3 2 4 2 2 5" xfId="2160" xr:uid="{00000000-0005-0000-0000-0000914D0000}"/>
    <cellStyle name="Normal 5 3 2 4 2 2 5 2" xfId="5556" xr:uid="{00000000-0005-0000-0000-0000924D0000}"/>
    <cellStyle name="Normal 5 3 2 4 2 2 5 2 2" xfId="12334" xr:uid="{00000000-0005-0000-0000-0000934D0000}"/>
    <cellStyle name="Normal 5 3 2 4 2 2 5 2 3" xfId="19103" xr:uid="{00000000-0005-0000-0000-0000944D0000}"/>
    <cellStyle name="Normal 5 3 2 4 2 2 5 2 4" xfId="25872" xr:uid="{00000000-0005-0000-0000-0000954D0000}"/>
    <cellStyle name="Normal 5 3 2 4 2 2 5 3" xfId="8950" xr:uid="{00000000-0005-0000-0000-0000964D0000}"/>
    <cellStyle name="Normal 5 3 2 4 2 2 5 4" xfId="15719" xr:uid="{00000000-0005-0000-0000-0000974D0000}"/>
    <cellStyle name="Normal 5 3 2 4 2 2 5 5" xfId="22488" xr:uid="{00000000-0005-0000-0000-0000984D0000}"/>
    <cellStyle name="Normal 5 3 2 4 2 2 6" xfId="3860" xr:uid="{00000000-0005-0000-0000-0000994D0000}"/>
    <cellStyle name="Normal 5 3 2 4 2 2 6 2" xfId="10641" xr:uid="{00000000-0005-0000-0000-00009A4D0000}"/>
    <cellStyle name="Normal 5 3 2 4 2 2 6 3" xfId="17410" xr:uid="{00000000-0005-0000-0000-00009B4D0000}"/>
    <cellStyle name="Normal 5 3 2 4 2 2 6 4" xfId="24179" xr:uid="{00000000-0005-0000-0000-00009C4D0000}"/>
    <cellStyle name="Normal 5 3 2 4 2 2 7" xfId="7257" xr:uid="{00000000-0005-0000-0000-00009D4D0000}"/>
    <cellStyle name="Normal 5 3 2 4 2 2 8" xfId="14026" xr:uid="{00000000-0005-0000-0000-00009E4D0000}"/>
    <cellStyle name="Normal 5 3 2 4 2 2 9" xfId="20795" xr:uid="{00000000-0005-0000-0000-00009F4D0000}"/>
    <cellStyle name="Normal 5 3 2 4 2 3" xfId="653" xr:uid="{00000000-0005-0000-0000-0000A04D0000}"/>
    <cellStyle name="Normal 5 3 2 4 2 3 2" xfId="2360" xr:uid="{00000000-0005-0000-0000-0000A14D0000}"/>
    <cellStyle name="Normal 5 3 2 4 2 3 2 2" xfId="5756" xr:uid="{00000000-0005-0000-0000-0000A24D0000}"/>
    <cellStyle name="Normal 5 3 2 4 2 3 2 2 2" xfId="12534" xr:uid="{00000000-0005-0000-0000-0000A34D0000}"/>
    <cellStyle name="Normal 5 3 2 4 2 3 2 2 3" xfId="19303" xr:uid="{00000000-0005-0000-0000-0000A44D0000}"/>
    <cellStyle name="Normal 5 3 2 4 2 3 2 2 4" xfId="26072" xr:uid="{00000000-0005-0000-0000-0000A54D0000}"/>
    <cellStyle name="Normal 5 3 2 4 2 3 2 3" xfId="9150" xr:uid="{00000000-0005-0000-0000-0000A64D0000}"/>
    <cellStyle name="Normal 5 3 2 4 2 3 2 4" xfId="15919" xr:uid="{00000000-0005-0000-0000-0000A74D0000}"/>
    <cellStyle name="Normal 5 3 2 4 2 3 2 5" xfId="22688" xr:uid="{00000000-0005-0000-0000-0000A84D0000}"/>
    <cellStyle name="Normal 5 3 2 4 2 3 3" xfId="4060" xr:uid="{00000000-0005-0000-0000-0000A94D0000}"/>
    <cellStyle name="Normal 5 3 2 4 2 3 3 2" xfId="10841" xr:uid="{00000000-0005-0000-0000-0000AA4D0000}"/>
    <cellStyle name="Normal 5 3 2 4 2 3 3 3" xfId="17610" xr:uid="{00000000-0005-0000-0000-0000AB4D0000}"/>
    <cellStyle name="Normal 5 3 2 4 2 3 3 4" xfId="24379" xr:uid="{00000000-0005-0000-0000-0000AC4D0000}"/>
    <cellStyle name="Normal 5 3 2 4 2 3 4" xfId="7457" xr:uid="{00000000-0005-0000-0000-0000AD4D0000}"/>
    <cellStyle name="Normal 5 3 2 4 2 3 5" xfId="14226" xr:uid="{00000000-0005-0000-0000-0000AE4D0000}"/>
    <cellStyle name="Normal 5 3 2 4 2 3 6" xfId="20995" xr:uid="{00000000-0005-0000-0000-0000AF4D0000}"/>
    <cellStyle name="Normal 5 3 2 4 2 4" xfId="1081" xr:uid="{00000000-0005-0000-0000-0000B04D0000}"/>
    <cellStyle name="Normal 5 3 2 4 2 4 2" xfId="2786" xr:uid="{00000000-0005-0000-0000-0000B14D0000}"/>
    <cellStyle name="Normal 5 3 2 4 2 4 2 2" xfId="6182" xr:uid="{00000000-0005-0000-0000-0000B24D0000}"/>
    <cellStyle name="Normal 5 3 2 4 2 4 2 2 2" xfId="12957" xr:uid="{00000000-0005-0000-0000-0000B34D0000}"/>
    <cellStyle name="Normal 5 3 2 4 2 4 2 2 3" xfId="19726" xr:uid="{00000000-0005-0000-0000-0000B44D0000}"/>
    <cellStyle name="Normal 5 3 2 4 2 4 2 2 4" xfId="26495" xr:uid="{00000000-0005-0000-0000-0000B54D0000}"/>
    <cellStyle name="Normal 5 3 2 4 2 4 2 3" xfId="9573" xr:uid="{00000000-0005-0000-0000-0000B64D0000}"/>
    <cellStyle name="Normal 5 3 2 4 2 4 2 4" xfId="16342" xr:uid="{00000000-0005-0000-0000-0000B74D0000}"/>
    <cellStyle name="Normal 5 3 2 4 2 4 2 5" xfId="23111" xr:uid="{00000000-0005-0000-0000-0000B84D0000}"/>
    <cellStyle name="Normal 5 3 2 4 2 4 3" xfId="4483" xr:uid="{00000000-0005-0000-0000-0000B94D0000}"/>
    <cellStyle name="Normal 5 3 2 4 2 4 3 2" xfId="11264" xr:uid="{00000000-0005-0000-0000-0000BA4D0000}"/>
    <cellStyle name="Normal 5 3 2 4 2 4 3 3" xfId="18033" xr:uid="{00000000-0005-0000-0000-0000BB4D0000}"/>
    <cellStyle name="Normal 5 3 2 4 2 4 3 4" xfId="24802" xr:uid="{00000000-0005-0000-0000-0000BC4D0000}"/>
    <cellStyle name="Normal 5 3 2 4 2 4 4" xfId="7880" xr:uid="{00000000-0005-0000-0000-0000BD4D0000}"/>
    <cellStyle name="Normal 5 3 2 4 2 4 5" xfId="14649" xr:uid="{00000000-0005-0000-0000-0000BE4D0000}"/>
    <cellStyle name="Normal 5 3 2 4 2 4 6" xfId="21418" xr:uid="{00000000-0005-0000-0000-0000BF4D0000}"/>
    <cellStyle name="Normal 5 3 2 4 2 5" xfId="1510" xr:uid="{00000000-0005-0000-0000-0000C04D0000}"/>
    <cellStyle name="Normal 5 3 2 4 2 5 2" xfId="3212" xr:uid="{00000000-0005-0000-0000-0000C14D0000}"/>
    <cellStyle name="Normal 5 3 2 4 2 5 2 2" xfId="6608" xr:uid="{00000000-0005-0000-0000-0000C24D0000}"/>
    <cellStyle name="Normal 5 3 2 4 2 5 2 2 2" xfId="13380" xr:uid="{00000000-0005-0000-0000-0000C34D0000}"/>
    <cellStyle name="Normal 5 3 2 4 2 5 2 2 3" xfId="20149" xr:uid="{00000000-0005-0000-0000-0000C44D0000}"/>
    <cellStyle name="Normal 5 3 2 4 2 5 2 2 4" xfId="26918" xr:uid="{00000000-0005-0000-0000-0000C54D0000}"/>
    <cellStyle name="Normal 5 3 2 4 2 5 2 3" xfId="9996" xr:uid="{00000000-0005-0000-0000-0000C64D0000}"/>
    <cellStyle name="Normal 5 3 2 4 2 5 2 4" xfId="16765" xr:uid="{00000000-0005-0000-0000-0000C74D0000}"/>
    <cellStyle name="Normal 5 3 2 4 2 5 2 5" xfId="23534" xr:uid="{00000000-0005-0000-0000-0000C84D0000}"/>
    <cellStyle name="Normal 5 3 2 4 2 5 3" xfId="4906" xr:uid="{00000000-0005-0000-0000-0000C94D0000}"/>
    <cellStyle name="Normal 5 3 2 4 2 5 3 2" xfId="11687" xr:uid="{00000000-0005-0000-0000-0000CA4D0000}"/>
    <cellStyle name="Normal 5 3 2 4 2 5 3 3" xfId="18456" xr:uid="{00000000-0005-0000-0000-0000CB4D0000}"/>
    <cellStyle name="Normal 5 3 2 4 2 5 3 4" xfId="25225" xr:uid="{00000000-0005-0000-0000-0000CC4D0000}"/>
    <cellStyle name="Normal 5 3 2 4 2 5 4" xfId="8303" xr:uid="{00000000-0005-0000-0000-0000CD4D0000}"/>
    <cellStyle name="Normal 5 3 2 4 2 5 5" xfId="15072" xr:uid="{00000000-0005-0000-0000-0000CE4D0000}"/>
    <cellStyle name="Normal 5 3 2 4 2 5 6" xfId="21841" xr:uid="{00000000-0005-0000-0000-0000CF4D0000}"/>
    <cellStyle name="Normal 5 3 2 4 2 6" xfId="1935" xr:uid="{00000000-0005-0000-0000-0000D04D0000}"/>
    <cellStyle name="Normal 5 3 2 4 2 6 2" xfId="5331" xr:uid="{00000000-0005-0000-0000-0000D14D0000}"/>
    <cellStyle name="Normal 5 3 2 4 2 6 2 2" xfId="12111" xr:uid="{00000000-0005-0000-0000-0000D24D0000}"/>
    <cellStyle name="Normal 5 3 2 4 2 6 2 3" xfId="18880" xr:uid="{00000000-0005-0000-0000-0000D34D0000}"/>
    <cellStyle name="Normal 5 3 2 4 2 6 2 4" xfId="25649" xr:uid="{00000000-0005-0000-0000-0000D44D0000}"/>
    <cellStyle name="Normal 5 3 2 4 2 6 3" xfId="8727" xr:uid="{00000000-0005-0000-0000-0000D54D0000}"/>
    <cellStyle name="Normal 5 3 2 4 2 6 4" xfId="15496" xr:uid="{00000000-0005-0000-0000-0000D64D0000}"/>
    <cellStyle name="Normal 5 3 2 4 2 6 5" xfId="22265" xr:uid="{00000000-0005-0000-0000-0000D74D0000}"/>
    <cellStyle name="Normal 5 3 2 4 2 7" xfId="3637" xr:uid="{00000000-0005-0000-0000-0000D84D0000}"/>
    <cellStyle name="Normal 5 3 2 4 2 7 2" xfId="10418" xr:uid="{00000000-0005-0000-0000-0000D94D0000}"/>
    <cellStyle name="Normal 5 3 2 4 2 7 3" xfId="17187" xr:uid="{00000000-0005-0000-0000-0000DA4D0000}"/>
    <cellStyle name="Normal 5 3 2 4 2 7 4" xfId="23956" xr:uid="{00000000-0005-0000-0000-0000DB4D0000}"/>
    <cellStyle name="Normal 5 3 2 4 2 8" xfId="7033" xr:uid="{00000000-0005-0000-0000-0000DC4D0000}"/>
    <cellStyle name="Normal 5 3 2 4 2 9" xfId="13803" xr:uid="{00000000-0005-0000-0000-0000DD4D0000}"/>
    <cellStyle name="Normal 5 3 2 4 3" xfId="349" xr:uid="{00000000-0005-0000-0000-0000DE4D0000}"/>
    <cellStyle name="Normal 5 3 2 4 3 2" xfId="776" xr:uid="{00000000-0005-0000-0000-0000DF4D0000}"/>
    <cellStyle name="Normal 5 3 2 4 3 2 2" xfId="2483" xr:uid="{00000000-0005-0000-0000-0000E04D0000}"/>
    <cellStyle name="Normal 5 3 2 4 3 2 2 2" xfId="5879" xr:uid="{00000000-0005-0000-0000-0000E14D0000}"/>
    <cellStyle name="Normal 5 3 2 4 3 2 2 2 2" xfId="12657" xr:uid="{00000000-0005-0000-0000-0000E24D0000}"/>
    <cellStyle name="Normal 5 3 2 4 3 2 2 2 3" xfId="19426" xr:uid="{00000000-0005-0000-0000-0000E34D0000}"/>
    <cellStyle name="Normal 5 3 2 4 3 2 2 2 4" xfId="26195" xr:uid="{00000000-0005-0000-0000-0000E44D0000}"/>
    <cellStyle name="Normal 5 3 2 4 3 2 2 3" xfId="9273" xr:uid="{00000000-0005-0000-0000-0000E54D0000}"/>
    <cellStyle name="Normal 5 3 2 4 3 2 2 4" xfId="16042" xr:uid="{00000000-0005-0000-0000-0000E64D0000}"/>
    <cellStyle name="Normal 5 3 2 4 3 2 2 5" xfId="22811" xr:uid="{00000000-0005-0000-0000-0000E74D0000}"/>
    <cellStyle name="Normal 5 3 2 4 3 2 3" xfId="4183" xr:uid="{00000000-0005-0000-0000-0000E84D0000}"/>
    <cellStyle name="Normal 5 3 2 4 3 2 3 2" xfId="10964" xr:uid="{00000000-0005-0000-0000-0000E94D0000}"/>
    <cellStyle name="Normal 5 3 2 4 3 2 3 3" xfId="17733" xr:uid="{00000000-0005-0000-0000-0000EA4D0000}"/>
    <cellStyle name="Normal 5 3 2 4 3 2 3 4" xfId="24502" xr:uid="{00000000-0005-0000-0000-0000EB4D0000}"/>
    <cellStyle name="Normal 5 3 2 4 3 2 4" xfId="7580" xr:uid="{00000000-0005-0000-0000-0000EC4D0000}"/>
    <cellStyle name="Normal 5 3 2 4 3 2 5" xfId="14349" xr:uid="{00000000-0005-0000-0000-0000ED4D0000}"/>
    <cellStyle name="Normal 5 3 2 4 3 2 6" xfId="21118" xr:uid="{00000000-0005-0000-0000-0000EE4D0000}"/>
    <cellStyle name="Normal 5 3 2 4 3 3" xfId="1204" xr:uid="{00000000-0005-0000-0000-0000EF4D0000}"/>
    <cellStyle name="Normal 5 3 2 4 3 3 2" xfId="2909" xr:uid="{00000000-0005-0000-0000-0000F04D0000}"/>
    <cellStyle name="Normal 5 3 2 4 3 3 2 2" xfId="6305" xr:uid="{00000000-0005-0000-0000-0000F14D0000}"/>
    <cellStyle name="Normal 5 3 2 4 3 3 2 2 2" xfId="13080" xr:uid="{00000000-0005-0000-0000-0000F24D0000}"/>
    <cellStyle name="Normal 5 3 2 4 3 3 2 2 3" xfId="19849" xr:uid="{00000000-0005-0000-0000-0000F34D0000}"/>
    <cellStyle name="Normal 5 3 2 4 3 3 2 2 4" xfId="26618" xr:uid="{00000000-0005-0000-0000-0000F44D0000}"/>
    <cellStyle name="Normal 5 3 2 4 3 3 2 3" xfId="9696" xr:uid="{00000000-0005-0000-0000-0000F54D0000}"/>
    <cellStyle name="Normal 5 3 2 4 3 3 2 4" xfId="16465" xr:uid="{00000000-0005-0000-0000-0000F64D0000}"/>
    <cellStyle name="Normal 5 3 2 4 3 3 2 5" xfId="23234" xr:uid="{00000000-0005-0000-0000-0000F74D0000}"/>
    <cellStyle name="Normal 5 3 2 4 3 3 3" xfId="4606" xr:uid="{00000000-0005-0000-0000-0000F84D0000}"/>
    <cellStyle name="Normal 5 3 2 4 3 3 3 2" xfId="11387" xr:uid="{00000000-0005-0000-0000-0000F94D0000}"/>
    <cellStyle name="Normal 5 3 2 4 3 3 3 3" xfId="18156" xr:uid="{00000000-0005-0000-0000-0000FA4D0000}"/>
    <cellStyle name="Normal 5 3 2 4 3 3 3 4" xfId="24925" xr:uid="{00000000-0005-0000-0000-0000FB4D0000}"/>
    <cellStyle name="Normal 5 3 2 4 3 3 4" xfId="8003" xr:uid="{00000000-0005-0000-0000-0000FC4D0000}"/>
    <cellStyle name="Normal 5 3 2 4 3 3 5" xfId="14772" xr:uid="{00000000-0005-0000-0000-0000FD4D0000}"/>
    <cellStyle name="Normal 5 3 2 4 3 3 6" xfId="21541" xr:uid="{00000000-0005-0000-0000-0000FE4D0000}"/>
    <cellStyle name="Normal 5 3 2 4 3 4" xfId="1633" xr:uid="{00000000-0005-0000-0000-0000FF4D0000}"/>
    <cellStyle name="Normal 5 3 2 4 3 4 2" xfId="3335" xr:uid="{00000000-0005-0000-0000-0000004E0000}"/>
    <cellStyle name="Normal 5 3 2 4 3 4 2 2" xfId="6731" xr:uid="{00000000-0005-0000-0000-0000014E0000}"/>
    <cellStyle name="Normal 5 3 2 4 3 4 2 2 2" xfId="13503" xr:uid="{00000000-0005-0000-0000-0000024E0000}"/>
    <cellStyle name="Normal 5 3 2 4 3 4 2 2 3" xfId="20272" xr:uid="{00000000-0005-0000-0000-0000034E0000}"/>
    <cellStyle name="Normal 5 3 2 4 3 4 2 2 4" xfId="27041" xr:uid="{00000000-0005-0000-0000-0000044E0000}"/>
    <cellStyle name="Normal 5 3 2 4 3 4 2 3" xfId="10119" xr:uid="{00000000-0005-0000-0000-0000054E0000}"/>
    <cellStyle name="Normal 5 3 2 4 3 4 2 4" xfId="16888" xr:uid="{00000000-0005-0000-0000-0000064E0000}"/>
    <cellStyle name="Normal 5 3 2 4 3 4 2 5" xfId="23657" xr:uid="{00000000-0005-0000-0000-0000074E0000}"/>
    <cellStyle name="Normal 5 3 2 4 3 4 3" xfId="5029" xr:uid="{00000000-0005-0000-0000-0000084E0000}"/>
    <cellStyle name="Normal 5 3 2 4 3 4 3 2" xfId="11810" xr:uid="{00000000-0005-0000-0000-0000094E0000}"/>
    <cellStyle name="Normal 5 3 2 4 3 4 3 3" xfId="18579" xr:uid="{00000000-0005-0000-0000-00000A4E0000}"/>
    <cellStyle name="Normal 5 3 2 4 3 4 3 4" xfId="25348" xr:uid="{00000000-0005-0000-0000-00000B4E0000}"/>
    <cellStyle name="Normal 5 3 2 4 3 4 4" xfId="8426" xr:uid="{00000000-0005-0000-0000-00000C4E0000}"/>
    <cellStyle name="Normal 5 3 2 4 3 4 5" xfId="15195" xr:uid="{00000000-0005-0000-0000-00000D4E0000}"/>
    <cellStyle name="Normal 5 3 2 4 3 4 6" xfId="21964" xr:uid="{00000000-0005-0000-0000-00000E4E0000}"/>
    <cellStyle name="Normal 5 3 2 4 3 5" xfId="2058" xr:uid="{00000000-0005-0000-0000-00000F4E0000}"/>
    <cellStyle name="Normal 5 3 2 4 3 5 2" xfId="5454" xr:uid="{00000000-0005-0000-0000-0000104E0000}"/>
    <cellStyle name="Normal 5 3 2 4 3 5 2 2" xfId="12234" xr:uid="{00000000-0005-0000-0000-0000114E0000}"/>
    <cellStyle name="Normal 5 3 2 4 3 5 2 3" xfId="19003" xr:uid="{00000000-0005-0000-0000-0000124E0000}"/>
    <cellStyle name="Normal 5 3 2 4 3 5 2 4" xfId="25772" xr:uid="{00000000-0005-0000-0000-0000134E0000}"/>
    <cellStyle name="Normal 5 3 2 4 3 5 3" xfId="8850" xr:uid="{00000000-0005-0000-0000-0000144E0000}"/>
    <cellStyle name="Normal 5 3 2 4 3 5 4" xfId="15619" xr:uid="{00000000-0005-0000-0000-0000154E0000}"/>
    <cellStyle name="Normal 5 3 2 4 3 5 5" xfId="22388" xr:uid="{00000000-0005-0000-0000-0000164E0000}"/>
    <cellStyle name="Normal 5 3 2 4 3 6" xfId="3760" xr:uid="{00000000-0005-0000-0000-0000174E0000}"/>
    <cellStyle name="Normal 5 3 2 4 3 6 2" xfId="10541" xr:uid="{00000000-0005-0000-0000-0000184E0000}"/>
    <cellStyle name="Normal 5 3 2 4 3 6 3" xfId="17310" xr:uid="{00000000-0005-0000-0000-0000194E0000}"/>
    <cellStyle name="Normal 5 3 2 4 3 6 4" xfId="24079" xr:uid="{00000000-0005-0000-0000-00001A4E0000}"/>
    <cellStyle name="Normal 5 3 2 4 3 7" xfId="7157" xr:uid="{00000000-0005-0000-0000-00001B4E0000}"/>
    <cellStyle name="Normal 5 3 2 4 3 8" xfId="13926" xr:uid="{00000000-0005-0000-0000-00001C4E0000}"/>
    <cellStyle name="Normal 5 3 2 4 3 9" xfId="20695" xr:uid="{00000000-0005-0000-0000-00001D4E0000}"/>
    <cellStyle name="Normal 5 3 2 4 4" xfId="551" xr:uid="{00000000-0005-0000-0000-00001E4E0000}"/>
    <cellStyle name="Normal 5 3 2 4 4 2" xfId="2260" xr:uid="{00000000-0005-0000-0000-00001F4E0000}"/>
    <cellStyle name="Normal 5 3 2 4 4 2 2" xfId="5656" xr:uid="{00000000-0005-0000-0000-0000204E0000}"/>
    <cellStyle name="Normal 5 3 2 4 4 2 2 2" xfId="12434" xr:uid="{00000000-0005-0000-0000-0000214E0000}"/>
    <cellStyle name="Normal 5 3 2 4 4 2 2 3" xfId="19203" xr:uid="{00000000-0005-0000-0000-0000224E0000}"/>
    <cellStyle name="Normal 5 3 2 4 4 2 2 4" xfId="25972" xr:uid="{00000000-0005-0000-0000-0000234E0000}"/>
    <cellStyle name="Normal 5 3 2 4 4 2 3" xfId="9050" xr:uid="{00000000-0005-0000-0000-0000244E0000}"/>
    <cellStyle name="Normal 5 3 2 4 4 2 4" xfId="15819" xr:uid="{00000000-0005-0000-0000-0000254E0000}"/>
    <cellStyle name="Normal 5 3 2 4 4 2 5" xfId="22588" xr:uid="{00000000-0005-0000-0000-0000264E0000}"/>
    <cellStyle name="Normal 5 3 2 4 4 3" xfId="3960" xr:uid="{00000000-0005-0000-0000-0000274E0000}"/>
    <cellStyle name="Normal 5 3 2 4 4 3 2" xfId="10741" xr:uid="{00000000-0005-0000-0000-0000284E0000}"/>
    <cellStyle name="Normal 5 3 2 4 4 3 3" xfId="17510" xr:uid="{00000000-0005-0000-0000-0000294E0000}"/>
    <cellStyle name="Normal 5 3 2 4 4 3 4" xfId="24279" xr:uid="{00000000-0005-0000-0000-00002A4E0000}"/>
    <cellStyle name="Normal 5 3 2 4 4 4" xfId="7357" xr:uid="{00000000-0005-0000-0000-00002B4E0000}"/>
    <cellStyle name="Normal 5 3 2 4 4 5" xfId="14126" xr:uid="{00000000-0005-0000-0000-00002C4E0000}"/>
    <cellStyle name="Normal 5 3 2 4 4 6" xfId="20895" xr:uid="{00000000-0005-0000-0000-00002D4E0000}"/>
    <cellStyle name="Normal 5 3 2 4 5" xfId="981" xr:uid="{00000000-0005-0000-0000-00002E4E0000}"/>
    <cellStyle name="Normal 5 3 2 4 5 2" xfId="2686" xr:uid="{00000000-0005-0000-0000-00002F4E0000}"/>
    <cellStyle name="Normal 5 3 2 4 5 2 2" xfId="6082" xr:uid="{00000000-0005-0000-0000-0000304E0000}"/>
    <cellStyle name="Normal 5 3 2 4 5 2 2 2" xfId="12857" xr:uid="{00000000-0005-0000-0000-0000314E0000}"/>
    <cellStyle name="Normal 5 3 2 4 5 2 2 3" xfId="19626" xr:uid="{00000000-0005-0000-0000-0000324E0000}"/>
    <cellStyle name="Normal 5 3 2 4 5 2 2 4" xfId="26395" xr:uid="{00000000-0005-0000-0000-0000334E0000}"/>
    <cellStyle name="Normal 5 3 2 4 5 2 3" xfId="9473" xr:uid="{00000000-0005-0000-0000-0000344E0000}"/>
    <cellStyle name="Normal 5 3 2 4 5 2 4" xfId="16242" xr:uid="{00000000-0005-0000-0000-0000354E0000}"/>
    <cellStyle name="Normal 5 3 2 4 5 2 5" xfId="23011" xr:uid="{00000000-0005-0000-0000-0000364E0000}"/>
    <cellStyle name="Normal 5 3 2 4 5 3" xfId="4383" xr:uid="{00000000-0005-0000-0000-0000374E0000}"/>
    <cellStyle name="Normal 5 3 2 4 5 3 2" xfId="11164" xr:uid="{00000000-0005-0000-0000-0000384E0000}"/>
    <cellStyle name="Normal 5 3 2 4 5 3 3" xfId="17933" xr:uid="{00000000-0005-0000-0000-0000394E0000}"/>
    <cellStyle name="Normal 5 3 2 4 5 3 4" xfId="24702" xr:uid="{00000000-0005-0000-0000-00003A4E0000}"/>
    <cellStyle name="Normal 5 3 2 4 5 4" xfId="7780" xr:uid="{00000000-0005-0000-0000-00003B4E0000}"/>
    <cellStyle name="Normal 5 3 2 4 5 5" xfId="14549" xr:uid="{00000000-0005-0000-0000-00003C4E0000}"/>
    <cellStyle name="Normal 5 3 2 4 5 6" xfId="21318" xr:uid="{00000000-0005-0000-0000-00003D4E0000}"/>
    <cellStyle name="Normal 5 3 2 4 6" xfId="1410" xr:uid="{00000000-0005-0000-0000-00003E4E0000}"/>
    <cellStyle name="Normal 5 3 2 4 6 2" xfId="3112" xr:uid="{00000000-0005-0000-0000-00003F4E0000}"/>
    <cellStyle name="Normal 5 3 2 4 6 2 2" xfId="6508" xr:uid="{00000000-0005-0000-0000-0000404E0000}"/>
    <cellStyle name="Normal 5 3 2 4 6 2 2 2" xfId="13280" xr:uid="{00000000-0005-0000-0000-0000414E0000}"/>
    <cellStyle name="Normal 5 3 2 4 6 2 2 3" xfId="20049" xr:uid="{00000000-0005-0000-0000-0000424E0000}"/>
    <cellStyle name="Normal 5 3 2 4 6 2 2 4" xfId="26818" xr:uid="{00000000-0005-0000-0000-0000434E0000}"/>
    <cellStyle name="Normal 5 3 2 4 6 2 3" xfId="9896" xr:uid="{00000000-0005-0000-0000-0000444E0000}"/>
    <cellStyle name="Normal 5 3 2 4 6 2 4" xfId="16665" xr:uid="{00000000-0005-0000-0000-0000454E0000}"/>
    <cellStyle name="Normal 5 3 2 4 6 2 5" xfId="23434" xr:uid="{00000000-0005-0000-0000-0000464E0000}"/>
    <cellStyle name="Normal 5 3 2 4 6 3" xfId="4806" xr:uid="{00000000-0005-0000-0000-0000474E0000}"/>
    <cellStyle name="Normal 5 3 2 4 6 3 2" xfId="11587" xr:uid="{00000000-0005-0000-0000-0000484E0000}"/>
    <cellStyle name="Normal 5 3 2 4 6 3 3" xfId="18356" xr:uid="{00000000-0005-0000-0000-0000494E0000}"/>
    <cellStyle name="Normal 5 3 2 4 6 3 4" xfId="25125" xr:uid="{00000000-0005-0000-0000-00004A4E0000}"/>
    <cellStyle name="Normal 5 3 2 4 6 4" xfId="8203" xr:uid="{00000000-0005-0000-0000-00004B4E0000}"/>
    <cellStyle name="Normal 5 3 2 4 6 5" xfId="14972" xr:uid="{00000000-0005-0000-0000-00004C4E0000}"/>
    <cellStyle name="Normal 5 3 2 4 6 6" xfId="21741" xr:uid="{00000000-0005-0000-0000-00004D4E0000}"/>
    <cellStyle name="Normal 5 3 2 4 7" xfId="1835" xr:uid="{00000000-0005-0000-0000-00004E4E0000}"/>
    <cellStyle name="Normal 5 3 2 4 7 2" xfId="5231" xr:uid="{00000000-0005-0000-0000-00004F4E0000}"/>
    <cellStyle name="Normal 5 3 2 4 7 2 2" xfId="12011" xr:uid="{00000000-0005-0000-0000-0000504E0000}"/>
    <cellStyle name="Normal 5 3 2 4 7 2 3" xfId="18780" xr:uid="{00000000-0005-0000-0000-0000514E0000}"/>
    <cellStyle name="Normal 5 3 2 4 7 2 4" xfId="25549" xr:uid="{00000000-0005-0000-0000-0000524E0000}"/>
    <cellStyle name="Normal 5 3 2 4 7 3" xfId="8627" xr:uid="{00000000-0005-0000-0000-0000534E0000}"/>
    <cellStyle name="Normal 5 3 2 4 7 4" xfId="15396" xr:uid="{00000000-0005-0000-0000-0000544E0000}"/>
    <cellStyle name="Normal 5 3 2 4 7 5" xfId="22165" xr:uid="{00000000-0005-0000-0000-0000554E0000}"/>
    <cellStyle name="Normal 5 3 2 4 8" xfId="3537" xr:uid="{00000000-0005-0000-0000-0000564E0000}"/>
    <cellStyle name="Normal 5 3 2 4 8 2" xfId="10318" xr:uid="{00000000-0005-0000-0000-0000574E0000}"/>
    <cellStyle name="Normal 5 3 2 4 8 3" xfId="17087" xr:uid="{00000000-0005-0000-0000-0000584E0000}"/>
    <cellStyle name="Normal 5 3 2 4 8 4" xfId="23856" xr:uid="{00000000-0005-0000-0000-0000594E0000}"/>
    <cellStyle name="Normal 5 3 2 4 9" xfId="6933" xr:uid="{00000000-0005-0000-0000-00005A4E0000}"/>
    <cellStyle name="Normal 5 3 2 5" xfId="120" xr:uid="{00000000-0005-0000-0000-00005B4E0000}"/>
    <cellStyle name="Normal 5 3 2 5 10" xfId="13723" xr:uid="{00000000-0005-0000-0000-00005C4E0000}"/>
    <cellStyle name="Normal 5 3 2 5 11" xfId="20492" xr:uid="{00000000-0005-0000-0000-00005D4E0000}"/>
    <cellStyle name="Normal 5 3 2 5 2" xfId="223" xr:uid="{00000000-0005-0000-0000-00005E4E0000}"/>
    <cellStyle name="Normal 5 3 2 5 2 10" xfId="20592" xr:uid="{00000000-0005-0000-0000-00005F4E0000}"/>
    <cellStyle name="Normal 5 3 2 5 2 2" xfId="471" xr:uid="{00000000-0005-0000-0000-0000604E0000}"/>
    <cellStyle name="Normal 5 3 2 5 2 2 2" xfId="898" xr:uid="{00000000-0005-0000-0000-0000614E0000}"/>
    <cellStyle name="Normal 5 3 2 5 2 2 2 2" xfId="2603" xr:uid="{00000000-0005-0000-0000-0000624E0000}"/>
    <cellStyle name="Normal 5 3 2 5 2 2 2 2 2" xfId="5999" xr:uid="{00000000-0005-0000-0000-0000634E0000}"/>
    <cellStyle name="Normal 5 3 2 5 2 2 2 2 2 2" xfId="12777" xr:uid="{00000000-0005-0000-0000-0000644E0000}"/>
    <cellStyle name="Normal 5 3 2 5 2 2 2 2 2 3" xfId="19546" xr:uid="{00000000-0005-0000-0000-0000654E0000}"/>
    <cellStyle name="Normal 5 3 2 5 2 2 2 2 2 4" xfId="26315" xr:uid="{00000000-0005-0000-0000-0000664E0000}"/>
    <cellStyle name="Normal 5 3 2 5 2 2 2 2 3" xfId="9393" xr:uid="{00000000-0005-0000-0000-0000674E0000}"/>
    <cellStyle name="Normal 5 3 2 5 2 2 2 2 4" xfId="16162" xr:uid="{00000000-0005-0000-0000-0000684E0000}"/>
    <cellStyle name="Normal 5 3 2 5 2 2 2 2 5" xfId="22931" xr:uid="{00000000-0005-0000-0000-0000694E0000}"/>
    <cellStyle name="Normal 5 3 2 5 2 2 2 3" xfId="4303" xr:uid="{00000000-0005-0000-0000-00006A4E0000}"/>
    <cellStyle name="Normal 5 3 2 5 2 2 2 3 2" xfId="11084" xr:uid="{00000000-0005-0000-0000-00006B4E0000}"/>
    <cellStyle name="Normal 5 3 2 5 2 2 2 3 3" xfId="17853" xr:uid="{00000000-0005-0000-0000-00006C4E0000}"/>
    <cellStyle name="Normal 5 3 2 5 2 2 2 3 4" xfId="24622" xr:uid="{00000000-0005-0000-0000-00006D4E0000}"/>
    <cellStyle name="Normal 5 3 2 5 2 2 2 4" xfId="7700" xr:uid="{00000000-0005-0000-0000-00006E4E0000}"/>
    <cellStyle name="Normal 5 3 2 5 2 2 2 5" xfId="14469" xr:uid="{00000000-0005-0000-0000-00006F4E0000}"/>
    <cellStyle name="Normal 5 3 2 5 2 2 2 6" xfId="21238" xr:uid="{00000000-0005-0000-0000-0000704E0000}"/>
    <cellStyle name="Normal 5 3 2 5 2 2 3" xfId="1324" xr:uid="{00000000-0005-0000-0000-0000714E0000}"/>
    <cellStyle name="Normal 5 3 2 5 2 2 3 2" xfId="3029" xr:uid="{00000000-0005-0000-0000-0000724E0000}"/>
    <cellStyle name="Normal 5 3 2 5 2 2 3 2 2" xfId="6425" xr:uid="{00000000-0005-0000-0000-0000734E0000}"/>
    <cellStyle name="Normal 5 3 2 5 2 2 3 2 2 2" xfId="13200" xr:uid="{00000000-0005-0000-0000-0000744E0000}"/>
    <cellStyle name="Normal 5 3 2 5 2 2 3 2 2 3" xfId="19969" xr:uid="{00000000-0005-0000-0000-0000754E0000}"/>
    <cellStyle name="Normal 5 3 2 5 2 2 3 2 2 4" xfId="26738" xr:uid="{00000000-0005-0000-0000-0000764E0000}"/>
    <cellStyle name="Normal 5 3 2 5 2 2 3 2 3" xfId="9816" xr:uid="{00000000-0005-0000-0000-0000774E0000}"/>
    <cellStyle name="Normal 5 3 2 5 2 2 3 2 4" xfId="16585" xr:uid="{00000000-0005-0000-0000-0000784E0000}"/>
    <cellStyle name="Normal 5 3 2 5 2 2 3 2 5" xfId="23354" xr:uid="{00000000-0005-0000-0000-0000794E0000}"/>
    <cellStyle name="Normal 5 3 2 5 2 2 3 3" xfId="4726" xr:uid="{00000000-0005-0000-0000-00007A4E0000}"/>
    <cellStyle name="Normal 5 3 2 5 2 2 3 3 2" xfId="11507" xr:uid="{00000000-0005-0000-0000-00007B4E0000}"/>
    <cellStyle name="Normal 5 3 2 5 2 2 3 3 3" xfId="18276" xr:uid="{00000000-0005-0000-0000-00007C4E0000}"/>
    <cellStyle name="Normal 5 3 2 5 2 2 3 3 4" xfId="25045" xr:uid="{00000000-0005-0000-0000-00007D4E0000}"/>
    <cellStyle name="Normal 5 3 2 5 2 2 3 4" xfId="8123" xr:uid="{00000000-0005-0000-0000-00007E4E0000}"/>
    <cellStyle name="Normal 5 3 2 5 2 2 3 5" xfId="14892" xr:uid="{00000000-0005-0000-0000-00007F4E0000}"/>
    <cellStyle name="Normal 5 3 2 5 2 2 3 6" xfId="21661" xr:uid="{00000000-0005-0000-0000-0000804E0000}"/>
    <cellStyle name="Normal 5 3 2 5 2 2 4" xfId="1753" xr:uid="{00000000-0005-0000-0000-0000814E0000}"/>
    <cellStyle name="Normal 5 3 2 5 2 2 4 2" xfId="3455" xr:uid="{00000000-0005-0000-0000-0000824E0000}"/>
    <cellStyle name="Normal 5 3 2 5 2 2 4 2 2" xfId="6851" xr:uid="{00000000-0005-0000-0000-0000834E0000}"/>
    <cellStyle name="Normal 5 3 2 5 2 2 4 2 2 2" xfId="13623" xr:uid="{00000000-0005-0000-0000-0000844E0000}"/>
    <cellStyle name="Normal 5 3 2 5 2 2 4 2 2 3" xfId="20392" xr:uid="{00000000-0005-0000-0000-0000854E0000}"/>
    <cellStyle name="Normal 5 3 2 5 2 2 4 2 2 4" xfId="27161" xr:uid="{00000000-0005-0000-0000-0000864E0000}"/>
    <cellStyle name="Normal 5 3 2 5 2 2 4 2 3" xfId="10239" xr:uid="{00000000-0005-0000-0000-0000874E0000}"/>
    <cellStyle name="Normal 5 3 2 5 2 2 4 2 4" xfId="17008" xr:uid="{00000000-0005-0000-0000-0000884E0000}"/>
    <cellStyle name="Normal 5 3 2 5 2 2 4 2 5" xfId="23777" xr:uid="{00000000-0005-0000-0000-0000894E0000}"/>
    <cellStyle name="Normal 5 3 2 5 2 2 4 3" xfId="5149" xr:uid="{00000000-0005-0000-0000-00008A4E0000}"/>
    <cellStyle name="Normal 5 3 2 5 2 2 4 3 2" xfId="11930" xr:uid="{00000000-0005-0000-0000-00008B4E0000}"/>
    <cellStyle name="Normal 5 3 2 5 2 2 4 3 3" xfId="18699" xr:uid="{00000000-0005-0000-0000-00008C4E0000}"/>
    <cellStyle name="Normal 5 3 2 5 2 2 4 3 4" xfId="25468" xr:uid="{00000000-0005-0000-0000-00008D4E0000}"/>
    <cellStyle name="Normal 5 3 2 5 2 2 4 4" xfId="8546" xr:uid="{00000000-0005-0000-0000-00008E4E0000}"/>
    <cellStyle name="Normal 5 3 2 5 2 2 4 5" xfId="15315" xr:uid="{00000000-0005-0000-0000-00008F4E0000}"/>
    <cellStyle name="Normal 5 3 2 5 2 2 4 6" xfId="22084" xr:uid="{00000000-0005-0000-0000-0000904E0000}"/>
    <cellStyle name="Normal 5 3 2 5 2 2 5" xfId="2180" xr:uid="{00000000-0005-0000-0000-0000914E0000}"/>
    <cellStyle name="Normal 5 3 2 5 2 2 5 2" xfId="5576" xr:uid="{00000000-0005-0000-0000-0000924E0000}"/>
    <cellStyle name="Normal 5 3 2 5 2 2 5 2 2" xfId="12354" xr:uid="{00000000-0005-0000-0000-0000934E0000}"/>
    <cellStyle name="Normal 5 3 2 5 2 2 5 2 3" xfId="19123" xr:uid="{00000000-0005-0000-0000-0000944E0000}"/>
    <cellStyle name="Normal 5 3 2 5 2 2 5 2 4" xfId="25892" xr:uid="{00000000-0005-0000-0000-0000954E0000}"/>
    <cellStyle name="Normal 5 3 2 5 2 2 5 3" xfId="8970" xr:uid="{00000000-0005-0000-0000-0000964E0000}"/>
    <cellStyle name="Normal 5 3 2 5 2 2 5 4" xfId="15739" xr:uid="{00000000-0005-0000-0000-0000974E0000}"/>
    <cellStyle name="Normal 5 3 2 5 2 2 5 5" xfId="22508" xr:uid="{00000000-0005-0000-0000-0000984E0000}"/>
    <cellStyle name="Normal 5 3 2 5 2 2 6" xfId="3880" xr:uid="{00000000-0005-0000-0000-0000994E0000}"/>
    <cellStyle name="Normal 5 3 2 5 2 2 6 2" xfId="10661" xr:uid="{00000000-0005-0000-0000-00009A4E0000}"/>
    <cellStyle name="Normal 5 3 2 5 2 2 6 3" xfId="17430" xr:uid="{00000000-0005-0000-0000-00009B4E0000}"/>
    <cellStyle name="Normal 5 3 2 5 2 2 6 4" xfId="24199" xr:uid="{00000000-0005-0000-0000-00009C4E0000}"/>
    <cellStyle name="Normal 5 3 2 5 2 2 7" xfId="7277" xr:uid="{00000000-0005-0000-0000-00009D4E0000}"/>
    <cellStyle name="Normal 5 3 2 5 2 2 8" xfId="14046" xr:uid="{00000000-0005-0000-0000-00009E4E0000}"/>
    <cellStyle name="Normal 5 3 2 5 2 2 9" xfId="20815" xr:uid="{00000000-0005-0000-0000-00009F4E0000}"/>
    <cellStyle name="Normal 5 3 2 5 2 3" xfId="673" xr:uid="{00000000-0005-0000-0000-0000A04E0000}"/>
    <cellStyle name="Normal 5 3 2 5 2 3 2" xfId="2380" xr:uid="{00000000-0005-0000-0000-0000A14E0000}"/>
    <cellStyle name="Normal 5 3 2 5 2 3 2 2" xfId="5776" xr:uid="{00000000-0005-0000-0000-0000A24E0000}"/>
    <cellStyle name="Normal 5 3 2 5 2 3 2 2 2" xfId="12554" xr:uid="{00000000-0005-0000-0000-0000A34E0000}"/>
    <cellStyle name="Normal 5 3 2 5 2 3 2 2 3" xfId="19323" xr:uid="{00000000-0005-0000-0000-0000A44E0000}"/>
    <cellStyle name="Normal 5 3 2 5 2 3 2 2 4" xfId="26092" xr:uid="{00000000-0005-0000-0000-0000A54E0000}"/>
    <cellStyle name="Normal 5 3 2 5 2 3 2 3" xfId="9170" xr:uid="{00000000-0005-0000-0000-0000A64E0000}"/>
    <cellStyle name="Normal 5 3 2 5 2 3 2 4" xfId="15939" xr:uid="{00000000-0005-0000-0000-0000A74E0000}"/>
    <cellStyle name="Normal 5 3 2 5 2 3 2 5" xfId="22708" xr:uid="{00000000-0005-0000-0000-0000A84E0000}"/>
    <cellStyle name="Normal 5 3 2 5 2 3 3" xfId="4080" xr:uid="{00000000-0005-0000-0000-0000A94E0000}"/>
    <cellStyle name="Normal 5 3 2 5 2 3 3 2" xfId="10861" xr:uid="{00000000-0005-0000-0000-0000AA4E0000}"/>
    <cellStyle name="Normal 5 3 2 5 2 3 3 3" xfId="17630" xr:uid="{00000000-0005-0000-0000-0000AB4E0000}"/>
    <cellStyle name="Normal 5 3 2 5 2 3 3 4" xfId="24399" xr:uid="{00000000-0005-0000-0000-0000AC4E0000}"/>
    <cellStyle name="Normal 5 3 2 5 2 3 4" xfId="7477" xr:uid="{00000000-0005-0000-0000-0000AD4E0000}"/>
    <cellStyle name="Normal 5 3 2 5 2 3 5" xfId="14246" xr:uid="{00000000-0005-0000-0000-0000AE4E0000}"/>
    <cellStyle name="Normal 5 3 2 5 2 3 6" xfId="21015" xr:uid="{00000000-0005-0000-0000-0000AF4E0000}"/>
    <cellStyle name="Normal 5 3 2 5 2 4" xfId="1101" xr:uid="{00000000-0005-0000-0000-0000B04E0000}"/>
    <cellStyle name="Normal 5 3 2 5 2 4 2" xfId="2806" xr:uid="{00000000-0005-0000-0000-0000B14E0000}"/>
    <cellStyle name="Normal 5 3 2 5 2 4 2 2" xfId="6202" xr:uid="{00000000-0005-0000-0000-0000B24E0000}"/>
    <cellStyle name="Normal 5 3 2 5 2 4 2 2 2" xfId="12977" xr:uid="{00000000-0005-0000-0000-0000B34E0000}"/>
    <cellStyle name="Normal 5 3 2 5 2 4 2 2 3" xfId="19746" xr:uid="{00000000-0005-0000-0000-0000B44E0000}"/>
    <cellStyle name="Normal 5 3 2 5 2 4 2 2 4" xfId="26515" xr:uid="{00000000-0005-0000-0000-0000B54E0000}"/>
    <cellStyle name="Normal 5 3 2 5 2 4 2 3" xfId="9593" xr:uid="{00000000-0005-0000-0000-0000B64E0000}"/>
    <cellStyle name="Normal 5 3 2 5 2 4 2 4" xfId="16362" xr:uid="{00000000-0005-0000-0000-0000B74E0000}"/>
    <cellStyle name="Normal 5 3 2 5 2 4 2 5" xfId="23131" xr:uid="{00000000-0005-0000-0000-0000B84E0000}"/>
    <cellStyle name="Normal 5 3 2 5 2 4 3" xfId="4503" xr:uid="{00000000-0005-0000-0000-0000B94E0000}"/>
    <cellStyle name="Normal 5 3 2 5 2 4 3 2" xfId="11284" xr:uid="{00000000-0005-0000-0000-0000BA4E0000}"/>
    <cellStyle name="Normal 5 3 2 5 2 4 3 3" xfId="18053" xr:uid="{00000000-0005-0000-0000-0000BB4E0000}"/>
    <cellStyle name="Normal 5 3 2 5 2 4 3 4" xfId="24822" xr:uid="{00000000-0005-0000-0000-0000BC4E0000}"/>
    <cellStyle name="Normal 5 3 2 5 2 4 4" xfId="7900" xr:uid="{00000000-0005-0000-0000-0000BD4E0000}"/>
    <cellStyle name="Normal 5 3 2 5 2 4 5" xfId="14669" xr:uid="{00000000-0005-0000-0000-0000BE4E0000}"/>
    <cellStyle name="Normal 5 3 2 5 2 4 6" xfId="21438" xr:uid="{00000000-0005-0000-0000-0000BF4E0000}"/>
    <cellStyle name="Normal 5 3 2 5 2 5" xfId="1530" xr:uid="{00000000-0005-0000-0000-0000C04E0000}"/>
    <cellStyle name="Normal 5 3 2 5 2 5 2" xfId="3232" xr:uid="{00000000-0005-0000-0000-0000C14E0000}"/>
    <cellStyle name="Normal 5 3 2 5 2 5 2 2" xfId="6628" xr:uid="{00000000-0005-0000-0000-0000C24E0000}"/>
    <cellStyle name="Normal 5 3 2 5 2 5 2 2 2" xfId="13400" xr:uid="{00000000-0005-0000-0000-0000C34E0000}"/>
    <cellStyle name="Normal 5 3 2 5 2 5 2 2 3" xfId="20169" xr:uid="{00000000-0005-0000-0000-0000C44E0000}"/>
    <cellStyle name="Normal 5 3 2 5 2 5 2 2 4" xfId="26938" xr:uid="{00000000-0005-0000-0000-0000C54E0000}"/>
    <cellStyle name="Normal 5 3 2 5 2 5 2 3" xfId="10016" xr:uid="{00000000-0005-0000-0000-0000C64E0000}"/>
    <cellStyle name="Normal 5 3 2 5 2 5 2 4" xfId="16785" xr:uid="{00000000-0005-0000-0000-0000C74E0000}"/>
    <cellStyle name="Normal 5 3 2 5 2 5 2 5" xfId="23554" xr:uid="{00000000-0005-0000-0000-0000C84E0000}"/>
    <cellStyle name="Normal 5 3 2 5 2 5 3" xfId="4926" xr:uid="{00000000-0005-0000-0000-0000C94E0000}"/>
    <cellStyle name="Normal 5 3 2 5 2 5 3 2" xfId="11707" xr:uid="{00000000-0005-0000-0000-0000CA4E0000}"/>
    <cellStyle name="Normal 5 3 2 5 2 5 3 3" xfId="18476" xr:uid="{00000000-0005-0000-0000-0000CB4E0000}"/>
    <cellStyle name="Normal 5 3 2 5 2 5 3 4" xfId="25245" xr:uid="{00000000-0005-0000-0000-0000CC4E0000}"/>
    <cellStyle name="Normal 5 3 2 5 2 5 4" xfId="8323" xr:uid="{00000000-0005-0000-0000-0000CD4E0000}"/>
    <cellStyle name="Normal 5 3 2 5 2 5 5" xfId="15092" xr:uid="{00000000-0005-0000-0000-0000CE4E0000}"/>
    <cellStyle name="Normal 5 3 2 5 2 5 6" xfId="21861" xr:uid="{00000000-0005-0000-0000-0000CF4E0000}"/>
    <cellStyle name="Normal 5 3 2 5 2 6" xfId="1955" xr:uid="{00000000-0005-0000-0000-0000D04E0000}"/>
    <cellStyle name="Normal 5 3 2 5 2 6 2" xfId="5351" xr:uid="{00000000-0005-0000-0000-0000D14E0000}"/>
    <cellStyle name="Normal 5 3 2 5 2 6 2 2" xfId="12131" xr:uid="{00000000-0005-0000-0000-0000D24E0000}"/>
    <cellStyle name="Normal 5 3 2 5 2 6 2 3" xfId="18900" xr:uid="{00000000-0005-0000-0000-0000D34E0000}"/>
    <cellStyle name="Normal 5 3 2 5 2 6 2 4" xfId="25669" xr:uid="{00000000-0005-0000-0000-0000D44E0000}"/>
    <cellStyle name="Normal 5 3 2 5 2 6 3" xfId="8747" xr:uid="{00000000-0005-0000-0000-0000D54E0000}"/>
    <cellStyle name="Normal 5 3 2 5 2 6 4" xfId="15516" xr:uid="{00000000-0005-0000-0000-0000D64E0000}"/>
    <cellStyle name="Normal 5 3 2 5 2 6 5" xfId="22285" xr:uid="{00000000-0005-0000-0000-0000D74E0000}"/>
    <cellStyle name="Normal 5 3 2 5 2 7" xfId="3657" xr:uid="{00000000-0005-0000-0000-0000D84E0000}"/>
    <cellStyle name="Normal 5 3 2 5 2 7 2" xfId="10438" xr:uid="{00000000-0005-0000-0000-0000D94E0000}"/>
    <cellStyle name="Normal 5 3 2 5 2 7 3" xfId="17207" xr:uid="{00000000-0005-0000-0000-0000DA4E0000}"/>
    <cellStyle name="Normal 5 3 2 5 2 7 4" xfId="23976" xr:uid="{00000000-0005-0000-0000-0000DB4E0000}"/>
    <cellStyle name="Normal 5 3 2 5 2 8" xfId="7053" xr:uid="{00000000-0005-0000-0000-0000DC4E0000}"/>
    <cellStyle name="Normal 5 3 2 5 2 9" xfId="13823" xr:uid="{00000000-0005-0000-0000-0000DD4E0000}"/>
    <cellStyle name="Normal 5 3 2 5 3" xfId="369" xr:uid="{00000000-0005-0000-0000-0000DE4E0000}"/>
    <cellStyle name="Normal 5 3 2 5 3 2" xfId="796" xr:uid="{00000000-0005-0000-0000-0000DF4E0000}"/>
    <cellStyle name="Normal 5 3 2 5 3 2 2" xfId="2503" xr:uid="{00000000-0005-0000-0000-0000E04E0000}"/>
    <cellStyle name="Normal 5 3 2 5 3 2 2 2" xfId="5899" xr:uid="{00000000-0005-0000-0000-0000E14E0000}"/>
    <cellStyle name="Normal 5 3 2 5 3 2 2 2 2" xfId="12677" xr:uid="{00000000-0005-0000-0000-0000E24E0000}"/>
    <cellStyle name="Normal 5 3 2 5 3 2 2 2 3" xfId="19446" xr:uid="{00000000-0005-0000-0000-0000E34E0000}"/>
    <cellStyle name="Normal 5 3 2 5 3 2 2 2 4" xfId="26215" xr:uid="{00000000-0005-0000-0000-0000E44E0000}"/>
    <cellStyle name="Normal 5 3 2 5 3 2 2 3" xfId="9293" xr:uid="{00000000-0005-0000-0000-0000E54E0000}"/>
    <cellStyle name="Normal 5 3 2 5 3 2 2 4" xfId="16062" xr:uid="{00000000-0005-0000-0000-0000E64E0000}"/>
    <cellStyle name="Normal 5 3 2 5 3 2 2 5" xfId="22831" xr:uid="{00000000-0005-0000-0000-0000E74E0000}"/>
    <cellStyle name="Normal 5 3 2 5 3 2 3" xfId="4203" xr:uid="{00000000-0005-0000-0000-0000E84E0000}"/>
    <cellStyle name="Normal 5 3 2 5 3 2 3 2" xfId="10984" xr:uid="{00000000-0005-0000-0000-0000E94E0000}"/>
    <cellStyle name="Normal 5 3 2 5 3 2 3 3" xfId="17753" xr:uid="{00000000-0005-0000-0000-0000EA4E0000}"/>
    <cellStyle name="Normal 5 3 2 5 3 2 3 4" xfId="24522" xr:uid="{00000000-0005-0000-0000-0000EB4E0000}"/>
    <cellStyle name="Normal 5 3 2 5 3 2 4" xfId="7600" xr:uid="{00000000-0005-0000-0000-0000EC4E0000}"/>
    <cellStyle name="Normal 5 3 2 5 3 2 5" xfId="14369" xr:uid="{00000000-0005-0000-0000-0000ED4E0000}"/>
    <cellStyle name="Normal 5 3 2 5 3 2 6" xfId="21138" xr:uid="{00000000-0005-0000-0000-0000EE4E0000}"/>
    <cellStyle name="Normal 5 3 2 5 3 3" xfId="1224" xr:uid="{00000000-0005-0000-0000-0000EF4E0000}"/>
    <cellStyle name="Normal 5 3 2 5 3 3 2" xfId="2929" xr:uid="{00000000-0005-0000-0000-0000F04E0000}"/>
    <cellStyle name="Normal 5 3 2 5 3 3 2 2" xfId="6325" xr:uid="{00000000-0005-0000-0000-0000F14E0000}"/>
    <cellStyle name="Normal 5 3 2 5 3 3 2 2 2" xfId="13100" xr:uid="{00000000-0005-0000-0000-0000F24E0000}"/>
    <cellStyle name="Normal 5 3 2 5 3 3 2 2 3" xfId="19869" xr:uid="{00000000-0005-0000-0000-0000F34E0000}"/>
    <cellStyle name="Normal 5 3 2 5 3 3 2 2 4" xfId="26638" xr:uid="{00000000-0005-0000-0000-0000F44E0000}"/>
    <cellStyle name="Normal 5 3 2 5 3 3 2 3" xfId="9716" xr:uid="{00000000-0005-0000-0000-0000F54E0000}"/>
    <cellStyle name="Normal 5 3 2 5 3 3 2 4" xfId="16485" xr:uid="{00000000-0005-0000-0000-0000F64E0000}"/>
    <cellStyle name="Normal 5 3 2 5 3 3 2 5" xfId="23254" xr:uid="{00000000-0005-0000-0000-0000F74E0000}"/>
    <cellStyle name="Normal 5 3 2 5 3 3 3" xfId="4626" xr:uid="{00000000-0005-0000-0000-0000F84E0000}"/>
    <cellStyle name="Normal 5 3 2 5 3 3 3 2" xfId="11407" xr:uid="{00000000-0005-0000-0000-0000F94E0000}"/>
    <cellStyle name="Normal 5 3 2 5 3 3 3 3" xfId="18176" xr:uid="{00000000-0005-0000-0000-0000FA4E0000}"/>
    <cellStyle name="Normal 5 3 2 5 3 3 3 4" xfId="24945" xr:uid="{00000000-0005-0000-0000-0000FB4E0000}"/>
    <cellStyle name="Normal 5 3 2 5 3 3 4" xfId="8023" xr:uid="{00000000-0005-0000-0000-0000FC4E0000}"/>
    <cellStyle name="Normal 5 3 2 5 3 3 5" xfId="14792" xr:uid="{00000000-0005-0000-0000-0000FD4E0000}"/>
    <cellStyle name="Normal 5 3 2 5 3 3 6" xfId="21561" xr:uid="{00000000-0005-0000-0000-0000FE4E0000}"/>
    <cellStyle name="Normal 5 3 2 5 3 4" xfId="1653" xr:uid="{00000000-0005-0000-0000-0000FF4E0000}"/>
    <cellStyle name="Normal 5 3 2 5 3 4 2" xfId="3355" xr:uid="{00000000-0005-0000-0000-0000004F0000}"/>
    <cellStyle name="Normal 5 3 2 5 3 4 2 2" xfId="6751" xr:uid="{00000000-0005-0000-0000-0000014F0000}"/>
    <cellStyle name="Normal 5 3 2 5 3 4 2 2 2" xfId="13523" xr:uid="{00000000-0005-0000-0000-0000024F0000}"/>
    <cellStyle name="Normal 5 3 2 5 3 4 2 2 3" xfId="20292" xr:uid="{00000000-0005-0000-0000-0000034F0000}"/>
    <cellStyle name="Normal 5 3 2 5 3 4 2 2 4" xfId="27061" xr:uid="{00000000-0005-0000-0000-0000044F0000}"/>
    <cellStyle name="Normal 5 3 2 5 3 4 2 3" xfId="10139" xr:uid="{00000000-0005-0000-0000-0000054F0000}"/>
    <cellStyle name="Normal 5 3 2 5 3 4 2 4" xfId="16908" xr:uid="{00000000-0005-0000-0000-0000064F0000}"/>
    <cellStyle name="Normal 5 3 2 5 3 4 2 5" xfId="23677" xr:uid="{00000000-0005-0000-0000-0000074F0000}"/>
    <cellStyle name="Normal 5 3 2 5 3 4 3" xfId="5049" xr:uid="{00000000-0005-0000-0000-0000084F0000}"/>
    <cellStyle name="Normal 5 3 2 5 3 4 3 2" xfId="11830" xr:uid="{00000000-0005-0000-0000-0000094F0000}"/>
    <cellStyle name="Normal 5 3 2 5 3 4 3 3" xfId="18599" xr:uid="{00000000-0005-0000-0000-00000A4F0000}"/>
    <cellStyle name="Normal 5 3 2 5 3 4 3 4" xfId="25368" xr:uid="{00000000-0005-0000-0000-00000B4F0000}"/>
    <cellStyle name="Normal 5 3 2 5 3 4 4" xfId="8446" xr:uid="{00000000-0005-0000-0000-00000C4F0000}"/>
    <cellStyle name="Normal 5 3 2 5 3 4 5" xfId="15215" xr:uid="{00000000-0005-0000-0000-00000D4F0000}"/>
    <cellStyle name="Normal 5 3 2 5 3 4 6" xfId="21984" xr:uid="{00000000-0005-0000-0000-00000E4F0000}"/>
    <cellStyle name="Normal 5 3 2 5 3 5" xfId="2078" xr:uid="{00000000-0005-0000-0000-00000F4F0000}"/>
    <cellStyle name="Normal 5 3 2 5 3 5 2" xfId="5474" xr:uid="{00000000-0005-0000-0000-0000104F0000}"/>
    <cellStyle name="Normal 5 3 2 5 3 5 2 2" xfId="12254" xr:uid="{00000000-0005-0000-0000-0000114F0000}"/>
    <cellStyle name="Normal 5 3 2 5 3 5 2 3" xfId="19023" xr:uid="{00000000-0005-0000-0000-0000124F0000}"/>
    <cellStyle name="Normal 5 3 2 5 3 5 2 4" xfId="25792" xr:uid="{00000000-0005-0000-0000-0000134F0000}"/>
    <cellStyle name="Normal 5 3 2 5 3 5 3" xfId="8870" xr:uid="{00000000-0005-0000-0000-0000144F0000}"/>
    <cellStyle name="Normal 5 3 2 5 3 5 4" xfId="15639" xr:uid="{00000000-0005-0000-0000-0000154F0000}"/>
    <cellStyle name="Normal 5 3 2 5 3 5 5" xfId="22408" xr:uid="{00000000-0005-0000-0000-0000164F0000}"/>
    <cellStyle name="Normal 5 3 2 5 3 6" xfId="3780" xr:uid="{00000000-0005-0000-0000-0000174F0000}"/>
    <cellStyle name="Normal 5 3 2 5 3 6 2" xfId="10561" xr:uid="{00000000-0005-0000-0000-0000184F0000}"/>
    <cellStyle name="Normal 5 3 2 5 3 6 3" xfId="17330" xr:uid="{00000000-0005-0000-0000-0000194F0000}"/>
    <cellStyle name="Normal 5 3 2 5 3 6 4" xfId="24099" xr:uid="{00000000-0005-0000-0000-00001A4F0000}"/>
    <cellStyle name="Normal 5 3 2 5 3 7" xfId="7177" xr:uid="{00000000-0005-0000-0000-00001B4F0000}"/>
    <cellStyle name="Normal 5 3 2 5 3 8" xfId="13946" xr:uid="{00000000-0005-0000-0000-00001C4F0000}"/>
    <cellStyle name="Normal 5 3 2 5 3 9" xfId="20715" xr:uid="{00000000-0005-0000-0000-00001D4F0000}"/>
    <cellStyle name="Normal 5 3 2 5 4" xfId="571" xr:uid="{00000000-0005-0000-0000-00001E4F0000}"/>
    <cellStyle name="Normal 5 3 2 5 4 2" xfId="2280" xr:uid="{00000000-0005-0000-0000-00001F4F0000}"/>
    <cellStyle name="Normal 5 3 2 5 4 2 2" xfId="5676" xr:uid="{00000000-0005-0000-0000-0000204F0000}"/>
    <cellStyle name="Normal 5 3 2 5 4 2 2 2" xfId="12454" xr:uid="{00000000-0005-0000-0000-0000214F0000}"/>
    <cellStyle name="Normal 5 3 2 5 4 2 2 3" xfId="19223" xr:uid="{00000000-0005-0000-0000-0000224F0000}"/>
    <cellStyle name="Normal 5 3 2 5 4 2 2 4" xfId="25992" xr:uid="{00000000-0005-0000-0000-0000234F0000}"/>
    <cellStyle name="Normal 5 3 2 5 4 2 3" xfId="9070" xr:uid="{00000000-0005-0000-0000-0000244F0000}"/>
    <cellStyle name="Normal 5 3 2 5 4 2 4" xfId="15839" xr:uid="{00000000-0005-0000-0000-0000254F0000}"/>
    <cellStyle name="Normal 5 3 2 5 4 2 5" xfId="22608" xr:uid="{00000000-0005-0000-0000-0000264F0000}"/>
    <cellStyle name="Normal 5 3 2 5 4 3" xfId="3980" xr:uid="{00000000-0005-0000-0000-0000274F0000}"/>
    <cellStyle name="Normal 5 3 2 5 4 3 2" xfId="10761" xr:uid="{00000000-0005-0000-0000-0000284F0000}"/>
    <cellStyle name="Normal 5 3 2 5 4 3 3" xfId="17530" xr:uid="{00000000-0005-0000-0000-0000294F0000}"/>
    <cellStyle name="Normal 5 3 2 5 4 3 4" xfId="24299" xr:uid="{00000000-0005-0000-0000-00002A4F0000}"/>
    <cellStyle name="Normal 5 3 2 5 4 4" xfId="7377" xr:uid="{00000000-0005-0000-0000-00002B4F0000}"/>
    <cellStyle name="Normal 5 3 2 5 4 5" xfId="14146" xr:uid="{00000000-0005-0000-0000-00002C4F0000}"/>
    <cellStyle name="Normal 5 3 2 5 4 6" xfId="20915" xr:uid="{00000000-0005-0000-0000-00002D4F0000}"/>
    <cellStyle name="Normal 5 3 2 5 5" xfId="1001" xr:uid="{00000000-0005-0000-0000-00002E4F0000}"/>
    <cellStyle name="Normal 5 3 2 5 5 2" xfId="2706" xr:uid="{00000000-0005-0000-0000-00002F4F0000}"/>
    <cellStyle name="Normal 5 3 2 5 5 2 2" xfId="6102" xr:uid="{00000000-0005-0000-0000-0000304F0000}"/>
    <cellStyle name="Normal 5 3 2 5 5 2 2 2" xfId="12877" xr:uid="{00000000-0005-0000-0000-0000314F0000}"/>
    <cellStyle name="Normal 5 3 2 5 5 2 2 3" xfId="19646" xr:uid="{00000000-0005-0000-0000-0000324F0000}"/>
    <cellStyle name="Normal 5 3 2 5 5 2 2 4" xfId="26415" xr:uid="{00000000-0005-0000-0000-0000334F0000}"/>
    <cellStyle name="Normal 5 3 2 5 5 2 3" xfId="9493" xr:uid="{00000000-0005-0000-0000-0000344F0000}"/>
    <cellStyle name="Normal 5 3 2 5 5 2 4" xfId="16262" xr:uid="{00000000-0005-0000-0000-0000354F0000}"/>
    <cellStyle name="Normal 5 3 2 5 5 2 5" xfId="23031" xr:uid="{00000000-0005-0000-0000-0000364F0000}"/>
    <cellStyle name="Normal 5 3 2 5 5 3" xfId="4403" xr:uid="{00000000-0005-0000-0000-0000374F0000}"/>
    <cellStyle name="Normal 5 3 2 5 5 3 2" xfId="11184" xr:uid="{00000000-0005-0000-0000-0000384F0000}"/>
    <cellStyle name="Normal 5 3 2 5 5 3 3" xfId="17953" xr:uid="{00000000-0005-0000-0000-0000394F0000}"/>
    <cellStyle name="Normal 5 3 2 5 5 3 4" xfId="24722" xr:uid="{00000000-0005-0000-0000-00003A4F0000}"/>
    <cellStyle name="Normal 5 3 2 5 5 4" xfId="7800" xr:uid="{00000000-0005-0000-0000-00003B4F0000}"/>
    <cellStyle name="Normal 5 3 2 5 5 5" xfId="14569" xr:uid="{00000000-0005-0000-0000-00003C4F0000}"/>
    <cellStyle name="Normal 5 3 2 5 5 6" xfId="21338" xr:uid="{00000000-0005-0000-0000-00003D4F0000}"/>
    <cellStyle name="Normal 5 3 2 5 6" xfId="1430" xr:uid="{00000000-0005-0000-0000-00003E4F0000}"/>
    <cellStyle name="Normal 5 3 2 5 6 2" xfId="3132" xr:uid="{00000000-0005-0000-0000-00003F4F0000}"/>
    <cellStyle name="Normal 5 3 2 5 6 2 2" xfId="6528" xr:uid="{00000000-0005-0000-0000-0000404F0000}"/>
    <cellStyle name="Normal 5 3 2 5 6 2 2 2" xfId="13300" xr:uid="{00000000-0005-0000-0000-0000414F0000}"/>
    <cellStyle name="Normal 5 3 2 5 6 2 2 3" xfId="20069" xr:uid="{00000000-0005-0000-0000-0000424F0000}"/>
    <cellStyle name="Normal 5 3 2 5 6 2 2 4" xfId="26838" xr:uid="{00000000-0005-0000-0000-0000434F0000}"/>
    <cellStyle name="Normal 5 3 2 5 6 2 3" xfId="9916" xr:uid="{00000000-0005-0000-0000-0000444F0000}"/>
    <cellStyle name="Normal 5 3 2 5 6 2 4" xfId="16685" xr:uid="{00000000-0005-0000-0000-0000454F0000}"/>
    <cellStyle name="Normal 5 3 2 5 6 2 5" xfId="23454" xr:uid="{00000000-0005-0000-0000-0000464F0000}"/>
    <cellStyle name="Normal 5 3 2 5 6 3" xfId="4826" xr:uid="{00000000-0005-0000-0000-0000474F0000}"/>
    <cellStyle name="Normal 5 3 2 5 6 3 2" xfId="11607" xr:uid="{00000000-0005-0000-0000-0000484F0000}"/>
    <cellStyle name="Normal 5 3 2 5 6 3 3" xfId="18376" xr:uid="{00000000-0005-0000-0000-0000494F0000}"/>
    <cellStyle name="Normal 5 3 2 5 6 3 4" xfId="25145" xr:uid="{00000000-0005-0000-0000-00004A4F0000}"/>
    <cellStyle name="Normal 5 3 2 5 6 4" xfId="8223" xr:uid="{00000000-0005-0000-0000-00004B4F0000}"/>
    <cellStyle name="Normal 5 3 2 5 6 5" xfId="14992" xr:uid="{00000000-0005-0000-0000-00004C4F0000}"/>
    <cellStyle name="Normal 5 3 2 5 6 6" xfId="21761" xr:uid="{00000000-0005-0000-0000-00004D4F0000}"/>
    <cellStyle name="Normal 5 3 2 5 7" xfId="1855" xr:uid="{00000000-0005-0000-0000-00004E4F0000}"/>
    <cellStyle name="Normal 5 3 2 5 7 2" xfId="5251" xr:uid="{00000000-0005-0000-0000-00004F4F0000}"/>
    <cellStyle name="Normal 5 3 2 5 7 2 2" xfId="12031" xr:uid="{00000000-0005-0000-0000-0000504F0000}"/>
    <cellStyle name="Normal 5 3 2 5 7 2 3" xfId="18800" xr:uid="{00000000-0005-0000-0000-0000514F0000}"/>
    <cellStyle name="Normal 5 3 2 5 7 2 4" xfId="25569" xr:uid="{00000000-0005-0000-0000-0000524F0000}"/>
    <cellStyle name="Normal 5 3 2 5 7 3" xfId="8647" xr:uid="{00000000-0005-0000-0000-0000534F0000}"/>
    <cellStyle name="Normal 5 3 2 5 7 4" xfId="15416" xr:uid="{00000000-0005-0000-0000-0000544F0000}"/>
    <cellStyle name="Normal 5 3 2 5 7 5" xfId="22185" xr:uid="{00000000-0005-0000-0000-0000554F0000}"/>
    <cellStyle name="Normal 5 3 2 5 8" xfId="3557" xr:uid="{00000000-0005-0000-0000-0000564F0000}"/>
    <cellStyle name="Normal 5 3 2 5 8 2" xfId="10338" xr:uid="{00000000-0005-0000-0000-0000574F0000}"/>
    <cellStyle name="Normal 5 3 2 5 8 3" xfId="17107" xr:uid="{00000000-0005-0000-0000-0000584F0000}"/>
    <cellStyle name="Normal 5 3 2 5 8 4" xfId="23876" xr:uid="{00000000-0005-0000-0000-0000594F0000}"/>
    <cellStyle name="Normal 5 3 2 5 9" xfId="6953" xr:uid="{00000000-0005-0000-0000-00005A4F0000}"/>
    <cellStyle name="Normal 5 3 2 6" xfId="143" xr:uid="{00000000-0005-0000-0000-00005B4F0000}"/>
    <cellStyle name="Normal 5 3 2 6 10" xfId="20512" xr:uid="{00000000-0005-0000-0000-00005C4F0000}"/>
    <cellStyle name="Normal 5 3 2 6 2" xfId="391" xr:uid="{00000000-0005-0000-0000-00005D4F0000}"/>
    <cellStyle name="Normal 5 3 2 6 2 2" xfId="818" xr:uid="{00000000-0005-0000-0000-00005E4F0000}"/>
    <cellStyle name="Normal 5 3 2 6 2 2 2" xfId="2523" xr:uid="{00000000-0005-0000-0000-00005F4F0000}"/>
    <cellStyle name="Normal 5 3 2 6 2 2 2 2" xfId="5919" xr:uid="{00000000-0005-0000-0000-0000604F0000}"/>
    <cellStyle name="Normal 5 3 2 6 2 2 2 2 2" xfId="12697" xr:uid="{00000000-0005-0000-0000-0000614F0000}"/>
    <cellStyle name="Normal 5 3 2 6 2 2 2 2 3" xfId="19466" xr:uid="{00000000-0005-0000-0000-0000624F0000}"/>
    <cellStyle name="Normal 5 3 2 6 2 2 2 2 4" xfId="26235" xr:uid="{00000000-0005-0000-0000-0000634F0000}"/>
    <cellStyle name="Normal 5 3 2 6 2 2 2 3" xfId="9313" xr:uid="{00000000-0005-0000-0000-0000644F0000}"/>
    <cellStyle name="Normal 5 3 2 6 2 2 2 4" xfId="16082" xr:uid="{00000000-0005-0000-0000-0000654F0000}"/>
    <cellStyle name="Normal 5 3 2 6 2 2 2 5" xfId="22851" xr:uid="{00000000-0005-0000-0000-0000664F0000}"/>
    <cellStyle name="Normal 5 3 2 6 2 2 3" xfId="4223" xr:uid="{00000000-0005-0000-0000-0000674F0000}"/>
    <cellStyle name="Normal 5 3 2 6 2 2 3 2" xfId="11004" xr:uid="{00000000-0005-0000-0000-0000684F0000}"/>
    <cellStyle name="Normal 5 3 2 6 2 2 3 3" xfId="17773" xr:uid="{00000000-0005-0000-0000-0000694F0000}"/>
    <cellStyle name="Normal 5 3 2 6 2 2 3 4" xfId="24542" xr:uid="{00000000-0005-0000-0000-00006A4F0000}"/>
    <cellStyle name="Normal 5 3 2 6 2 2 4" xfId="7620" xr:uid="{00000000-0005-0000-0000-00006B4F0000}"/>
    <cellStyle name="Normal 5 3 2 6 2 2 5" xfId="14389" xr:uid="{00000000-0005-0000-0000-00006C4F0000}"/>
    <cellStyle name="Normal 5 3 2 6 2 2 6" xfId="21158" xr:uid="{00000000-0005-0000-0000-00006D4F0000}"/>
    <cellStyle name="Normal 5 3 2 6 2 3" xfId="1244" xr:uid="{00000000-0005-0000-0000-00006E4F0000}"/>
    <cellStyle name="Normal 5 3 2 6 2 3 2" xfId="2949" xr:uid="{00000000-0005-0000-0000-00006F4F0000}"/>
    <cellStyle name="Normal 5 3 2 6 2 3 2 2" xfId="6345" xr:uid="{00000000-0005-0000-0000-0000704F0000}"/>
    <cellStyle name="Normal 5 3 2 6 2 3 2 2 2" xfId="13120" xr:uid="{00000000-0005-0000-0000-0000714F0000}"/>
    <cellStyle name="Normal 5 3 2 6 2 3 2 2 3" xfId="19889" xr:uid="{00000000-0005-0000-0000-0000724F0000}"/>
    <cellStyle name="Normal 5 3 2 6 2 3 2 2 4" xfId="26658" xr:uid="{00000000-0005-0000-0000-0000734F0000}"/>
    <cellStyle name="Normal 5 3 2 6 2 3 2 3" xfId="9736" xr:uid="{00000000-0005-0000-0000-0000744F0000}"/>
    <cellStyle name="Normal 5 3 2 6 2 3 2 4" xfId="16505" xr:uid="{00000000-0005-0000-0000-0000754F0000}"/>
    <cellStyle name="Normal 5 3 2 6 2 3 2 5" xfId="23274" xr:uid="{00000000-0005-0000-0000-0000764F0000}"/>
    <cellStyle name="Normal 5 3 2 6 2 3 3" xfId="4646" xr:uid="{00000000-0005-0000-0000-0000774F0000}"/>
    <cellStyle name="Normal 5 3 2 6 2 3 3 2" xfId="11427" xr:uid="{00000000-0005-0000-0000-0000784F0000}"/>
    <cellStyle name="Normal 5 3 2 6 2 3 3 3" xfId="18196" xr:uid="{00000000-0005-0000-0000-0000794F0000}"/>
    <cellStyle name="Normal 5 3 2 6 2 3 3 4" xfId="24965" xr:uid="{00000000-0005-0000-0000-00007A4F0000}"/>
    <cellStyle name="Normal 5 3 2 6 2 3 4" xfId="8043" xr:uid="{00000000-0005-0000-0000-00007B4F0000}"/>
    <cellStyle name="Normal 5 3 2 6 2 3 5" xfId="14812" xr:uid="{00000000-0005-0000-0000-00007C4F0000}"/>
    <cellStyle name="Normal 5 3 2 6 2 3 6" xfId="21581" xr:uid="{00000000-0005-0000-0000-00007D4F0000}"/>
    <cellStyle name="Normal 5 3 2 6 2 4" xfId="1673" xr:uid="{00000000-0005-0000-0000-00007E4F0000}"/>
    <cellStyle name="Normal 5 3 2 6 2 4 2" xfId="3375" xr:uid="{00000000-0005-0000-0000-00007F4F0000}"/>
    <cellStyle name="Normal 5 3 2 6 2 4 2 2" xfId="6771" xr:uid="{00000000-0005-0000-0000-0000804F0000}"/>
    <cellStyle name="Normal 5 3 2 6 2 4 2 2 2" xfId="13543" xr:uid="{00000000-0005-0000-0000-0000814F0000}"/>
    <cellStyle name="Normal 5 3 2 6 2 4 2 2 3" xfId="20312" xr:uid="{00000000-0005-0000-0000-0000824F0000}"/>
    <cellStyle name="Normal 5 3 2 6 2 4 2 2 4" xfId="27081" xr:uid="{00000000-0005-0000-0000-0000834F0000}"/>
    <cellStyle name="Normal 5 3 2 6 2 4 2 3" xfId="10159" xr:uid="{00000000-0005-0000-0000-0000844F0000}"/>
    <cellStyle name="Normal 5 3 2 6 2 4 2 4" xfId="16928" xr:uid="{00000000-0005-0000-0000-0000854F0000}"/>
    <cellStyle name="Normal 5 3 2 6 2 4 2 5" xfId="23697" xr:uid="{00000000-0005-0000-0000-0000864F0000}"/>
    <cellStyle name="Normal 5 3 2 6 2 4 3" xfId="5069" xr:uid="{00000000-0005-0000-0000-0000874F0000}"/>
    <cellStyle name="Normal 5 3 2 6 2 4 3 2" xfId="11850" xr:uid="{00000000-0005-0000-0000-0000884F0000}"/>
    <cellStyle name="Normal 5 3 2 6 2 4 3 3" xfId="18619" xr:uid="{00000000-0005-0000-0000-0000894F0000}"/>
    <cellStyle name="Normal 5 3 2 6 2 4 3 4" xfId="25388" xr:uid="{00000000-0005-0000-0000-00008A4F0000}"/>
    <cellStyle name="Normal 5 3 2 6 2 4 4" xfId="8466" xr:uid="{00000000-0005-0000-0000-00008B4F0000}"/>
    <cellStyle name="Normal 5 3 2 6 2 4 5" xfId="15235" xr:uid="{00000000-0005-0000-0000-00008C4F0000}"/>
    <cellStyle name="Normal 5 3 2 6 2 4 6" xfId="22004" xr:uid="{00000000-0005-0000-0000-00008D4F0000}"/>
    <cellStyle name="Normal 5 3 2 6 2 5" xfId="2100" xr:uid="{00000000-0005-0000-0000-00008E4F0000}"/>
    <cellStyle name="Normal 5 3 2 6 2 5 2" xfId="5496" xr:uid="{00000000-0005-0000-0000-00008F4F0000}"/>
    <cellStyle name="Normal 5 3 2 6 2 5 2 2" xfId="12274" xr:uid="{00000000-0005-0000-0000-0000904F0000}"/>
    <cellStyle name="Normal 5 3 2 6 2 5 2 3" xfId="19043" xr:uid="{00000000-0005-0000-0000-0000914F0000}"/>
    <cellStyle name="Normal 5 3 2 6 2 5 2 4" xfId="25812" xr:uid="{00000000-0005-0000-0000-0000924F0000}"/>
    <cellStyle name="Normal 5 3 2 6 2 5 3" xfId="8890" xr:uid="{00000000-0005-0000-0000-0000934F0000}"/>
    <cellStyle name="Normal 5 3 2 6 2 5 4" xfId="15659" xr:uid="{00000000-0005-0000-0000-0000944F0000}"/>
    <cellStyle name="Normal 5 3 2 6 2 5 5" xfId="22428" xr:uid="{00000000-0005-0000-0000-0000954F0000}"/>
    <cellStyle name="Normal 5 3 2 6 2 6" xfId="3800" xr:uid="{00000000-0005-0000-0000-0000964F0000}"/>
    <cellStyle name="Normal 5 3 2 6 2 6 2" xfId="10581" xr:uid="{00000000-0005-0000-0000-0000974F0000}"/>
    <cellStyle name="Normal 5 3 2 6 2 6 3" xfId="17350" xr:uid="{00000000-0005-0000-0000-0000984F0000}"/>
    <cellStyle name="Normal 5 3 2 6 2 6 4" xfId="24119" xr:uid="{00000000-0005-0000-0000-0000994F0000}"/>
    <cellStyle name="Normal 5 3 2 6 2 7" xfId="7197" xr:uid="{00000000-0005-0000-0000-00009A4F0000}"/>
    <cellStyle name="Normal 5 3 2 6 2 8" xfId="13966" xr:uid="{00000000-0005-0000-0000-00009B4F0000}"/>
    <cellStyle name="Normal 5 3 2 6 2 9" xfId="20735" xr:uid="{00000000-0005-0000-0000-00009C4F0000}"/>
    <cellStyle name="Normal 5 3 2 6 3" xfId="593" xr:uid="{00000000-0005-0000-0000-00009D4F0000}"/>
    <cellStyle name="Normal 5 3 2 6 3 2" xfId="2300" xr:uid="{00000000-0005-0000-0000-00009E4F0000}"/>
    <cellStyle name="Normal 5 3 2 6 3 2 2" xfId="5696" xr:uid="{00000000-0005-0000-0000-00009F4F0000}"/>
    <cellStyle name="Normal 5 3 2 6 3 2 2 2" xfId="12474" xr:uid="{00000000-0005-0000-0000-0000A04F0000}"/>
    <cellStyle name="Normal 5 3 2 6 3 2 2 3" xfId="19243" xr:uid="{00000000-0005-0000-0000-0000A14F0000}"/>
    <cellStyle name="Normal 5 3 2 6 3 2 2 4" xfId="26012" xr:uid="{00000000-0005-0000-0000-0000A24F0000}"/>
    <cellStyle name="Normal 5 3 2 6 3 2 3" xfId="9090" xr:uid="{00000000-0005-0000-0000-0000A34F0000}"/>
    <cellStyle name="Normal 5 3 2 6 3 2 4" xfId="15859" xr:uid="{00000000-0005-0000-0000-0000A44F0000}"/>
    <cellStyle name="Normal 5 3 2 6 3 2 5" xfId="22628" xr:uid="{00000000-0005-0000-0000-0000A54F0000}"/>
    <cellStyle name="Normal 5 3 2 6 3 3" xfId="4000" xr:uid="{00000000-0005-0000-0000-0000A64F0000}"/>
    <cellStyle name="Normal 5 3 2 6 3 3 2" xfId="10781" xr:uid="{00000000-0005-0000-0000-0000A74F0000}"/>
    <cellStyle name="Normal 5 3 2 6 3 3 3" xfId="17550" xr:uid="{00000000-0005-0000-0000-0000A84F0000}"/>
    <cellStyle name="Normal 5 3 2 6 3 3 4" xfId="24319" xr:uid="{00000000-0005-0000-0000-0000A94F0000}"/>
    <cellStyle name="Normal 5 3 2 6 3 4" xfId="7397" xr:uid="{00000000-0005-0000-0000-0000AA4F0000}"/>
    <cellStyle name="Normal 5 3 2 6 3 5" xfId="14166" xr:uid="{00000000-0005-0000-0000-0000AB4F0000}"/>
    <cellStyle name="Normal 5 3 2 6 3 6" xfId="20935" xr:uid="{00000000-0005-0000-0000-0000AC4F0000}"/>
    <cellStyle name="Normal 5 3 2 6 4" xfId="1021" xr:uid="{00000000-0005-0000-0000-0000AD4F0000}"/>
    <cellStyle name="Normal 5 3 2 6 4 2" xfId="2726" xr:uid="{00000000-0005-0000-0000-0000AE4F0000}"/>
    <cellStyle name="Normal 5 3 2 6 4 2 2" xfId="6122" xr:uid="{00000000-0005-0000-0000-0000AF4F0000}"/>
    <cellStyle name="Normal 5 3 2 6 4 2 2 2" xfId="12897" xr:uid="{00000000-0005-0000-0000-0000B04F0000}"/>
    <cellStyle name="Normal 5 3 2 6 4 2 2 3" xfId="19666" xr:uid="{00000000-0005-0000-0000-0000B14F0000}"/>
    <cellStyle name="Normal 5 3 2 6 4 2 2 4" xfId="26435" xr:uid="{00000000-0005-0000-0000-0000B24F0000}"/>
    <cellStyle name="Normal 5 3 2 6 4 2 3" xfId="9513" xr:uid="{00000000-0005-0000-0000-0000B34F0000}"/>
    <cellStyle name="Normal 5 3 2 6 4 2 4" xfId="16282" xr:uid="{00000000-0005-0000-0000-0000B44F0000}"/>
    <cellStyle name="Normal 5 3 2 6 4 2 5" xfId="23051" xr:uid="{00000000-0005-0000-0000-0000B54F0000}"/>
    <cellStyle name="Normal 5 3 2 6 4 3" xfId="4423" xr:uid="{00000000-0005-0000-0000-0000B64F0000}"/>
    <cellStyle name="Normal 5 3 2 6 4 3 2" xfId="11204" xr:uid="{00000000-0005-0000-0000-0000B74F0000}"/>
    <cellStyle name="Normal 5 3 2 6 4 3 3" xfId="17973" xr:uid="{00000000-0005-0000-0000-0000B84F0000}"/>
    <cellStyle name="Normal 5 3 2 6 4 3 4" xfId="24742" xr:uid="{00000000-0005-0000-0000-0000B94F0000}"/>
    <cellStyle name="Normal 5 3 2 6 4 4" xfId="7820" xr:uid="{00000000-0005-0000-0000-0000BA4F0000}"/>
    <cellStyle name="Normal 5 3 2 6 4 5" xfId="14589" xr:uid="{00000000-0005-0000-0000-0000BB4F0000}"/>
    <cellStyle name="Normal 5 3 2 6 4 6" xfId="21358" xr:uid="{00000000-0005-0000-0000-0000BC4F0000}"/>
    <cellStyle name="Normal 5 3 2 6 5" xfId="1450" xr:uid="{00000000-0005-0000-0000-0000BD4F0000}"/>
    <cellStyle name="Normal 5 3 2 6 5 2" xfId="3152" xr:uid="{00000000-0005-0000-0000-0000BE4F0000}"/>
    <cellStyle name="Normal 5 3 2 6 5 2 2" xfId="6548" xr:uid="{00000000-0005-0000-0000-0000BF4F0000}"/>
    <cellStyle name="Normal 5 3 2 6 5 2 2 2" xfId="13320" xr:uid="{00000000-0005-0000-0000-0000C04F0000}"/>
    <cellStyle name="Normal 5 3 2 6 5 2 2 3" xfId="20089" xr:uid="{00000000-0005-0000-0000-0000C14F0000}"/>
    <cellStyle name="Normal 5 3 2 6 5 2 2 4" xfId="26858" xr:uid="{00000000-0005-0000-0000-0000C24F0000}"/>
    <cellStyle name="Normal 5 3 2 6 5 2 3" xfId="9936" xr:uid="{00000000-0005-0000-0000-0000C34F0000}"/>
    <cellStyle name="Normal 5 3 2 6 5 2 4" xfId="16705" xr:uid="{00000000-0005-0000-0000-0000C44F0000}"/>
    <cellStyle name="Normal 5 3 2 6 5 2 5" xfId="23474" xr:uid="{00000000-0005-0000-0000-0000C54F0000}"/>
    <cellStyle name="Normal 5 3 2 6 5 3" xfId="4846" xr:uid="{00000000-0005-0000-0000-0000C64F0000}"/>
    <cellStyle name="Normal 5 3 2 6 5 3 2" xfId="11627" xr:uid="{00000000-0005-0000-0000-0000C74F0000}"/>
    <cellStyle name="Normal 5 3 2 6 5 3 3" xfId="18396" xr:uid="{00000000-0005-0000-0000-0000C84F0000}"/>
    <cellStyle name="Normal 5 3 2 6 5 3 4" xfId="25165" xr:uid="{00000000-0005-0000-0000-0000C94F0000}"/>
    <cellStyle name="Normal 5 3 2 6 5 4" xfId="8243" xr:uid="{00000000-0005-0000-0000-0000CA4F0000}"/>
    <cellStyle name="Normal 5 3 2 6 5 5" xfId="15012" xr:uid="{00000000-0005-0000-0000-0000CB4F0000}"/>
    <cellStyle name="Normal 5 3 2 6 5 6" xfId="21781" xr:uid="{00000000-0005-0000-0000-0000CC4F0000}"/>
    <cellStyle name="Normal 5 3 2 6 6" xfId="1875" xr:uid="{00000000-0005-0000-0000-0000CD4F0000}"/>
    <cellStyle name="Normal 5 3 2 6 6 2" xfId="5271" xr:uid="{00000000-0005-0000-0000-0000CE4F0000}"/>
    <cellStyle name="Normal 5 3 2 6 6 2 2" xfId="12051" xr:uid="{00000000-0005-0000-0000-0000CF4F0000}"/>
    <cellStyle name="Normal 5 3 2 6 6 2 3" xfId="18820" xr:uid="{00000000-0005-0000-0000-0000D04F0000}"/>
    <cellStyle name="Normal 5 3 2 6 6 2 4" xfId="25589" xr:uid="{00000000-0005-0000-0000-0000D14F0000}"/>
    <cellStyle name="Normal 5 3 2 6 6 3" xfId="8667" xr:uid="{00000000-0005-0000-0000-0000D24F0000}"/>
    <cellStyle name="Normal 5 3 2 6 6 4" xfId="15436" xr:uid="{00000000-0005-0000-0000-0000D34F0000}"/>
    <cellStyle name="Normal 5 3 2 6 6 5" xfId="22205" xr:uid="{00000000-0005-0000-0000-0000D44F0000}"/>
    <cellStyle name="Normal 5 3 2 6 7" xfId="3577" xr:uid="{00000000-0005-0000-0000-0000D54F0000}"/>
    <cellStyle name="Normal 5 3 2 6 7 2" xfId="10358" xr:uid="{00000000-0005-0000-0000-0000D64F0000}"/>
    <cellStyle name="Normal 5 3 2 6 7 3" xfId="17127" xr:uid="{00000000-0005-0000-0000-0000D74F0000}"/>
    <cellStyle name="Normal 5 3 2 6 7 4" xfId="23896" xr:uid="{00000000-0005-0000-0000-0000D84F0000}"/>
    <cellStyle name="Normal 5 3 2 6 8" xfId="6973" xr:uid="{00000000-0005-0000-0000-0000D94F0000}"/>
    <cellStyle name="Normal 5 3 2 6 9" xfId="13743" xr:uid="{00000000-0005-0000-0000-0000DA4F0000}"/>
    <cellStyle name="Normal 5 3 2 7" xfId="289" xr:uid="{00000000-0005-0000-0000-0000DB4F0000}"/>
    <cellStyle name="Normal 5 3 2 7 2" xfId="716" xr:uid="{00000000-0005-0000-0000-0000DC4F0000}"/>
    <cellStyle name="Normal 5 3 2 7 2 2" xfId="2423" xr:uid="{00000000-0005-0000-0000-0000DD4F0000}"/>
    <cellStyle name="Normal 5 3 2 7 2 2 2" xfId="5819" xr:uid="{00000000-0005-0000-0000-0000DE4F0000}"/>
    <cellStyle name="Normal 5 3 2 7 2 2 2 2" xfId="12597" xr:uid="{00000000-0005-0000-0000-0000DF4F0000}"/>
    <cellStyle name="Normal 5 3 2 7 2 2 2 3" xfId="19366" xr:uid="{00000000-0005-0000-0000-0000E04F0000}"/>
    <cellStyle name="Normal 5 3 2 7 2 2 2 4" xfId="26135" xr:uid="{00000000-0005-0000-0000-0000E14F0000}"/>
    <cellStyle name="Normal 5 3 2 7 2 2 3" xfId="9213" xr:uid="{00000000-0005-0000-0000-0000E24F0000}"/>
    <cellStyle name="Normal 5 3 2 7 2 2 4" xfId="15982" xr:uid="{00000000-0005-0000-0000-0000E34F0000}"/>
    <cellStyle name="Normal 5 3 2 7 2 2 5" xfId="22751" xr:uid="{00000000-0005-0000-0000-0000E44F0000}"/>
    <cellStyle name="Normal 5 3 2 7 2 3" xfId="4123" xr:uid="{00000000-0005-0000-0000-0000E54F0000}"/>
    <cellStyle name="Normal 5 3 2 7 2 3 2" xfId="10904" xr:uid="{00000000-0005-0000-0000-0000E64F0000}"/>
    <cellStyle name="Normal 5 3 2 7 2 3 3" xfId="17673" xr:uid="{00000000-0005-0000-0000-0000E74F0000}"/>
    <cellStyle name="Normal 5 3 2 7 2 3 4" xfId="24442" xr:uid="{00000000-0005-0000-0000-0000E84F0000}"/>
    <cellStyle name="Normal 5 3 2 7 2 4" xfId="7520" xr:uid="{00000000-0005-0000-0000-0000E94F0000}"/>
    <cellStyle name="Normal 5 3 2 7 2 5" xfId="14289" xr:uid="{00000000-0005-0000-0000-0000EA4F0000}"/>
    <cellStyle name="Normal 5 3 2 7 2 6" xfId="21058" xr:uid="{00000000-0005-0000-0000-0000EB4F0000}"/>
    <cellStyle name="Normal 5 3 2 7 3" xfId="1144" xr:uid="{00000000-0005-0000-0000-0000EC4F0000}"/>
    <cellStyle name="Normal 5 3 2 7 3 2" xfId="2849" xr:uid="{00000000-0005-0000-0000-0000ED4F0000}"/>
    <cellStyle name="Normal 5 3 2 7 3 2 2" xfId="6245" xr:uid="{00000000-0005-0000-0000-0000EE4F0000}"/>
    <cellStyle name="Normal 5 3 2 7 3 2 2 2" xfId="13020" xr:uid="{00000000-0005-0000-0000-0000EF4F0000}"/>
    <cellStyle name="Normal 5 3 2 7 3 2 2 3" xfId="19789" xr:uid="{00000000-0005-0000-0000-0000F04F0000}"/>
    <cellStyle name="Normal 5 3 2 7 3 2 2 4" xfId="26558" xr:uid="{00000000-0005-0000-0000-0000F14F0000}"/>
    <cellStyle name="Normal 5 3 2 7 3 2 3" xfId="9636" xr:uid="{00000000-0005-0000-0000-0000F24F0000}"/>
    <cellStyle name="Normal 5 3 2 7 3 2 4" xfId="16405" xr:uid="{00000000-0005-0000-0000-0000F34F0000}"/>
    <cellStyle name="Normal 5 3 2 7 3 2 5" xfId="23174" xr:uid="{00000000-0005-0000-0000-0000F44F0000}"/>
    <cellStyle name="Normal 5 3 2 7 3 3" xfId="4546" xr:uid="{00000000-0005-0000-0000-0000F54F0000}"/>
    <cellStyle name="Normal 5 3 2 7 3 3 2" xfId="11327" xr:uid="{00000000-0005-0000-0000-0000F64F0000}"/>
    <cellStyle name="Normal 5 3 2 7 3 3 3" xfId="18096" xr:uid="{00000000-0005-0000-0000-0000F74F0000}"/>
    <cellStyle name="Normal 5 3 2 7 3 3 4" xfId="24865" xr:uid="{00000000-0005-0000-0000-0000F84F0000}"/>
    <cellStyle name="Normal 5 3 2 7 3 4" xfId="7943" xr:uid="{00000000-0005-0000-0000-0000F94F0000}"/>
    <cellStyle name="Normal 5 3 2 7 3 5" xfId="14712" xr:uid="{00000000-0005-0000-0000-0000FA4F0000}"/>
    <cellStyle name="Normal 5 3 2 7 3 6" xfId="21481" xr:uid="{00000000-0005-0000-0000-0000FB4F0000}"/>
    <cellStyle name="Normal 5 3 2 7 4" xfId="1573" xr:uid="{00000000-0005-0000-0000-0000FC4F0000}"/>
    <cellStyle name="Normal 5 3 2 7 4 2" xfId="3275" xr:uid="{00000000-0005-0000-0000-0000FD4F0000}"/>
    <cellStyle name="Normal 5 3 2 7 4 2 2" xfId="6671" xr:uid="{00000000-0005-0000-0000-0000FE4F0000}"/>
    <cellStyle name="Normal 5 3 2 7 4 2 2 2" xfId="13443" xr:uid="{00000000-0005-0000-0000-0000FF4F0000}"/>
    <cellStyle name="Normal 5 3 2 7 4 2 2 3" xfId="20212" xr:uid="{00000000-0005-0000-0000-000000500000}"/>
    <cellStyle name="Normal 5 3 2 7 4 2 2 4" xfId="26981" xr:uid="{00000000-0005-0000-0000-000001500000}"/>
    <cellStyle name="Normal 5 3 2 7 4 2 3" xfId="10059" xr:uid="{00000000-0005-0000-0000-000002500000}"/>
    <cellStyle name="Normal 5 3 2 7 4 2 4" xfId="16828" xr:uid="{00000000-0005-0000-0000-000003500000}"/>
    <cellStyle name="Normal 5 3 2 7 4 2 5" xfId="23597" xr:uid="{00000000-0005-0000-0000-000004500000}"/>
    <cellStyle name="Normal 5 3 2 7 4 3" xfId="4969" xr:uid="{00000000-0005-0000-0000-000005500000}"/>
    <cellStyle name="Normal 5 3 2 7 4 3 2" xfId="11750" xr:uid="{00000000-0005-0000-0000-000006500000}"/>
    <cellStyle name="Normal 5 3 2 7 4 3 3" xfId="18519" xr:uid="{00000000-0005-0000-0000-000007500000}"/>
    <cellStyle name="Normal 5 3 2 7 4 3 4" xfId="25288" xr:uid="{00000000-0005-0000-0000-000008500000}"/>
    <cellStyle name="Normal 5 3 2 7 4 4" xfId="8366" xr:uid="{00000000-0005-0000-0000-000009500000}"/>
    <cellStyle name="Normal 5 3 2 7 4 5" xfId="15135" xr:uid="{00000000-0005-0000-0000-00000A500000}"/>
    <cellStyle name="Normal 5 3 2 7 4 6" xfId="21904" xr:uid="{00000000-0005-0000-0000-00000B500000}"/>
    <cellStyle name="Normal 5 3 2 7 5" xfId="1998" xr:uid="{00000000-0005-0000-0000-00000C500000}"/>
    <cellStyle name="Normal 5 3 2 7 5 2" xfId="5394" xr:uid="{00000000-0005-0000-0000-00000D500000}"/>
    <cellStyle name="Normal 5 3 2 7 5 2 2" xfId="12174" xr:uid="{00000000-0005-0000-0000-00000E500000}"/>
    <cellStyle name="Normal 5 3 2 7 5 2 3" xfId="18943" xr:uid="{00000000-0005-0000-0000-00000F500000}"/>
    <cellStyle name="Normal 5 3 2 7 5 2 4" xfId="25712" xr:uid="{00000000-0005-0000-0000-000010500000}"/>
    <cellStyle name="Normal 5 3 2 7 5 3" xfId="8790" xr:uid="{00000000-0005-0000-0000-000011500000}"/>
    <cellStyle name="Normal 5 3 2 7 5 4" xfId="15559" xr:uid="{00000000-0005-0000-0000-000012500000}"/>
    <cellStyle name="Normal 5 3 2 7 5 5" xfId="22328" xr:uid="{00000000-0005-0000-0000-000013500000}"/>
    <cellStyle name="Normal 5 3 2 7 6" xfId="3700" xr:uid="{00000000-0005-0000-0000-000014500000}"/>
    <cellStyle name="Normal 5 3 2 7 6 2" xfId="10481" xr:uid="{00000000-0005-0000-0000-000015500000}"/>
    <cellStyle name="Normal 5 3 2 7 6 3" xfId="17250" xr:uid="{00000000-0005-0000-0000-000016500000}"/>
    <cellStyle name="Normal 5 3 2 7 6 4" xfId="24019" xr:uid="{00000000-0005-0000-0000-000017500000}"/>
    <cellStyle name="Normal 5 3 2 7 7" xfId="7097" xr:uid="{00000000-0005-0000-0000-000018500000}"/>
    <cellStyle name="Normal 5 3 2 7 8" xfId="13866" xr:uid="{00000000-0005-0000-0000-000019500000}"/>
    <cellStyle name="Normal 5 3 2 7 9" xfId="20635" xr:uid="{00000000-0005-0000-0000-00001A500000}"/>
    <cellStyle name="Normal 5 3 2 8" xfId="491" xr:uid="{00000000-0005-0000-0000-00001B500000}"/>
    <cellStyle name="Normal 5 3 2 8 2" xfId="2200" xr:uid="{00000000-0005-0000-0000-00001C500000}"/>
    <cellStyle name="Normal 5 3 2 8 2 2" xfId="5596" xr:uid="{00000000-0005-0000-0000-00001D500000}"/>
    <cellStyle name="Normal 5 3 2 8 2 2 2" xfId="12374" xr:uid="{00000000-0005-0000-0000-00001E500000}"/>
    <cellStyle name="Normal 5 3 2 8 2 2 3" xfId="19143" xr:uid="{00000000-0005-0000-0000-00001F500000}"/>
    <cellStyle name="Normal 5 3 2 8 2 2 4" xfId="25912" xr:uid="{00000000-0005-0000-0000-000020500000}"/>
    <cellStyle name="Normal 5 3 2 8 2 3" xfId="8990" xr:uid="{00000000-0005-0000-0000-000021500000}"/>
    <cellStyle name="Normal 5 3 2 8 2 4" xfId="15759" xr:uid="{00000000-0005-0000-0000-000022500000}"/>
    <cellStyle name="Normal 5 3 2 8 2 5" xfId="22528" xr:uid="{00000000-0005-0000-0000-000023500000}"/>
    <cellStyle name="Normal 5 3 2 8 3" xfId="3900" xr:uid="{00000000-0005-0000-0000-000024500000}"/>
    <cellStyle name="Normal 5 3 2 8 3 2" xfId="10681" xr:uid="{00000000-0005-0000-0000-000025500000}"/>
    <cellStyle name="Normal 5 3 2 8 3 3" xfId="17450" xr:uid="{00000000-0005-0000-0000-000026500000}"/>
    <cellStyle name="Normal 5 3 2 8 3 4" xfId="24219" xr:uid="{00000000-0005-0000-0000-000027500000}"/>
    <cellStyle name="Normal 5 3 2 8 4" xfId="7297" xr:uid="{00000000-0005-0000-0000-000028500000}"/>
    <cellStyle name="Normal 5 3 2 8 5" xfId="14066" xr:uid="{00000000-0005-0000-0000-000029500000}"/>
    <cellStyle name="Normal 5 3 2 8 6" xfId="20835" xr:uid="{00000000-0005-0000-0000-00002A500000}"/>
    <cellStyle name="Normal 5 3 2 9" xfId="921" xr:uid="{00000000-0005-0000-0000-00002B500000}"/>
    <cellStyle name="Normal 5 3 2 9 2" xfId="2626" xr:uid="{00000000-0005-0000-0000-00002C500000}"/>
    <cellStyle name="Normal 5 3 2 9 2 2" xfId="6022" xr:uid="{00000000-0005-0000-0000-00002D500000}"/>
    <cellStyle name="Normal 5 3 2 9 2 2 2" xfId="12797" xr:uid="{00000000-0005-0000-0000-00002E500000}"/>
    <cellStyle name="Normal 5 3 2 9 2 2 3" xfId="19566" xr:uid="{00000000-0005-0000-0000-00002F500000}"/>
    <cellStyle name="Normal 5 3 2 9 2 2 4" xfId="26335" xr:uid="{00000000-0005-0000-0000-000030500000}"/>
    <cellStyle name="Normal 5 3 2 9 2 3" xfId="9413" xr:uid="{00000000-0005-0000-0000-000031500000}"/>
    <cellStyle name="Normal 5 3 2 9 2 4" xfId="16182" xr:uid="{00000000-0005-0000-0000-000032500000}"/>
    <cellStyle name="Normal 5 3 2 9 2 5" xfId="22951" xr:uid="{00000000-0005-0000-0000-000033500000}"/>
    <cellStyle name="Normal 5 3 2 9 3" xfId="4323" xr:uid="{00000000-0005-0000-0000-000034500000}"/>
    <cellStyle name="Normal 5 3 2 9 3 2" xfId="11104" xr:uid="{00000000-0005-0000-0000-000035500000}"/>
    <cellStyle name="Normal 5 3 2 9 3 3" xfId="17873" xr:uid="{00000000-0005-0000-0000-000036500000}"/>
    <cellStyle name="Normal 5 3 2 9 3 4" xfId="24642" xr:uid="{00000000-0005-0000-0000-000037500000}"/>
    <cellStyle name="Normal 5 3 2 9 4" xfId="7720" xr:uid="{00000000-0005-0000-0000-000038500000}"/>
    <cellStyle name="Normal 5 3 2 9 5" xfId="14489" xr:uid="{00000000-0005-0000-0000-000039500000}"/>
    <cellStyle name="Normal 5 3 2 9 6" xfId="21258" xr:uid="{00000000-0005-0000-0000-00003A500000}"/>
    <cellStyle name="Normal 5 3 3" xfId="37" xr:uid="{00000000-0005-0000-0000-00003B500000}"/>
    <cellStyle name="Normal 5 3 3 10" xfId="13653" xr:uid="{00000000-0005-0000-0000-00003C500000}"/>
    <cellStyle name="Normal 5 3 3 11" xfId="20422" xr:uid="{00000000-0005-0000-0000-00003D500000}"/>
    <cellStyle name="Normal 5 3 3 2" xfId="153" xr:uid="{00000000-0005-0000-0000-00003E500000}"/>
    <cellStyle name="Normal 5 3 3 2 10" xfId="20522" xr:uid="{00000000-0005-0000-0000-00003F500000}"/>
    <cellStyle name="Normal 5 3 3 2 2" xfId="401" xr:uid="{00000000-0005-0000-0000-000040500000}"/>
    <cellStyle name="Normal 5 3 3 2 2 2" xfId="828" xr:uid="{00000000-0005-0000-0000-000041500000}"/>
    <cellStyle name="Normal 5 3 3 2 2 2 2" xfId="2533" xr:uid="{00000000-0005-0000-0000-000042500000}"/>
    <cellStyle name="Normal 5 3 3 2 2 2 2 2" xfId="5929" xr:uid="{00000000-0005-0000-0000-000043500000}"/>
    <cellStyle name="Normal 5 3 3 2 2 2 2 2 2" xfId="12707" xr:uid="{00000000-0005-0000-0000-000044500000}"/>
    <cellStyle name="Normal 5 3 3 2 2 2 2 2 3" xfId="19476" xr:uid="{00000000-0005-0000-0000-000045500000}"/>
    <cellStyle name="Normal 5 3 3 2 2 2 2 2 4" xfId="26245" xr:uid="{00000000-0005-0000-0000-000046500000}"/>
    <cellStyle name="Normal 5 3 3 2 2 2 2 3" xfId="9323" xr:uid="{00000000-0005-0000-0000-000047500000}"/>
    <cellStyle name="Normal 5 3 3 2 2 2 2 4" xfId="16092" xr:uid="{00000000-0005-0000-0000-000048500000}"/>
    <cellStyle name="Normal 5 3 3 2 2 2 2 5" xfId="22861" xr:uid="{00000000-0005-0000-0000-000049500000}"/>
    <cellStyle name="Normal 5 3 3 2 2 2 3" xfId="4233" xr:uid="{00000000-0005-0000-0000-00004A500000}"/>
    <cellStyle name="Normal 5 3 3 2 2 2 3 2" xfId="11014" xr:uid="{00000000-0005-0000-0000-00004B500000}"/>
    <cellStyle name="Normal 5 3 3 2 2 2 3 3" xfId="17783" xr:uid="{00000000-0005-0000-0000-00004C500000}"/>
    <cellStyle name="Normal 5 3 3 2 2 2 3 4" xfId="24552" xr:uid="{00000000-0005-0000-0000-00004D500000}"/>
    <cellStyle name="Normal 5 3 3 2 2 2 4" xfId="7630" xr:uid="{00000000-0005-0000-0000-00004E500000}"/>
    <cellStyle name="Normal 5 3 3 2 2 2 5" xfId="14399" xr:uid="{00000000-0005-0000-0000-00004F500000}"/>
    <cellStyle name="Normal 5 3 3 2 2 2 6" xfId="21168" xr:uid="{00000000-0005-0000-0000-000050500000}"/>
    <cellStyle name="Normal 5 3 3 2 2 3" xfId="1254" xr:uid="{00000000-0005-0000-0000-000051500000}"/>
    <cellStyle name="Normal 5 3 3 2 2 3 2" xfId="2959" xr:uid="{00000000-0005-0000-0000-000052500000}"/>
    <cellStyle name="Normal 5 3 3 2 2 3 2 2" xfId="6355" xr:uid="{00000000-0005-0000-0000-000053500000}"/>
    <cellStyle name="Normal 5 3 3 2 2 3 2 2 2" xfId="13130" xr:uid="{00000000-0005-0000-0000-000054500000}"/>
    <cellStyle name="Normal 5 3 3 2 2 3 2 2 3" xfId="19899" xr:uid="{00000000-0005-0000-0000-000055500000}"/>
    <cellStyle name="Normal 5 3 3 2 2 3 2 2 4" xfId="26668" xr:uid="{00000000-0005-0000-0000-000056500000}"/>
    <cellStyle name="Normal 5 3 3 2 2 3 2 3" xfId="9746" xr:uid="{00000000-0005-0000-0000-000057500000}"/>
    <cellStyle name="Normal 5 3 3 2 2 3 2 4" xfId="16515" xr:uid="{00000000-0005-0000-0000-000058500000}"/>
    <cellStyle name="Normal 5 3 3 2 2 3 2 5" xfId="23284" xr:uid="{00000000-0005-0000-0000-000059500000}"/>
    <cellStyle name="Normal 5 3 3 2 2 3 3" xfId="4656" xr:uid="{00000000-0005-0000-0000-00005A500000}"/>
    <cellStyle name="Normal 5 3 3 2 2 3 3 2" xfId="11437" xr:uid="{00000000-0005-0000-0000-00005B500000}"/>
    <cellStyle name="Normal 5 3 3 2 2 3 3 3" xfId="18206" xr:uid="{00000000-0005-0000-0000-00005C500000}"/>
    <cellStyle name="Normal 5 3 3 2 2 3 3 4" xfId="24975" xr:uid="{00000000-0005-0000-0000-00005D500000}"/>
    <cellStyle name="Normal 5 3 3 2 2 3 4" xfId="8053" xr:uid="{00000000-0005-0000-0000-00005E500000}"/>
    <cellStyle name="Normal 5 3 3 2 2 3 5" xfId="14822" xr:uid="{00000000-0005-0000-0000-00005F500000}"/>
    <cellStyle name="Normal 5 3 3 2 2 3 6" xfId="21591" xr:uid="{00000000-0005-0000-0000-000060500000}"/>
    <cellStyle name="Normal 5 3 3 2 2 4" xfId="1683" xr:uid="{00000000-0005-0000-0000-000061500000}"/>
    <cellStyle name="Normal 5 3 3 2 2 4 2" xfId="3385" xr:uid="{00000000-0005-0000-0000-000062500000}"/>
    <cellStyle name="Normal 5 3 3 2 2 4 2 2" xfId="6781" xr:uid="{00000000-0005-0000-0000-000063500000}"/>
    <cellStyle name="Normal 5 3 3 2 2 4 2 2 2" xfId="13553" xr:uid="{00000000-0005-0000-0000-000064500000}"/>
    <cellStyle name="Normal 5 3 3 2 2 4 2 2 3" xfId="20322" xr:uid="{00000000-0005-0000-0000-000065500000}"/>
    <cellStyle name="Normal 5 3 3 2 2 4 2 2 4" xfId="27091" xr:uid="{00000000-0005-0000-0000-000066500000}"/>
    <cellStyle name="Normal 5 3 3 2 2 4 2 3" xfId="10169" xr:uid="{00000000-0005-0000-0000-000067500000}"/>
    <cellStyle name="Normal 5 3 3 2 2 4 2 4" xfId="16938" xr:uid="{00000000-0005-0000-0000-000068500000}"/>
    <cellStyle name="Normal 5 3 3 2 2 4 2 5" xfId="23707" xr:uid="{00000000-0005-0000-0000-000069500000}"/>
    <cellStyle name="Normal 5 3 3 2 2 4 3" xfId="5079" xr:uid="{00000000-0005-0000-0000-00006A500000}"/>
    <cellStyle name="Normal 5 3 3 2 2 4 3 2" xfId="11860" xr:uid="{00000000-0005-0000-0000-00006B500000}"/>
    <cellStyle name="Normal 5 3 3 2 2 4 3 3" xfId="18629" xr:uid="{00000000-0005-0000-0000-00006C500000}"/>
    <cellStyle name="Normal 5 3 3 2 2 4 3 4" xfId="25398" xr:uid="{00000000-0005-0000-0000-00006D500000}"/>
    <cellStyle name="Normal 5 3 3 2 2 4 4" xfId="8476" xr:uid="{00000000-0005-0000-0000-00006E500000}"/>
    <cellStyle name="Normal 5 3 3 2 2 4 5" xfId="15245" xr:uid="{00000000-0005-0000-0000-00006F500000}"/>
    <cellStyle name="Normal 5 3 3 2 2 4 6" xfId="22014" xr:uid="{00000000-0005-0000-0000-000070500000}"/>
    <cellStyle name="Normal 5 3 3 2 2 5" xfId="2110" xr:uid="{00000000-0005-0000-0000-000071500000}"/>
    <cellStyle name="Normal 5 3 3 2 2 5 2" xfId="5506" xr:uid="{00000000-0005-0000-0000-000072500000}"/>
    <cellStyle name="Normal 5 3 3 2 2 5 2 2" xfId="12284" xr:uid="{00000000-0005-0000-0000-000073500000}"/>
    <cellStyle name="Normal 5 3 3 2 2 5 2 3" xfId="19053" xr:uid="{00000000-0005-0000-0000-000074500000}"/>
    <cellStyle name="Normal 5 3 3 2 2 5 2 4" xfId="25822" xr:uid="{00000000-0005-0000-0000-000075500000}"/>
    <cellStyle name="Normal 5 3 3 2 2 5 3" xfId="8900" xr:uid="{00000000-0005-0000-0000-000076500000}"/>
    <cellStyle name="Normal 5 3 3 2 2 5 4" xfId="15669" xr:uid="{00000000-0005-0000-0000-000077500000}"/>
    <cellStyle name="Normal 5 3 3 2 2 5 5" xfId="22438" xr:uid="{00000000-0005-0000-0000-000078500000}"/>
    <cellStyle name="Normal 5 3 3 2 2 6" xfId="3810" xr:uid="{00000000-0005-0000-0000-000079500000}"/>
    <cellStyle name="Normal 5 3 3 2 2 6 2" xfId="10591" xr:uid="{00000000-0005-0000-0000-00007A500000}"/>
    <cellStyle name="Normal 5 3 3 2 2 6 3" xfId="17360" xr:uid="{00000000-0005-0000-0000-00007B500000}"/>
    <cellStyle name="Normal 5 3 3 2 2 6 4" xfId="24129" xr:uid="{00000000-0005-0000-0000-00007C500000}"/>
    <cellStyle name="Normal 5 3 3 2 2 7" xfId="7207" xr:uid="{00000000-0005-0000-0000-00007D500000}"/>
    <cellStyle name="Normal 5 3 3 2 2 8" xfId="13976" xr:uid="{00000000-0005-0000-0000-00007E500000}"/>
    <cellStyle name="Normal 5 3 3 2 2 9" xfId="20745" xr:uid="{00000000-0005-0000-0000-00007F500000}"/>
    <cellStyle name="Normal 5 3 3 2 3" xfId="603" xr:uid="{00000000-0005-0000-0000-000080500000}"/>
    <cellStyle name="Normal 5 3 3 2 3 2" xfId="2310" xr:uid="{00000000-0005-0000-0000-000081500000}"/>
    <cellStyle name="Normal 5 3 3 2 3 2 2" xfId="5706" xr:uid="{00000000-0005-0000-0000-000082500000}"/>
    <cellStyle name="Normal 5 3 3 2 3 2 2 2" xfId="12484" xr:uid="{00000000-0005-0000-0000-000083500000}"/>
    <cellStyle name="Normal 5 3 3 2 3 2 2 3" xfId="19253" xr:uid="{00000000-0005-0000-0000-000084500000}"/>
    <cellStyle name="Normal 5 3 3 2 3 2 2 4" xfId="26022" xr:uid="{00000000-0005-0000-0000-000085500000}"/>
    <cellStyle name="Normal 5 3 3 2 3 2 3" xfId="9100" xr:uid="{00000000-0005-0000-0000-000086500000}"/>
    <cellStyle name="Normal 5 3 3 2 3 2 4" xfId="15869" xr:uid="{00000000-0005-0000-0000-000087500000}"/>
    <cellStyle name="Normal 5 3 3 2 3 2 5" xfId="22638" xr:uid="{00000000-0005-0000-0000-000088500000}"/>
    <cellStyle name="Normal 5 3 3 2 3 3" xfId="4010" xr:uid="{00000000-0005-0000-0000-000089500000}"/>
    <cellStyle name="Normal 5 3 3 2 3 3 2" xfId="10791" xr:uid="{00000000-0005-0000-0000-00008A500000}"/>
    <cellStyle name="Normal 5 3 3 2 3 3 3" xfId="17560" xr:uid="{00000000-0005-0000-0000-00008B500000}"/>
    <cellStyle name="Normal 5 3 3 2 3 3 4" xfId="24329" xr:uid="{00000000-0005-0000-0000-00008C500000}"/>
    <cellStyle name="Normal 5 3 3 2 3 4" xfId="7407" xr:uid="{00000000-0005-0000-0000-00008D500000}"/>
    <cellStyle name="Normal 5 3 3 2 3 5" xfId="14176" xr:uid="{00000000-0005-0000-0000-00008E500000}"/>
    <cellStyle name="Normal 5 3 3 2 3 6" xfId="20945" xr:uid="{00000000-0005-0000-0000-00008F500000}"/>
    <cellStyle name="Normal 5 3 3 2 4" xfId="1031" xr:uid="{00000000-0005-0000-0000-000090500000}"/>
    <cellStyle name="Normal 5 3 3 2 4 2" xfId="2736" xr:uid="{00000000-0005-0000-0000-000091500000}"/>
    <cellStyle name="Normal 5 3 3 2 4 2 2" xfId="6132" xr:uid="{00000000-0005-0000-0000-000092500000}"/>
    <cellStyle name="Normal 5 3 3 2 4 2 2 2" xfId="12907" xr:uid="{00000000-0005-0000-0000-000093500000}"/>
    <cellStyle name="Normal 5 3 3 2 4 2 2 3" xfId="19676" xr:uid="{00000000-0005-0000-0000-000094500000}"/>
    <cellStyle name="Normal 5 3 3 2 4 2 2 4" xfId="26445" xr:uid="{00000000-0005-0000-0000-000095500000}"/>
    <cellStyle name="Normal 5 3 3 2 4 2 3" xfId="9523" xr:uid="{00000000-0005-0000-0000-000096500000}"/>
    <cellStyle name="Normal 5 3 3 2 4 2 4" xfId="16292" xr:uid="{00000000-0005-0000-0000-000097500000}"/>
    <cellStyle name="Normal 5 3 3 2 4 2 5" xfId="23061" xr:uid="{00000000-0005-0000-0000-000098500000}"/>
    <cellStyle name="Normal 5 3 3 2 4 3" xfId="4433" xr:uid="{00000000-0005-0000-0000-000099500000}"/>
    <cellStyle name="Normal 5 3 3 2 4 3 2" xfId="11214" xr:uid="{00000000-0005-0000-0000-00009A500000}"/>
    <cellStyle name="Normal 5 3 3 2 4 3 3" xfId="17983" xr:uid="{00000000-0005-0000-0000-00009B500000}"/>
    <cellStyle name="Normal 5 3 3 2 4 3 4" xfId="24752" xr:uid="{00000000-0005-0000-0000-00009C500000}"/>
    <cellStyle name="Normal 5 3 3 2 4 4" xfId="7830" xr:uid="{00000000-0005-0000-0000-00009D500000}"/>
    <cellStyle name="Normal 5 3 3 2 4 5" xfId="14599" xr:uid="{00000000-0005-0000-0000-00009E500000}"/>
    <cellStyle name="Normal 5 3 3 2 4 6" xfId="21368" xr:uid="{00000000-0005-0000-0000-00009F500000}"/>
    <cellStyle name="Normal 5 3 3 2 5" xfId="1460" xr:uid="{00000000-0005-0000-0000-0000A0500000}"/>
    <cellStyle name="Normal 5 3 3 2 5 2" xfId="3162" xr:uid="{00000000-0005-0000-0000-0000A1500000}"/>
    <cellStyle name="Normal 5 3 3 2 5 2 2" xfId="6558" xr:uid="{00000000-0005-0000-0000-0000A2500000}"/>
    <cellStyle name="Normal 5 3 3 2 5 2 2 2" xfId="13330" xr:uid="{00000000-0005-0000-0000-0000A3500000}"/>
    <cellStyle name="Normal 5 3 3 2 5 2 2 3" xfId="20099" xr:uid="{00000000-0005-0000-0000-0000A4500000}"/>
    <cellStyle name="Normal 5 3 3 2 5 2 2 4" xfId="26868" xr:uid="{00000000-0005-0000-0000-0000A5500000}"/>
    <cellStyle name="Normal 5 3 3 2 5 2 3" xfId="9946" xr:uid="{00000000-0005-0000-0000-0000A6500000}"/>
    <cellStyle name="Normal 5 3 3 2 5 2 4" xfId="16715" xr:uid="{00000000-0005-0000-0000-0000A7500000}"/>
    <cellStyle name="Normal 5 3 3 2 5 2 5" xfId="23484" xr:uid="{00000000-0005-0000-0000-0000A8500000}"/>
    <cellStyle name="Normal 5 3 3 2 5 3" xfId="4856" xr:uid="{00000000-0005-0000-0000-0000A9500000}"/>
    <cellStyle name="Normal 5 3 3 2 5 3 2" xfId="11637" xr:uid="{00000000-0005-0000-0000-0000AA500000}"/>
    <cellStyle name="Normal 5 3 3 2 5 3 3" xfId="18406" xr:uid="{00000000-0005-0000-0000-0000AB500000}"/>
    <cellStyle name="Normal 5 3 3 2 5 3 4" xfId="25175" xr:uid="{00000000-0005-0000-0000-0000AC500000}"/>
    <cellStyle name="Normal 5 3 3 2 5 4" xfId="8253" xr:uid="{00000000-0005-0000-0000-0000AD500000}"/>
    <cellStyle name="Normal 5 3 3 2 5 5" xfId="15022" xr:uid="{00000000-0005-0000-0000-0000AE500000}"/>
    <cellStyle name="Normal 5 3 3 2 5 6" xfId="21791" xr:uid="{00000000-0005-0000-0000-0000AF500000}"/>
    <cellStyle name="Normal 5 3 3 2 6" xfId="1885" xr:uid="{00000000-0005-0000-0000-0000B0500000}"/>
    <cellStyle name="Normal 5 3 3 2 6 2" xfId="5281" xr:uid="{00000000-0005-0000-0000-0000B1500000}"/>
    <cellStyle name="Normal 5 3 3 2 6 2 2" xfId="12061" xr:uid="{00000000-0005-0000-0000-0000B2500000}"/>
    <cellStyle name="Normal 5 3 3 2 6 2 3" xfId="18830" xr:uid="{00000000-0005-0000-0000-0000B3500000}"/>
    <cellStyle name="Normal 5 3 3 2 6 2 4" xfId="25599" xr:uid="{00000000-0005-0000-0000-0000B4500000}"/>
    <cellStyle name="Normal 5 3 3 2 6 3" xfId="8677" xr:uid="{00000000-0005-0000-0000-0000B5500000}"/>
    <cellStyle name="Normal 5 3 3 2 6 4" xfId="15446" xr:uid="{00000000-0005-0000-0000-0000B6500000}"/>
    <cellStyle name="Normal 5 3 3 2 6 5" xfId="22215" xr:uid="{00000000-0005-0000-0000-0000B7500000}"/>
    <cellStyle name="Normal 5 3 3 2 7" xfId="3587" xr:uid="{00000000-0005-0000-0000-0000B8500000}"/>
    <cellStyle name="Normal 5 3 3 2 7 2" xfId="10368" xr:uid="{00000000-0005-0000-0000-0000B9500000}"/>
    <cellStyle name="Normal 5 3 3 2 7 3" xfId="17137" xr:uid="{00000000-0005-0000-0000-0000BA500000}"/>
    <cellStyle name="Normal 5 3 3 2 7 4" xfId="23906" xr:uid="{00000000-0005-0000-0000-0000BB500000}"/>
    <cellStyle name="Normal 5 3 3 2 8" xfId="6983" xr:uid="{00000000-0005-0000-0000-0000BC500000}"/>
    <cellStyle name="Normal 5 3 3 2 9" xfId="13753" xr:uid="{00000000-0005-0000-0000-0000BD500000}"/>
    <cellStyle name="Normal 5 3 3 3" xfId="299" xr:uid="{00000000-0005-0000-0000-0000BE500000}"/>
    <cellStyle name="Normal 5 3 3 3 2" xfId="726" xr:uid="{00000000-0005-0000-0000-0000BF500000}"/>
    <cellStyle name="Normal 5 3 3 3 2 2" xfId="2433" xr:uid="{00000000-0005-0000-0000-0000C0500000}"/>
    <cellStyle name="Normal 5 3 3 3 2 2 2" xfId="5829" xr:uid="{00000000-0005-0000-0000-0000C1500000}"/>
    <cellStyle name="Normal 5 3 3 3 2 2 2 2" xfId="12607" xr:uid="{00000000-0005-0000-0000-0000C2500000}"/>
    <cellStyle name="Normal 5 3 3 3 2 2 2 3" xfId="19376" xr:uid="{00000000-0005-0000-0000-0000C3500000}"/>
    <cellStyle name="Normal 5 3 3 3 2 2 2 4" xfId="26145" xr:uid="{00000000-0005-0000-0000-0000C4500000}"/>
    <cellStyle name="Normal 5 3 3 3 2 2 3" xfId="9223" xr:uid="{00000000-0005-0000-0000-0000C5500000}"/>
    <cellStyle name="Normal 5 3 3 3 2 2 4" xfId="15992" xr:uid="{00000000-0005-0000-0000-0000C6500000}"/>
    <cellStyle name="Normal 5 3 3 3 2 2 5" xfId="22761" xr:uid="{00000000-0005-0000-0000-0000C7500000}"/>
    <cellStyle name="Normal 5 3 3 3 2 3" xfId="4133" xr:uid="{00000000-0005-0000-0000-0000C8500000}"/>
    <cellStyle name="Normal 5 3 3 3 2 3 2" xfId="10914" xr:uid="{00000000-0005-0000-0000-0000C9500000}"/>
    <cellStyle name="Normal 5 3 3 3 2 3 3" xfId="17683" xr:uid="{00000000-0005-0000-0000-0000CA500000}"/>
    <cellStyle name="Normal 5 3 3 3 2 3 4" xfId="24452" xr:uid="{00000000-0005-0000-0000-0000CB500000}"/>
    <cellStyle name="Normal 5 3 3 3 2 4" xfId="7530" xr:uid="{00000000-0005-0000-0000-0000CC500000}"/>
    <cellStyle name="Normal 5 3 3 3 2 5" xfId="14299" xr:uid="{00000000-0005-0000-0000-0000CD500000}"/>
    <cellStyle name="Normal 5 3 3 3 2 6" xfId="21068" xr:uid="{00000000-0005-0000-0000-0000CE500000}"/>
    <cellStyle name="Normal 5 3 3 3 3" xfId="1154" xr:uid="{00000000-0005-0000-0000-0000CF500000}"/>
    <cellStyle name="Normal 5 3 3 3 3 2" xfId="2859" xr:uid="{00000000-0005-0000-0000-0000D0500000}"/>
    <cellStyle name="Normal 5 3 3 3 3 2 2" xfId="6255" xr:uid="{00000000-0005-0000-0000-0000D1500000}"/>
    <cellStyle name="Normal 5 3 3 3 3 2 2 2" xfId="13030" xr:uid="{00000000-0005-0000-0000-0000D2500000}"/>
    <cellStyle name="Normal 5 3 3 3 3 2 2 3" xfId="19799" xr:uid="{00000000-0005-0000-0000-0000D3500000}"/>
    <cellStyle name="Normal 5 3 3 3 3 2 2 4" xfId="26568" xr:uid="{00000000-0005-0000-0000-0000D4500000}"/>
    <cellStyle name="Normal 5 3 3 3 3 2 3" xfId="9646" xr:uid="{00000000-0005-0000-0000-0000D5500000}"/>
    <cellStyle name="Normal 5 3 3 3 3 2 4" xfId="16415" xr:uid="{00000000-0005-0000-0000-0000D6500000}"/>
    <cellStyle name="Normal 5 3 3 3 3 2 5" xfId="23184" xr:uid="{00000000-0005-0000-0000-0000D7500000}"/>
    <cellStyle name="Normal 5 3 3 3 3 3" xfId="4556" xr:uid="{00000000-0005-0000-0000-0000D8500000}"/>
    <cellStyle name="Normal 5 3 3 3 3 3 2" xfId="11337" xr:uid="{00000000-0005-0000-0000-0000D9500000}"/>
    <cellStyle name="Normal 5 3 3 3 3 3 3" xfId="18106" xr:uid="{00000000-0005-0000-0000-0000DA500000}"/>
    <cellStyle name="Normal 5 3 3 3 3 3 4" xfId="24875" xr:uid="{00000000-0005-0000-0000-0000DB500000}"/>
    <cellStyle name="Normal 5 3 3 3 3 4" xfId="7953" xr:uid="{00000000-0005-0000-0000-0000DC500000}"/>
    <cellStyle name="Normal 5 3 3 3 3 5" xfId="14722" xr:uid="{00000000-0005-0000-0000-0000DD500000}"/>
    <cellStyle name="Normal 5 3 3 3 3 6" xfId="21491" xr:uid="{00000000-0005-0000-0000-0000DE500000}"/>
    <cellStyle name="Normal 5 3 3 3 4" xfId="1583" xr:uid="{00000000-0005-0000-0000-0000DF500000}"/>
    <cellStyle name="Normal 5 3 3 3 4 2" xfId="3285" xr:uid="{00000000-0005-0000-0000-0000E0500000}"/>
    <cellStyle name="Normal 5 3 3 3 4 2 2" xfId="6681" xr:uid="{00000000-0005-0000-0000-0000E1500000}"/>
    <cellStyle name="Normal 5 3 3 3 4 2 2 2" xfId="13453" xr:uid="{00000000-0005-0000-0000-0000E2500000}"/>
    <cellStyle name="Normal 5 3 3 3 4 2 2 3" xfId="20222" xr:uid="{00000000-0005-0000-0000-0000E3500000}"/>
    <cellStyle name="Normal 5 3 3 3 4 2 2 4" xfId="26991" xr:uid="{00000000-0005-0000-0000-0000E4500000}"/>
    <cellStyle name="Normal 5 3 3 3 4 2 3" xfId="10069" xr:uid="{00000000-0005-0000-0000-0000E5500000}"/>
    <cellStyle name="Normal 5 3 3 3 4 2 4" xfId="16838" xr:uid="{00000000-0005-0000-0000-0000E6500000}"/>
    <cellStyle name="Normal 5 3 3 3 4 2 5" xfId="23607" xr:uid="{00000000-0005-0000-0000-0000E7500000}"/>
    <cellStyle name="Normal 5 3 3 3 4 3" xfId="4979" xr:uid="{00000000-0005-0000-0000-0000E8500000}"/>
    <cellStyle name="Normal 5 3 3 3 4 3 2" xfId="11760" xr:uid="{00000000-0005-0000-0000-0000E9500000}"/>
    <cellStyle name="Normal 5 3 3 3 4 3 3" xfId="18529" xr:uid="{00000000-0005-0000-0000-0000EA500000}"/>
    <cellStyle name="Normal 5 3 3 3 4 3 4" xfId="25298" xr:uid="{00000000-0005-0000-0000-0000EB500000}"/>
    <cellStyle name="Normal 5 3 3 3 4 4" xfId="8376" xr:uid="{00000000-0005-0000-0000-0000EC500000}"/>
    <cellStyle name="Normal 5 3 3 3 4 5" xfId="15145" xr:uid="{00000000-0005-0000-0000-0000ED500000}"/>
    <cellStyle name="Normal 5 3 3 3 4 6" xfId="21914" xr:uid="{00000000-0005-0000-0000-0000EE500000}"/>
    <cellStyle name="Normal 5 3 3 3 5" xfId="2008" xr:uid="{00000000-0005-0000-0000-0000EF500000}"/>
    <cellStyle name="Normal 5 3 3 3 5 2" xfId="5404" xr:uid="{00000000-0005-0000-0000-0000F0500000}"/>
    <cellStyle name="Normal 5 3 3 3 5 2 2" xfId="12184" xr:uid="{00000000-0005-0000-0000-0000F1500000}"/>
    <cellStyle name="Normal 5 3 3 3 5 2 3" xfId="18953" xr:uid="{00000000-0005-0000-0000-0000F2500000}"/>
    <cellStyle name="Normal 5 3 3 3 5 2 4" xfId="25722" xr:uid="{00000000-0005-0000-0000-0000F3500000}"/>
    <cellStyle name="Normal 5 3 3 3 5 3" xfId="8800" xr:uid="{00000000-0005-0000-0000-0000F4500000}"/>
    <cellStyle name="Normal 5 3 3 3 5 4" xfId="15569" xr:uid="{00000000-0005-0000-0000-0000F5500000}"/>
    <cellStyle name="Normal 5 3 3 3 5 5" xfId="22338" xr:uid="{00000000-0005-0000-0000-0000F6500000}"/>
    <cellStyle name="Normal 5 3 3 3 6" xfId="3710" xr:uid="{00000000-0005-0000-0000-0000F7500000}"/>
    <cellStyle name="Normal 5 3 3 3 6 2" xfId="10491" xr:uid="{00000000-0005-0000-0000-0000F8500000}"/>
    <cellStyle name="Normal 5 3 3 3 6 3" xfId="17260" xr:uid="{00000000-0005-0000-0000-0000F9500000}"/>
    <cellStyle name="Normal 5 3 3 3 6 4" xfId="24029" xr:uid="{00000000-0005-0000-0000-0000FA500000}"/>
    <cellStyle name="Normal 5 3 3 3 7" xfId="7107" xr:uid="{00000000-0005-0000-0000-0000FB500000}"/>
    <cellStyle name="Normal 5 3 3 3 8" xfId="13876" xr:uid="{00000000-0005-0000-0000-0000FC500000}"/>
    <cellStyle name="Normal 5 3 3 3 9" xfId="20645" xr:uid="{00000000-0005-0000-0000-0000FD500000}"/>
    <cellStyle name="Normal 5 3 3 4" xfId="501" xr:uid="{00000000-0005-0000-0000-0000FE500000}"/>
    <cellStyle name="Normal 5 3 3 4 2" xfId="2210" xr:uid="{00000000-0005-0000-0000-0000FF500000}"/>
    <cellStyle name="Normal 5 3 3 4 2 2" xfId="5606" xr:uid="{00000000-0005-0000-0000-000000510000}"/>
    <cellStyle name="Normal 5 3 3 4 2 2 2" xfId="12384" xr:uid="{00000000-0005-0000-0000-000001510000}"/>
    <cellStyle name="Normal 5 3 3 4 2 2 3" xfId="19153" xr:uid="{00000000-0005-0000-0000-000002510000}"/>
    <cellStyle name="Normal 5 3 3 4 2 2 4" xfId="25922" xr:uid="{00000000-0005-0000-0000-000003510000}"/>
    <cellStyle name="Normal 5 3 3 4 2 3" xfId="9000" xr:uid="{00000000-0005-0000-0000-000004510000}"/>
    <cellStyle name="Normal 5 3 3 4 2 4" xfId="15769" xr:uid="{00000000-0005-0000-0000-000005510000}"/>
    <cellStyle name="Normal 5 3 3 4 2 5" xfId="22538" xr:uid="{00000000-0005-0000-0000-000006510000}"/>
    <cellStyle name="Normal 5 3 3 4 3" xfId="3910" xr:uid="{00000000-0005-0000-0000-000007510000}"/>
    <cellStyle name="Normal 5 3 3 4 3 2" xfId="10691" xr:uid="{00000000-0005-0000-0000-000008510000}"/>
    <cellStyle name="Normal 5 3 3 4 3 3" xfId="17460" xr:uid="{00000000-0005-0000-0000-000009510000}"/>
    <cellStyle name="Normal 5 3 3 4 3 4" xfId="24229" xr:uid="{00000000-0005-0000-0000-00000A510000}"/>
    <cellStyle name="Normal 5 3 3 4 4" xfId="7307" xr:uid="{00000000-0005-0000-0000-00000B510000}"/>
    <cellStyle name="Normal 5 3 3 4 5" xfId="14076" xr:uid="{00000000-0005-0000-0000-00000C510000}"/>
    <cellStyle name="Normal 5 3 3 4 6" xfId="20845" xr:uid="{00000000-0005-0000-0000-00000D510000}"/>
    <cellStyle name="Normal 5 3 3 5" xfId="931" xr:uid="{00000000-0005-0000-0000-00000E510000}"/>
    <cellStyle name="Normal 5 3 3 5 2" xfId="2636" xr:uid="{00000000-0005-0000-0000-00000F510000}"/>
    <cellStyle name="Normal 5 3 3 5 2 2" xfId="6032" xr:uid="{00000000-0005-0000-0000-000010510000}"/>
    <cellStyle name="Normal 5 3 3 5 2 2 2" xfId="12807" xr:uid="{00000000-0005-0000-0000-000011510000}"/>
    <cellStyle name="Normal 5 3 3 5 2 2 3" xfId="19576" xr:uid="{00000000-0005-0000-0000-000012510000}"/>
    <cellStyle name="Normal 5 3 3 5 2 2 4" xfId="26345" xr:uid="{00000000-0005-0000-0000-000013510000}"/>
    <cellStyle name="Normal 5 3 3 5 2 3" xfId="9423" xr:uid="{00000000-0005-0000-0000-000014510000}"/>
    <cellStyle name="Normal 5 3 3 5 2 4" xfId="16192" xr:uid="{00000000-0005-0000-0000-000015510000}"/>
    <cellStyle name="Normal 5 3 3 5 2 5" xfId="22961" xr:uid="{00000000-0005-0000-0000-000016510000}"/>
    <cellStyle name="Normal 5 3 3 5 3" xfId="4333" xr:uid="{00000000-0005-0000-0000-000017510000}"/>
    <cellStyle name="Normal 5 3 3 5 3 2" xfId="11114" xr:uid="{00000000-0005-0000-0000-000018510000}"/>
    <cellStyle name="Normal 5 3 3 5 3 3" xfId="17883" xr:uid="{00000000-0005-0000-0000-000019510000}"/>
    <cellStyle name="Normal 5 3 3 5 3 4" xfId="24652" xr:uid="{00000000-0005-0000-0000-00001A510000}"/>
    <cellStyle name="Normal 5 3 3 5 4" xfId="7730" xr:uid="{00000000-0005-0000-0000-00001B510000}"/>
    <cellStyle name="Normal 5 3 3 5 5" xfId="14499" xr:uid="{00000000-0005-0000-0000-00001C510000}"/>
    <cellStyle name="Normal 5 3 3 5 6" xfId="21268" xr:uid="{00000000-0005-0000-0000-00001D510000}"/>
    <cellStyle name="Normal 5 3 3 6" xfId="1360" xr:uid="{00000000-0005-0000-0000-00001E510000}"/>
    <cellStyle name="Normal 5 3 3 6 2" xfId="3062" xr:uid="{00000000-0005-0000-0000-00001F510000}"/>
    <cellStyle name="Normal 5 3 3 6 2 2" xfId="6458" xr:uid="{00000000-0005-0000-0000-000020510000}"/>
    <cellStyle name="Normal 5 3 3 6 2 2 2" xfId="13230" xr:uid="{00000000-0005-0000-0000-000021510000}"/>
    <cellStyle name="Normal 5 3 3 6 2 2 3" xfId="19999" xr:uid="{00000000-0005-0000-0000-000022510000}"/>
    <cellStyle name="Normal 5 3 3 6 2 2 4" xfId="26768" xr:uid="{00000000-0005-0000-0000-000023510000}"/>
    <cellStyle name="Normal 5 3 3 6 2 3" xfId="9846" xr:uid="{00000000-0005-0000-0000-000024510000}"/>
    <cellStyle name="Normal 5 3 3 6 2 4" xfId="16615" xr:uid="{00000000-0005-0000-0000-000025510000}"/>
    <cellStyle name="Normal 5 3 3 6 2 5" xfId="23384" xr:uid="{00000000-0005-0000-0000-000026510000}"/>
    <cellStyle name="Normal 5 3 3 6 3" xfId="4756" xr:uid="{00000000-0005-0000-0000-000027510000}"/>
    <cellStyle name="Normal 5 3 3 6 3 2" xfId="11537" xr:uid="{00000000-0005-0000-0000-000028510000}"/>
    <cellStyle name="Normal 5 3 3 6 3 3" xfId="18306" xr:uid="{00000000-0005-0000-0000-000029510000}"/>
    <cellStyle name="Normal 5 3 3 6 3 4" xfId="25075" xr:uid="{00000000-0005-0000-0000-00002A510000}"/>
    <cellStyle name="Normal 5 3 3 6 4" xfId="8153" xr:uid="{00000000-0005-0000-0000-00002B510000}"/>
    <cellStyle name="Normal 5 3 3 6 5" xfId="14922" xr:uid="{00000000-0005-0000-0000-00002C510000}"/>
    <cellStyle name="Normal 5 3 3 6 6" xfId="21691" xr:uid="{00000000-0005-0000-0000-00002D510000}"/>
    <cellStyle name="Normal 5 3 3 7" xfId="1785" xr:uid="{00000000-0005-0000-0000-00002E510000}"/>
    <cellStyle name="Normal 5 3 3 7 2" xfId="5181" xr:uid="{00000000-0005-0000-0000-00002F510000}"/>
    <cellStyle name="Normal 5 3 3 7 2 2" xfId="11961" xr:uid="{00000000-0005-0000-0000-000030510000}"/>
    <cellStyle name="Normal 5 3 3 7 2 3" xfId="18730" xr:uid="{00000000-0005-0000-0000-000031510000}"/>
    <cellStyle name="Normal 5 3 3 7 2 4" xfId="25499" xr:uid="{00000000-0005-0000-0000-000032510000}"/>
    <cellStyle name="Normal 5 3 3 7 3" xfId="8577" xr:uid="{00000000-0005-0000-0000-000033510000}"/>
    <cellStyle name="Normal 5 3 3 7 4" xfId="15346" xr:uid="{00000000-0005-0000-0000-000034510000}"/>
    <cellStyle name="Normal 5 3 3 7 5" xfId="22115" xr:uid="{00000000-0005-0000-0000-000035510000}"/>
    <cellStyle name="Normal 5 3 3 8" xfId="3487" xr:uid="{00000000-0005-0000-0000-000036510000}"/>
    <cellStyle name="Normal 5 3 3 8 2" xfId="10268" xr:uid="{00000000-0005-0000-0000-000037510000}"/>
    <cellStyle name="Normal 5 3 3 8 3" xfId="17037" xr:uid="{00000000-0005-0000-0000-000038510000}"/>
    <cellStyle name="Normal 5 3 3 8 4" xfId="23806" xr:uid="{00000000-0005-0000-0000-000039510000}"/>
    <cellStyle name="Normal 5 3 3 9" xfId="6883" xr:uid="{00000000-0005-0000-0000-00003A510000}"/>
    <cellStyle name="Normal 5 3 4" xfId="60" xr:uid="{00000000-0005-0000-0000-00003B510000}"/>
    <cellStyle name="Normal 5 3 4 10" xfId="13673" xr:uid="{00000000-0005-0000-0000-00003C510000}"/>
    <cellStyle name="Normal 5 3 4 11" xfId="20442" xr:uid="{00000000-0005-0000-0000-00003D510000}"/>
    <cellStyle name="Normal 5 3 4 2" xfId="173" xr:uid="{00000000-0005-0000-0000-00003E510000}"/>
    <cellStyle name="Normal 5 3 4 2 10" xfId="20542" xr:uid="{00000000-0005-0000-0000-00003F510000}"/>
    <cellStyle name="Normal 5 3 4 2 2" xfId="421" xr:uid="{00000000-0005-0000-0000-000040510000}"/>
    <cellStyle name="Normal 5 3 4 2 2 2" xfId="848" xr:uid="{00000000-0005-0000-0000-000041510000}"/>
    <cellStyle name="Normal 5 3 4 2 2 2 2" xfId="2553" xr:uid="{00000000-0005-0000-0000-000042510000}"/>
    <cellStyle name="Normal 5 3 4 2 2 2 2 2" xfId="5949" xr:uid="{00000000-0005-0000-0000-000043510000}"/>
    <cellStyle name="Normal 5 3 4 2 2 2 2 2 2" xfId="12727" xr:uid="{00000000-0005-0000-0000-000044510000}"/>
    <cellStyle name="Normal 5 3 4 2 2 2 2 2 3" xfId="19496" xr:uid="{00000000-0005-0000-0000-000045510000}"/>
    <cellStyle name="Normal 5 3 4 2 2 2 2 2 4" xfId="26265" xr:uid="{00000000-0005-0000-0000-000046510000}"/>
    <cellStyle name="Normal 5 3 4 2 2 2 2 3" xfId="9343" xr:uid="{00000000-0005-0000-0000-000047510000}"/>
    <cellStyle name="Normal 5 3 4 2 2 2 2 4" xfId="16112" xr:uid="{00000000-0005-0000-0000-000048510000}"/>
    <cellStyle name="Normal 5 3 4 2 2 2 2 5" xfId="22881" xr:uid="{00000000-0005-0000-0000-000049510000}"/>
    <cellStyle name="Normal 5 3 4 2 2 2 3" xfId="4253" xr:uid="{00000000-0005-0000-0000-00004A510000}"/>
    <cellStyle name="Normal 5 3 4 2 2 2 3 2" xfId="11034" xr:uid="{00000000-0005-0000-0000-00004B510000}"/>
    <cellStyle name="Normal 5 3 4 2 2 2 3 3" xfId="17803" xr:uid="{00000000-0005-0000-0000-00004C510000}"/>
    <cellStyle name="Normal 5 3 4 2 2 2 3 4" xfId="24572" xr:uid="{00000000-0005-0000-0000-00004D510000}"/>
    <cellStyle name="Normal 5 3 4 2 2 2 4" xfId="7650" xr:uid="{00000000-0005-0000-0000-00004E510000}"/>
    <cellStyle name="Normal 5 3 4 2 2 2 5" xfId="14419" xr:uid="{00000000-0005-0000-0000-00004F510000}"/>
    <cellStyle name="Normal 5 3 4 2 2 2 6" xfId="21188" xr:uid="{00000000-0005-0000-0000-000050510000}"/>
    <cellStyle name="Normal 5 3 4 2 2 3" xfId="1274" xr:uid="{00000000-0005-0000-0000-000051510000}"/>
    <cellStyle name="Normal 5 3 4 2 2 3 2" xfId="2979" xr:uid="{00000000-0005-0000-0000-000052510000}"/>
    <cellStyle name="Normal 5 3 4 2 2 3 2 2" xfId="6375" xr:uid="{00000000-0005-0000-0000-000053510000}"/>
    <cellStyle name="Normal 5 3 4 2 2 3 2 2 2" xfId="13150" xr:uid="{00000000-0005-0000-0000-000054510000}"/>
    <cellStyle name="Normal 5 3 4 2 2 3 2 2 3" xfId="19919" xr:uid="{00000000-0005-0000-0000-000055510000}"/>
    <cellStyle name="Normal 5 3 4 2 2 3 2 2 4" xfId="26688" xr:uid="{00000000-0005-0000-0000-000056510000}"/>
    <cellStyle name="Normal 5 3 4 2 2 3 2 3" xfId="9766" xr:uid="{00000000-0005-0000-0000-000057510000}"/>
    <cellStyle name="Normal 5 3 4 2 2 3 2 4" xfId="16535" xr:uid="{00000000-0005-0000-0000-000058510000}"/>
    <cellStyle name="Normal 5 3 4 2 2 3 2 5" xfId="23304" xr:uid="{00000000-0005-0000-0000-000059510000}"/>
    <cellStyle name="Normal 5 3 4 2 2 3 3" xfId="4676" xr:uid="{00000000-0005-0000-0000-00005A510000}"/>
    <cellStyle name="Normal 5 3 4 2 2 3 3 2" xfId="11457" xr:uid="{00000000-0005-0000-0000-00005B510000}"/>
    <cellStyle name="Normal 5 3 4 2 2 3 3 3" xfId="18226" xr:uid="{00000000-0005-0000-0000-00005C510000}"/>
    <cellStyle name="Normal 5 3 4 2 2 3 3 4" xfId="24995" xr:uid="{00000000-0005-0000-0000-00005D510000}"/>
    <cellStyle name="Normal 5 3 4 2 2 3 4" xfId="8073" xr:uid="{00000000-0005-0000-0000-00005E510000}"/>
    <cellStyle name="Normal 5 3 4 2 2 3 5" xfId="14842" xr:uid="{00000000-0005-0000-0000-00005F510000}"/>
    <cellStyle name="Normal 5 3 4 2 2 3 6" xfId="21611" xr:uid="{00000000-0005-0000-0000-000060510000}"/>
    <cellStyle name="Normal 5 3 4 2 2 4" xfId="1703" xr:uid="{00000000-0005-0000-0000-000061510000}"/>
    <cellStyle name="Normal 5 3 4 2 2 4 2" xfId="3405" xr:uid="{00000000-0005-0000-0000-000062510000}"/>
    <cellStyle name="Normal 5 3 4 2 2 4 2 2" xfId="6801" xr:uid="{00000000-0005-0000-0000-000063510000}"/>
    <cellStyle name="Normal 5 3 4 2 2 4 2 2 2" xfId="13573" xr:uid="{00000000-0005-0000-0000-000064510000}"/>
    <cellStyle name="Normal 5 3 4 2 2 4 2 2 3" xfId="20342" xr:uid="{00000000-0005-0000-0000-000065510000}"/>
    <cellStyle name="Normal 5 3 4 2 2 4 2 2 4" xfId="27111" xr:uid="{00000000-0005-0000-0000-000066510000}"/>
    <cellStyle name="Normal 5 3 4 2 2 4 2 3" xfId="10189" xr:uid="{00000000-0005-0000-0000-000067510000}"/>
    <cellStyle name="Normal 5 3 4 2 2 4 2 4" xfId="16958" xr:uid="{00000000-0005-0000-0000-000068510000}"/>
    <cellStyle name="Normal 5 3 4 2 2 4 2 5" xfId="23727" xr:uid="{00000000-0005-0000-0000-000069510000}"/>
    <cellStyle name="Normal 5 3 4 2 2 4 3" xfId="5099" xr:uid="{00000000-0005-0000-0000-00006A510000}"/>
    <cellStyle name="Normal 5 3 4 2 2 4 3 2" xfId="11880" xr:uid="{00000000-0005-0000-0000-00006B510000}"/>
    <cellStyle name="Normal 5 3 4 2 2 4 3 3" xfId="18649" xr:uid="{00000000-0005-0000-0000-00006C510000}"/>
    <cellStyle name="Normal 5 3 4 2 2 4 3 4" xfId="25418" xr:uid="{00000000-0005-0000-0000-00006D510000}"/>
    <cellStyle name="Normal 5 3 4 2 2 4 4" xfId="8496" xr:uid="{00000000-0005-0000-0000-00006E510000}"/>
    <cellStyle name="Normal 5 3 4 2 2 4 5" xfId="15265" xr:uid="{00000000-0005-0000-0000-00006F510000}"/>
    <cellStyle name="Normal 5 3 4 2 2 4 6" xfId="22034" xr:uid="{00000000-0005-0000-0000-000070510000}"/>
    <cellStyle name="Normal 5 3 4 2 2 5" xfId="2130" xr:uid="{00000000-0005-0000-0000-000071510000}"/>
    <cellStyle name="Normal 5 3 4 2 2 5 2" xfId="5526" xr:uid="{00000000-0005-0000-0000-000072510000}"/>
    <cellStyle name="Normal 5 3 4 2 2 5 2 2" xfId="12304" xr:uid="{00000000-0005-0000-0000-000073510000}"/>
    <cellStyle name="Normal 5 3 4 2 2 5 2 3" xfId="19073" xr:uid="{00000000-0005-0000-0000-000074510000}"/>
    <cellStyle name="Normal 5 3 4 2 2 5 2 4" xfId="25842" xr:uid="{00000000-0005-0000-0000-000075510000}"/>
    <cellStyle name="Normal 5 3 4 2 2 5 3" xfId="8920" xr:uid="{00000000-0005-0000-0000-000076510000}"/>
    <cellStyle name="Normal 5 3 4 2 2 5 4" xfId="15689" xr:uid="{00000000-0005-0000-0000-000077510000}"/>
    <cellStyle name="Normal 5 3 4 2 2 5 5" xfId="22458" xr:uid="{00000000-0005-0000-0000-000078510000}"/>
    <cellStyle name="Normal 5 3 4 2 2 6" xfId="3830" xr:uid="{00000000-0005-0000-0000-000079510000}"/>
    <cellStyle name="Normal 5 3 4 2 2 6 2" xfId="10611" xr:uid="{00000000-0005-0000-0000-00007A510000}"/>
    <cellStyle name="Normal 5 3 4 2 2 6 3" xfId="17380" xr:uid="{00000000-0005-0000-0000-00007B510000}"/>
    <cellStyle name="Normal 5 3 4 2 2 6 4" xfId="24149" xr:uid="{00000000-0005-0000-0000-00007C510000}"/>
    <cellStyle name="Normal 5 3 4 2 2 7" xfId="7227" xr:uid="{00000000-0005-0000-0000-00007D510000}"/>
    <cellStyle name="Normal 5 3 4 2 2 8" xfId="13996" xr:uid="{00000000-0005-0000-0000-00007E510000}"/>
    <cellStyle name="Normal 5 3 4 2 2 9" xfId="20765" xr:uid="{00000000-0005-0000-0000-00007F510000}"/>
    <cellStyle name="Normal 5 3 4 2 3" xfId="623" xr:uid="{00000000-0005-0000-0000-000080510000}"/>
    <cellStyle name="Normal 5 3 4 2 3 2" xfId="2330" xr:uid="{00000000-0005-0000-0000-000081510000}"/>
    <cellStyle name="Normal 5 3 4 2 3 2 2" xfId="5726" xr:uid="{00000000-0005-0000-0000-000082510000}"/>
    <cellStyle name="Normal 5 3 4 2 3 2 2 2" xfId="12504" xr:uid="{00000000-0005-0000-0000-000083510000}"/>
    <cellStyle name="Normal 5 3 4 2 3 2 2 3" xfId="19273" xr:uid="{00000000-0005-0000-0000-000084510000}"/>
    <cellStyle name="Normal 5 3 4 2 3 2 2 4" xfId="26042" xr:uid="{00000000-0005-0000-0000-000085510000}"/>
    <cellStyle name="Normal 5 3 4 2 3 2 3" xfId="9120" xr:uid="{00000000-0005-0000-0000-000086510000}"/>
    <cellStyle name="Normal 5 3 4 2 3 2 4" xfId="15889" xr:uid="{00000000-0005-0000-0000-000087510000}"/>
    <cellStyle name="Normal 5 3 4 2 3 2 5" xfId="22658" xr:uid="{00000000-0005-0000-0000-000088510000}"/>
    <cellStyle name="Normal 5 3 4 2 3 3" xfId="4030" xr:uid="{00000000-0005-0000-0000-000089510000}"/>
    <cellStyle name="Normal 5 3 4 2 3 3 2" xfId="10811" xr:uid="{00000000-0005-0000-0000-00008A510000}"/>
    <cellStyle name="Normal 5 3 4 2 3 3 3" xfId="17580" xr:uid="{00000000-0005-0000-0000-00008B510000}"/>
    <cellStyle name="Normal 5 3 4 2 3 3 4" xfId="24349" xr:uid="{00000000-0005-0000-0000-00008C510000}"/>
    <cellStyle name="Normal 5 3 4 2 3 4" xfId="7427" xr:uid="{00000000-0005-0000-0000-00008D510000}"/>
    <cellStyle name="Normal 5 3 4 2 3 5" xfId="14196" xr:uid="{00000000-0005-0000-0000-00008E510000}"/>
    <cellStyle name="Normal 5 3 4 2 3 6" xfId="20965" xr:uid="{00000000-0005-0000-0000-00008F510000}"/>
    <cellStyle name="Normal 5 3 4 2 4" xfId="1051" xr:uid="{00000000-0005-0000-0000-000090510000}"/>
    <cellStyle name="Normal 5 3 4 2 4 2" xfId="2756" xr:uid="{00000000-0005-0000-0000-000091510000}"/>
    <cellStyle name="Normal 5 3 4 2 4 2 2" xfId="6152" xr:uid="{00000000-0005-0000-0000-000092510000}"/>
    <cellStyle name="Normal 5 3 4 2 4 2 2 2" xfId="12927" xr:uid="{00000000-0005-0000-0000-000093510000}"/>
    <cellStyle name="Normal 5 3 4 2 4 2 2 3" xfId="19696" xr:uid="{00000000-0005-0000-0000-000094510000}"/>
    <cellStyle name="Normal 5 3 4 2 4 2 2 4" xfId="26465" xr:uid="{00000000-0005-0000-0000-000095510000}"/>
    <cellStyle name="Normal 5 3 4 2 4 2 3" xfId="9543" xr:uid="{00000000-0005-0000-0000-000096510000}"/>
    <cellStyle name="Normal 5 3 4 2 4 2 4" xfId="16312" xr:uid="{00000000-0005-0000-0000-000097510000}"/>
    <cellStyle name="Normal 5 3 4 2 4 2 5" xfId="23081" xr:uid="{00000000-0005-0000-0000-000098510000}"/>
    <cellStyle name="Normal 5 3 4 2 4 3" xfId="4453" xr:uid="{00000000-0005-0000-0000-000099510000}"/>
    <cellStyle name="Normal 5 3 4 2 4 3 2" xfId="11234" xr:uid="{00000000-0005-0000-0000-00009A510000}"/>
    <cellStyle name="Normal 5 3 4 2 4 3 3" xfId="18003" xr:uid="{00000000-0005-0000-0000-00009B510000}"/>
    <cellStyle name="Normal 5 3 4 2 4 3 4" xfId="24772" xr:uid="{00000000-0005-0000-0000-00009C510000}"/>
    <cellStyle name="Normal 5 3 4 2 4 4" xfId="7850" xr:uid="{00000000-0005-0000-0000-00009D510000}"/>
    <cellStyle name="Normal 5 3 4 2 4 5" xfId="14619" xr:uid="{00000000-0005-0000-0000-00009E510000}"/>
    <cellStyle name="Normal 5 3 4 2 4 6" xfId="21388" xr:uid="{00000000-0005-0000-0000-00009F510000}"/>
    <cellStyle name="Normal 5 3 4 2 5" xfId="1480" xr:uid="{00000000-0005-0000-0000-0000A0510000}"/>
    <cellStyle name="Normal 5 3 4 2 5 2" xfId="3182" xr:uid="{00000000-0005-0000-0000-0000A1510000}"/>
    <cellStyle name="Normal 5 3 4 2 5 2 2" xfId="6578" xr:uid="{00000000-0005-0000-0000-0000A2510000}"/>
    <cellStyle name="Normal 5 3 4 2 5 2 2 2" xfId="13350" xr:uid="{00000000-0005-0000-0000-0000A3510000}"/>
    <cellStyle name="Normal 5 3 4 2 5 2 2 3" xfId="20119" xr:uid="{00000000-0005-0000-0000-0000A4510000}"/>
    <cellStyle name="Normal 5 3 4 2 5 2 2 4" xfId="26888" xr:uid="{00000000-0005-0000-0000-0000A5510000}"/>
    <cellStyle name="Normal 5 3 4 2 5 2 3" xfId="9966" xr:uid="{00000000-0005-0000-0000-0000A6510000}"/>
    <cellStyle name="Normal 5 3 4 2 5 2 4" xfId="16735" xr:uid="{00000000-0005-0000-0000-0000A7510000}"/>
    <cellStyle name="Normal 5 3 4 2 5 2 5" xfId="23504" xr:uid="{00000000-0005-0000-0000-0000A8510000}"/>
    <cellStyle name="Normal 5 3 4 2 5 3" xfId="4876" xr:uid="{00000000-0005-0000-0000-0000A9510000}"/>
    <cellStyle name="Normal 5 3 4 2 5 3 2" xfId="11657" xr:uid="{00000000-0005-0000-0000-0000AA510000}"/>
    <cellStyle name="Normal 5 3 4 2 5 3 3" xfId="18426" xr:uid="{00000000-0005-0000-0000-0000AB510000}"/>
    <cellStyle name="Normal 5 3 4 2 5 3 4" xfId="25195" xr:uid="{00000000-0005-0000-0000-0000AC510000}"/>
    <cellStyle name="Normal 5 3 4 2 5 4" xfId="8273" xr:uid="{00000000-0005-0000-0000-0000AD510000}"/>
    <cellStyle name="Normal 5 3 4 2 5 5" xfId="15042" xr:uid="{00000000-0005-0000-0000-0000AE510000}"/>
    <cellStyle name="Normal 5 3 4 2 5 6" xfId="21811" xr:uid="{00000000-0005-0000-0000-0000AF510000}"/>
    <cellStyle name="Normal 5 3 4 2 6" xfId="1905" xr:uid="{00000000-0005-0000-0000-0000B0510000}"/>
    <cellStyle name="Normal 5 3 4 2 6 2" xfId="5301" xr:uid="{00000000-0005-0000-0000-0000B1510000}"/>
    <cellStyle name="Normal 5 3 4 2 6 2 2" xfId="12081" xr:uid="{00000000-0005-0000-0000-0000B2510000}"/>
    <cellStyle name="Normal 5 3 4 2 6 2 3" xfId="18850" xr:uid="{00000000-0005-0000-0000-0000B3510000}"/>
    <cellStyle name="Normal 5 3 4 2 6 2 4" xfId="25619" xr:uid="{00000000-0005-0000-0000-0000B4510000}"/>
    <cellStyle name="Normal 5 3 4 2 6 3" xfId="8697" xr:uid="{00000000-0005-0000-0000-0000B5510000}"/>
    <cellStyle name="Normal 5 3 4 2 6 4" xfId="15466" xr:uid="{00000000-0005-0000-0000-0000B6510000}"/>
    <cellStyle name="Normal 5 3 4 2 6 5" xfId="22235" xr:uid="{00000000-0005-0000-0000-0000B7510000}"/>
    <cellStyle name="Normal 5 3 4 2 7" xfId="3607" xr:uid="{00000000-0005-0000-0000-0000B8510000}"/>
    <cellStyle name="Normal 5 3 4 2 7 2" xfId="10388" xr:uid="{00000000-0005-0000-0000-0000B9510000}"/>
    <cellStyle name="Normal 5 3 4 2 7 3" xfId="17157" xr:uid="{00000000-0005-0000-0000-0000BA510000}"/>
    <cellStyle name="Normal 5 3 4 2 7 4" xfId="23926" xr:uid="{00000000-0005-0000-0000-0000BB510000}"/>
    <cellStyle name="Normal 5 3 4 2 8" xfId="7003" xr:uid="{00000000-0005-0000-0000-0000BC510000}"/>
    <cellStyle name="Normal 5 3 4 2 9" xfId="13773" xr:uid="{00000000-0005-0000-0000-0000BD510000}"/>
    <cellStyle name="Normal 5 3 4 3" xfId="319" xr:uid="{00000000-0005-0000-0000-0000BE510000}"/>
    <cellStyle name="Normal 5 3 4 3 2" xfId="746" xr:uid="{00000000-0005-0000-0000-0000BF510000}"/>
    <cellStyle name="Normal 5 3 4 3 2 2" xfId="2453" xr:uid="{00000000-0005-0000-0000-0000C0510000}"/>
    <cellStyle name="Normal 5 3 4 3 2 2 2" xfId="5849" xr:uid="{00000000-0005-0000-0000-0000C1510000}"/>
    <cellStyle name="Normal 5 3 4 3 2 2 2 2" xfId="12627" xr:uid="{00000000-0005-0000-0000-0000C2510000}"/>
    <cellStyle name="Normal 5 3 4 3 2 2 2 3" xfId="19396" xr:uid="{00000000-0005-0000-0000-0000C3510000}"/>
    <cellStyle name="Normal 5 3 4 3 2 2 2 4" xfId="26165" xr:uid="{00000000-0005-0000-0000-0000C4510000}"/>
    <cellStyle name="Normal 5 3 4 3 2 2 3" xfId="9243" xr:uid="{00000000-0005-0000-0000-0000C5510000}"/>
    <cellStyle name="Normal 5 3 4 3 2 2 4" xfId="16012" xr:uid="{00000000-0005-0000-0000-0000C6510000}"/>
    <cellStyle name="Normal 5 3 4 3 2 2 5" xfId="22781" xr:uid="{00000000-0005-0000-0000-0000C7510000}"/>
    <cellStyle name="Normal 5 3 4 3 2 3" xfId="4153" xr:uid="{00000000-0005-0000-0000-0000C8510000}"/>
    <cellStyle name="Normal 5 3 4 3 2 3 2" xfId="10934" xr:uid="{00000000-0005-0000-0000-0000C9510000}"/>
    <cellStyle name="Normal 5 3 4 3 2 3 3" xfId="17703" xr:uid="{00000000-0005-0000-0000-0000CA510000}"/>
    <cellStyle name="Normal 5 3 4 3 2 3 4" xfId="24472" xr:uid="{00000000-0005-0000-0000-0000CB510000}"/>
    <cellStyle name="Normal 5 3 4 3 2 4" xfId="7550" xr:uid="{00000000-0005-0000-0000-0000CC510000}"/>
    <cellStyle name="Normal 5 3 4 3 2 5" xfId="14319" xr:uid="{00000000-0005-0000-0000-0000CD510000}"/>
    <cellStyle name="Normal 5 3 4 3 2 6" xfId="21088" xr:uid="{00000000-0005-0000-0000-0000CE510000}"/>
    <cellStyle name="Normal 5 3 4 3 3" xfId="1174" xr:uid="{00000000-0005-0000-0000-0000CF510000}"/>
    <cellStyle name="Normal 5 3 4 3 3 2" xfId="2879" xr:uid="{00000000-0005-0000-0000-0000D0510000}"/>
    <cellStyle name="Normal 5 3 4 3 3 2 2" xfId="6275" xr:uid="{00000000-0005-0000-0000-0000D1510000}"/>
    <cellStyle name="Normal 5 3 4 3 3 2 2 2" xfId="13050" xr:uid="{00000000-0005-0000-0000-0000D2510000}"/>
    <cellStyle name="Normal 5 3 4 3 3 2 2 3" xfId="19819" xr:uid="{00000000-0005-0000-0000-0000D3510000}"/>
    <cellStyle name="Normal 5 3 4 3 3 2 2 4" xfId="26588" xr:uid="{00000000-0005-0000-0000-0000D4510000}"/>
    <cellStyle name="Normal 5 3 4 3 3 2 3" xfId="9666" xr:uid="{00000000-0005-0000-0000-0000D5510000}"/>
    <cellStyle name="Normal 5 3 4 3 3 2 4" xfId="16435" xr:uid="{00000000-0005-0000-0000-0000D6510000}"/>
    <cellStyle name="Normal 5 3 4 3 3 2 5" xfId="23204" xr:uid="{00000000-0005-0000-0000-0000D7510000}"/>
    <cellStyle name="Normal 5 3 4 3 3 3" xfId="4576" xr:uid="{00000000-0005-0000-0000-0000D8510000}"/>
    <cellStyle name="Normal 5 3 4 3 3 3 2" xfId="11357" xr:uid="{00000000-0005-0000-0000-0000D9510000}"/>
    <cellStyle name="Normal 5 3 4 3 3 3 3" xfId="18126" xr:uid="{00000000-0005-0000-0000-0000DA510000}"/>
    <cellStyle name="Normal 5 3 4 3 3 3 4" xfId="24895" xr:uid="{00000000-0005-0000-0000-0000DB510000}"/>
    <cellStyle name="Normal 5 3 4 3 3 4" xfId="7973" xr:uid="{00000000-0005-0000-0000-0000DC510000}"/>
    <cellStyle name="Normal 5 3 4 3 3 5" xfId="14742" xr:uid="{00000000-0005-0000-0000-0000DD510000}"/>
    <cellStyle name="Normal 5 3 4 3 3 6" xfId="21511" xr:uid="{00000000-0005-0000-0000-0000DE510000}"/>
    <cellStyle name="Normal 5 3 4 3 4" xfId="1603" xr:uid="{00000000-0005-0000-0000-0000DF510000}"/>
    <cellStyle name="Normal 5 3 4 3 4 2" xfId="3305" xr:uid="{00000000-0005-0000-0000-0000E0510000}"/>
    <cellStyle name="Normal 5 3 4 3 4 2 2" xfId="6701" xr:uid="{00000000-0005-0000-0000-0000E1510000}"/>
    <cellStyle name="Normal 5 3 4 3 4 2 2 2" xfId="13473" xr:uid="{00000000-0005-0000-0000-0000E2510000}"/>
    <cellStyle name="Normal 5 3 4 3 4 2 2 3" xfId="20242" xr:uid="{00000000-0005-0000-0000-0000E3510000}"/>
    <cellStyle name="Normal 5 3 4 3 4 2 2 4" xfId="27011" xr:uid="{00000000-0005-0000-0000-0000E4510000}"/>
    <cellStyle name="Normal 5 3 4 3 4 2 3" xfId="10089" xr:uid="{00000000-0005-0000-0000-0000E5510000}"/>
    <cellStyle name="Normal 5 3 4 3 4 2 4" xfId="16858" xr:uid="{00000000-0005-0000-0000-0000E6510000}"/>
    <cellStyle name="Normal 5 3 4 3 4 2 5" xfId="23627" xr:uid="{00000000-0005-0000-0000-0000E7510000}"/>
    <cellStyle name="Normal 5 3 4 3 4 3" xfId="4999" xr:uid="{00000000-0005-0000-0000-0000E8510000}"/>
    <cellStyle name="Normal 5 3 4 3 4 3 2" xfId="11780" xr:uid="{00000000-0005-0000-0000-0000E9510000}"/>
    <cellStyle name="Normal 5 3 4 3 4 3 3" xfId="18549" xr:uid="{00000000-0005-0000-0000-0000EA510000}"/>
    <cellStyle name="Normal 5 3 4 3 4 3 4" xfId="25318" xr:uid="{00000000-0005-0000-0000-0000EB510000}"/>
    <cellStyle name="Normal 5 3 4 3 4 4" xfId="8396" xr:uid="{00000000-0005-0000-0000-0000EC510000}"/>
    <cellStyle name="Normal 5 3 4 3 4 5" xfId="15165" xr:uid="{00000000-0005-0000-0000-0000ED510000}"/>
    <cellStyle name="Normal 5 3 4 3 4 6" xfId="21934" xr:uid="{00000000-0005-0000-0000-0000EE510000}"/>
    <cellStyle name="Normal 5 3 4 3 5" xfId="2028" xr:uid="{00000000-0005-0000-0000-0000EF510000}"/>
    <cellStyle name="Normal 5 3 4 3 5 2" xfId="5424" xr:uid="{00000000-0005-0000-0000-0000F0510000}"/>
    <cellStyle name="Normal 5 3 4 3 5 2 2" xfId="12204" xr:uid="{00000000-0005-0000-0000-0000F1510000}"/>
    <cellStyle name="Normal 5 3 4 3 5 2 3" xfId="18973" xr:uid="{00000000-0005-0000-0000-0000F2510000}"/>
    <cellStyle name="Normal 5 3 4 3 5 2 4" xfId="25742" xr:uid="{00000000-0005-0000-0000-0000F3510000}"/>
    <cellStyle name="Normal 5 3 4 3 5 3" xfId="8820" xr:uid="{00000000-0005-0000-0000-0000F4510000}"/>
    <cellStyle name="Normal 5 3 4 3 5 4" xfId="15589" xr:uid="{00000000-0005-0000-0000-0000F5510000}"/>
    <cellStyle name="Normal 5 3 4 3 5 5" xfId="22358" xr:uid="{00000000-0005-0000-0000-0000F6510000}"/>
    <cellStyle name="Normal 5 3 4 3 6" xfId="3730" xr:uid="{00000000-0005-0000-0000-0000F7510000}"/>
    <cellStyle name="Normal 5 3 4 3 6 2" xfId="10511" xr:uid="{00000000-0005-0000-0000-0000F8510000}"/>
    <cellStyle name="Normal 5 3 4 3 6 3" xfId="17280" xr:uid="{00000000-0005-0000-0000-0000F9510000}"/>
    <cellStyle name="Normal 5 3 4 3 6 4" xfId="24049" xr:uid="{00000000-0005-0000-0000-0000FA510000}"/>
    <cellStyle name="Normal 5 3 4 3 7" xfId="7127" xr:uid="{00000000-0005-0000-0000-0000FB510000}"/>
    <cellStyle name="Normal 5 3 4 3 8" xfId="13896" xr:uid="{00000000-0005-0000-0000-0000FC510000}"/>
    <cellStyle name="Normal 5 3 4 3 9" xfId="20665" xr:uid="{00000000-0005-0000-0000-0000FD510000}"/>
    <cellStyle name="Normal 5 3 4 4" xfId="521" xr:uid="{00000000-0005-0000-0000-0000FE510000}"/>
    <cellStyle name="Normal 5 3 4 4 2" xfId="2230" xr:uid="{00000000-0005-0000-0000-0000FF510000}"/>
    <cellStyle name="Normal 5 3 4 4 2 2" xfId="5626" xr:uid="{00000000-0005-0000-0000-000000520000}"/>
    <cellStyle name="Normal 5 3 4 4 2 2 2" xfId="12404" xr:uid="{00000000-0005-0000-0000-000001520000}"/>
    <cellStyle name="Normal 5 3 4 4 2 2 3" xfId="19173" xr:uid="{00000000-0005-0000-0000-000002520000}"/>
    <cellStyle name="Normal 5 3 4 4 2 2 4" xfId="25942" xr:uid="{00000000-0005-0000-0000-000003520000}"/>
    <cellStyle name="Normal 5 3 4 4 2 3" xfId="9020" xr:uid="{00000000-0005-0000-0000-000004520000}"/>
    <cellStyle name="Normal 5 3 4 4 2 4" xfId="15789" xr:uid="{00000000-0005-0000-0000-000005520000}"/>
    <cellStyle name="Normal 5 3 4 4 2 5" xfId="22558" xr:uid="{00000000-0005-0000-0000-000006520000}"/>
    <cellStyle name="Normal 5 3 4 4 3" xfId="3930" xr:uid="{00000000-0005-0000-0000-000007520000}"/>
    <cellStyle name="Normal 5 3 4 4 3 2" xfId="10711" xr:uid="{00000000-0005-0000-0000-000008520000}"/>
    <cellStyle name="Normal 5 3 4 4 3 3" xfId="17480" xr:uid="{00000000-0005-0000-0000-000009520000}"/>
    <cellStyle name="Normal 5 3 4 4 3 4" xfId="24249" xr:uid="{00000000-0005-0000-0000-00000A520000}"/>
    <cellStyle name="Normal 5 3 4 4 4" xfId="7327" xr:uid="{00000000-0005-0000-0000-00000B520000}"/>
    <cellStyle name="Normal 5 3 4 4 5" xfId="14096" xr:uid="{00000000-0005-0000-0000-00000C520000}"/>
    <cellStyle name="Normal 5 3 4 4 6" xfId="20865" xr:uid="{00000000-0005-0000-0000-00000D520000}"/>
    <cellStyle name="Normal 5 3 4 5" xfId="951" xr:uid="{00000000-0005-0000-0000-00000E520000}"/>
    <cellStyle name="Normal 5 3 4 5 2" xfId="2656" xr:uid="{00000000-0005-0000-0000-00000F520000}"/>
    <cellStyle name="Normal 5 3 4 5 2 2" xfId="6052" xr:uid="{00000000-0005-0000-0000-000010520000}"/>
    <cellStyle name="Normal 5 3 4 5 2 2 2" xfId="12827" xr:uid="{00000000-0005-0000-0000-000011520000}"/>
    <cellStyle name="Normal 5 3 4 5 2 2 3" xfId="19596" xr:uid="{00000000-0005-0000-0000-000012520000}"/>
    <cellStyle name="Normal 5 3 4 5 2 2 4" xfId="26365" xr:uid="{00000000-0005-0000-0000-000013520000}"/>
    <cellStyle name="Normal 5 3 4 5 2 3" xfId="9443" xr:uid="{00000000-0005-0000-0000-000014520000}"/>
    <cellStyle name="Normal 5 3 4 5 2 4" xfId="16212" xr:uid="{00000000-0005-0000-0000-000015520000}"/>
    <cellStyle name="Normal 5 3 4 5 2 5" xfId="22981" xr:uid="{00000000-0005-0000-0000-000016520000}"/>
    <cellStyle name="Normal 5 3 4 5 3" xfId="4353" xr:uid="{00000000-0005-0000-0000-000017520000}"/>
    <cellStyle name="Normal 5 3 4 5 3 2" xfId="11134" xr:uid="{00000000-0005-0000-0000-000018520000}"/>
    <cellStyle name="Normal 5 3 4 5 3 3" xfId="17903" xr:uid="{00000000-0005-0000-0000-000019520000}"/>
    <cellStyle name="Normal 5 3 4 5 3 4" xfId="24672" xr:uid="{00000000-0005-0000-0000-00001A520000}"/>
    <cellStyle name="Normal 5 3 4 5 4" xfId="7750" xr:uid="{00000000-0005-0000-0000-00001B520000}"/>
    <cellStyle name="Normal 5 3 4 5 5" xfId="14519" xr:uid="{00000000-0005-0000-0000-00001C520000}"/>
    <cellStyle name="Normal 5 3 4 5 6" xfId="21288" xr:uid="{00000000-0005-0000-0000-00001D520000}"/>
    <cellStyle name="Normal 5 3 4 6" xfId="1380" xr:uid="{00000000-0005-0000-0000-00001E520000}"/>
    <cellStyle name="Normal 5 3 4 6 2" xfId="3082" xr:uid="{00000000-0005-0000-0000-00001F520000}"/>
    <cellStyle name="Normal 5 3 4 6 2 2" xfId="6478" xr:uid="{00000000-0005-0000-0000-000020520000}"/>
    <cellStyle name="Normal 5 3 4 6 2 2 2" xfId="13250" xr:uid="{00000000-0005-0000-0000-000021520000}"/>
    <cellStyle name="Normal 5 3 4 6 2 2 3" xfId="20019" xr:uid="{00000000-0005-0000-0000-000022520000}"/>
    <cellStyle name="Normal 5 3 4 6 2 2 4" xfId="26788" xr:uid="{00000000-0005-0000-0000-000023520000}"/>
    <cellStyle name="Normal 5 3 4 6 2 3" xfId="9866" xr:uid="{00000000-0005-0000-0000-000024520000}"/>
    <cellStyle name="Normal 5 3 4 6 2 4" xfId="16635" xr:uid="{00000000-0005-0000-0000-000025520000}"/>
    <cellStyle name="Normal 5 3 4 6 2 5" xfId="23404" xr:uid="{00000000-0005-0000-0000-000026520000}"/>
    <cellStyle name="Normal 5 3 4 6 3" xfId="4776" xr:uid="{00000000-0005-0000-0000-000027520000}"/>
    <cellStyle name="Normal 5 3 4 6 3 2" xfId="11557" xr:uid="{00000000-0005-0000-0000-000028520000}"/>
    <cellStyle name="Normal 5 3 4 6 3 3" xfId="18326" xr:uid="{00000000-0005-0000-0000-000029520000}"/>
    <cellStyle name="Normal 5 3 4 6 3 4" xfId="25095" xr:uid="{00000000-0005-0000-0000-00002A520000}"/>
    <cellStyle name="Normal 5 3 4 6 4" xfId="8173" xr:uid="{00000000-0005-0000-0000-00002B520000}"/>
    <cellStyle name="Normal 5 3 4 6 5" xfId="14942" xr:uid="{00000000-0005-0000-0000-00002C520000}"/>
    <cellStyle name="Normal 5 3 4 6 6" xfId="21711" xr:uid="{00000000-0005-0000-0000-00002D520000}"/>
    <cellStyle name="Normal 5 3 4 7" xfId="1805" xr:uid="{00000000-0005-0000-0000-00002E520000}"/>
    <cellStyle name="Normal 5 3 4 7 2" xfId="5201" xr:uid="{00000000-0005-0000-0000-00002F520000}"/>
    <cellStyle name="Normal 5 3 4 7 2 2" xfId="11981" xr:uid="{00000000-0005-0000-0000-000030520000}"/>
    <cellStyle name="Normal 5 3 4 7 2 3" xfId="18750" xr:uid="{00000000-0005-0000-0000-000031520000}"/>
    <cellStyle name="Normal 5 3 4 7 2 4" xfId="25519" xr:uid="{00000000-0005-0000-0000-000032520000}"/>
    <cellStyle name="Normal 5 3 4 7 3" xfId="8597" xr:uid="{00000000-0005-0000-0000-000033520000}"/>
    <cellStyle name="Normal 5 3 4 7 4" xfId="15366" xr:uid="{00000000-0005-0000-0000-000034520000}"/>
    <cellStyle name="Normal 5 3 4 7 5" xfId="22135" xr:uid="{00000000-0005-0000-0000-000035520000}"/>
    <cellStyle name="Normal 5 3 4 8" xfId="3507" xr:uid="{00000000-0005-0000-0000-000036520000}"/>
    <cellStyle name="Normal 5 3 4 8 2" xfId="10288" xr:uid="{00000000-0005-0000-0000-000037520000}"/>
    <cellStyle name="Normal 5 3 4 8 3" xfId="17057" xr:uid="{00000000-0005-0000-0000-000038520000}"/>
    <cellStyle name="Normal 5 3 4 8 4" xfId="23826" xr:uid="{00000000-0005-0000-0000-000039520000}"/>
    <cellStyle name="Normal 5 3 4 9" xfId="6903" xr:uid="{00000000-0005-0000-0000-00003A520000}"/>
    <cellStyle name="Normal 5 3 5" xfId="90" xr:uid="{00000000-0005-0000-0000-00003B520000}"/>
    <cellStyle name="Normal 5 3 5 10" xfId="13693" xr:uid="{00000000-0005-0000-0000-00003C520000}"/>
    <cellStyle name="Normal 5 3 5 11" xfId="20462" xr:uid="{00000000-0005-0000-0000-00003D520000}"/>
    <cellStyle name="Normal 5 3 5 2" xfId="193" xr:uid="{00000000-0005-0000-0000-00003E520000}"/>
    <cellStyle name="Normal 5 3 5 2 10" xfId="20562" xr:uid="{00000000-0005-0000-0000-00003F520000}"/>
    <cellStyle name="Normal 5 3 5 2 2" xfId="441" xr:uid="{00000000-0005-0000-0000-000040520000}"/>
    <cellStyle name="Normal 5 3 5 2 2 2" xfId="868" xr:uid="{00000000-0005-0000-0000-000041520000}"/>
    <cellStyle name="Normal 5 3 5 2 2 2 2" xfId="2573" xr:uid="{00000000-0005-0000-0000-000042520000}"/>
    <cellStyle name="Normal 5 3 5 2 2 2 2 2" xfId="5969" xr:uid="{00000000-0005-0000-0000-000043520000}"/>
    <cellStyle name="Normal 5 3 5 2 2 2 2 2 2" xfId="12747" xr:uid="{00000000-0005-0000-0000-000044520000}"/>
    <cellStyle name="Normal 5 3 5 2 2 2 2 2 3" xfId="19516" xr:uid="{00000000-0005-0000-0000-000045520000}"/>
    <cellStyle name="Normal 5 3 5 2 2 2 2 2 4" xfId="26285" xr:uid="{00000000-0005-0000-0000-000046520000}"/>
    <cellStyle name="Normal 5 3 5 2 2 2 2 3" xfId="9363" xr:uid="{00000000-0005-0000-0000-000047520000}"/>
    <cellStyle name="Normal 5 3 5 2 2 2 2 4" xfId="16132" xr:uid="{00000000-0005-0000-0000-000048520000}"/>
    <cellStyle name="Normal 5 3 5 2 2 2 2 5" xfId="22901" xr:uid="{00000000-0005-0000-0000-000049520000}"/>
    <cellStyle name="Normal 5 3 5 2 2 2 3" xfId="4273" xr:uid="{00000000-0005-0000-0000-00004A520000}"/>
    <cellStyle name="Normal 5 3 5 2 2 2 3 2" xfId="11054" xr:uid="{00000000-0005-0000-0000-00004B520000}"/>
    <cellStyle name="Normal 5 3 5 2 2 2 3 3" xfId="17823" xr:uid="{00000000-0005-0000-0000-00004C520000}"/>
    <cellStyle name="Normal 5 3 5 2 2 2 3 4" xfId="24592" xr:uid="{00000000-0005-0000-0000-00004D520000}"/>
    <cellStyle name="Normal 5 3 5 2 2 2 4" xfId="7670" xr:uid="{00000000-0005-0000-0000-00004E520000}"/>
    <cellStyle name="Normal 5 3 5 2 2 2 5" xfId="14439" xr:uid="{00000000-0005-0000-0000-00004F520000}"/>
    <cellStyle name="Normal 5 3 5 2 2 2 6" xfId="21208" xr:uid="{00000000-0005-0000-0000-000050520000}"/>
    <cellStyle name="Normal 5 3 5 2 2 3" xfId="1294" xr:uid="{00000000-0005-0000-0000-000051520000}"/>
    <cellStyle name="Normal 5 3 5 2 2 3 2" xfId="2999" xr:uid="{00000000-0005-0000-0000-000052520000}"/>
    <cellStyle name="Normal 5 3 5 2 2 3 2 2" xfId="6395" xr:uid="{00000000-0005-0000-0000-000053520000}"/>
    <cellStyle name="Normal 5 3 5 2 2 3 2 2 2" xfId="13170" xr:uid="{00000000-0005-0000-0000-000054520000}"/>
    <cellStyle name="Normal 5 3 5 2 2 3 2 2 3" xfId="19939" xr:uid="{00000000-0005-0000-0000-000055520000}"/>
    <cellStyle name="Normal 5 3 5 2 2 3 2 2 4" xfId="26708" xr:uid="{00000000-0005-0000-0000-000056520000}"/>
    <cellStyle name="Normal 5 3 5 2 2 3 2 3" xfId="9786" xr:uid="{00000000-0005-0000-0000-000057520000}"/>
    <cellStyle name="Normal 5 3 5 2 2 3 2 4" xfId="16555" xr:uid="{00000000-0005-0000-0000-000058520000}"/>
    <cellStyle name="Normal 5 3 5 2 2 3 2 5" xfId="23324" xr:uid="{00000000-0005-0000-0000-000059520000}"/>
    <cellStyle name="Normal 5 3 5 2 2 3 3" xfId="4696" xr:uid="{00000000-0005-0000-0000-00005A520000}"/>
    <cellStyle name="Normal 5 3 5 2 2 3 3 2" xfId="11477" xr:uid="{00000000-0005-0000-0000-00005B520000}"/>
    <cellStyle name="Normal 5 3 5 2 2 3 3 3" xfId="18246" xr:uid="{00000000-0005-0000-0000-00005C520000}"/>
    <cellStyle name="Normal 5 3 5 2 2 3 3 4" xfId="25015" xr:uid="{00000000-0005-0000-0000-00005D520000}"/>
    <cellStyle name="Normal 5 3 5 2 2 3 4" xfId="8093" xr:uid="{00000000-0005-0000-0000-00005E520000}"/>
    <cellStyle name="Normal 5 3 5 2 2 3 5" xfId="14862" xr:uid="{00000000-0005-0000-0000-00005F520000}"/>
    <cellStyle name="Normal 5 3 5 2 2 3 6" xfId="21631" xr:uid="{00000000-0005-0000-0000-000060520000}"/>
    <cellStyle name="Normal 5 3 5 2 2 4" xfId="1723" xr:uid="{00000000-0005-0000-0000-000061520000}"/>
    <cellStyle name="Normal 5 3 5 2 2 4 2" xfId="3425" xr:uid="{00000000-0005-0000-0000-000062520000}"/>
    <cellStyle name="Normal 5 3 5 2 2 4 2 2" xfId="6821" xr:uid="{00000000-0005-0000-0000-000063520000}"/>
    <cellStyle name="Normal 5 3 5 2 2 4 2 2 2" xfId="13593" xr:uid="{00000000-0005-0000-0000-000064520000}"/>
    <cellStyle name="Normal 5 3 5 2 2 4 2 2 3" xfId="20362" xr:uid="{00000000-0005-0000-0000-000065520000}"/>
    <cellStyle name="Normal 5 3 5 2 2 4 2 2 4" xfId="27131" xr:uid="{00000000-0005-0000-0000-000066520000}"/>
    <cellStyle name="Normal 5 3 5 2 2 4 2 3" xfId="10209" xr:uid="{00000000-0005-0000-0000-000067520000}"/>
    <cellStyle name="Normal 5 3 5 2 2 4 2 4" xfId="16978" xr:uid="{00000000-0005-0000-0000-000068520000}"/>
    <cellStyle name="Normal 5 3 5 2 2 4 2 5" xfId="23747" xr:uid="{00000000-0005-0000-0000-000069520000}"/>
    <cellStyle name="Normal 5 3 5 2 2 4 3" xfId="5119" xr:uid="{00000000-0005-0000-0000-00006A520000}"/>
    <cellStyle name="Normal 5 3 5 2 2 4 3 2" xfId="11900" xr:uid="{00000000-0005-0000-0000-00006B520000}"/>
    <cellStyle name="Normal 5 3 5 2 2 4 3 3" xfId="18669" xr:uid="{00000000-0005-0000-0000-00006C520000}"/>
    <cellStyle name="Normal 5 3 5 2 2 4 3 4" xfId="25438" xr:uid="{00000000-0005-0000-0000-00006D520000}"/>
    <cellStyle name="Normal 5 3 5 2 2 4 4" xfId="8516" xr:uid="{00000000-0005-0000-0000-00006E520000}"/>
    <cellStyle name="Normal 5 3 5 2 2 4 5" xfId="15285" xr:uid="{00000000-0005-0000-0000-00006F520000}"/>
    <cellStyle name="Normal 5 3 5 2 2 4 6" xfId="22054" xr:uid="{00000000-0005-0000-0000-000070520000}"/>
    <cellStyle name="Normal 5 3 5 2 2 5" xfId="2150" xr:uid="{00000000-0005-0000-0000-000071520000}"/>
    <cellStyle name="Normal 5 3 5 2 2 5 2" xfId="5546" xr:uid="{00000000-0005-0000-0000-000072520000}"/>
    <cellStyle name="Normal 5 3 5 2 2 5 2 2" xfId="12324" xr:uid="{00000000-0005-0000-0000-000073520000}"/>
    <cellStyle name="Normal 5 3 5 2 2 5 2 3" xfId="19093" xr:uid="{00000000-0005-0000-0000-000074520000}"/>
    <cellStyle name="Normal 5 3 5 2 2 5 2 4" xfId="25862" xr:uid="{00000000-0005-0000-0000-000075520000}"/>
    <cellStyle name="Normal 5 3 5 2 2 5 3" xfId="8940" xr:uid="{00000000-0005-0000-0000-000076520000}"/>
    <cellStyle name="Normal 5 3 5 2 2 5 4" xfId="15709" xr:uid="{00000000-0005-0000-0000-000077520000}"/>
    <cellStyle name="Normal 5 3 5 2 2 5 5" xfId="22478" xr:uid="{00000000-0005-0000-0000-000078520000}"/>
    <cellStyle name="Normal 5 3 5 2 2 6" xfId="3850" xr:uid="{00000000-0005-0000-0000-000079520000}"/>
    <cellStyle name="Normal 5 3 5 2 2 6 2" xfId="10631" xr:uid="{00000000-0005-0000-0000-00007A520000}"/>
    <cellStyle name="Normal 5 3 5 2 2 6 3" xfId="17400" xr:uid="{00000000-0005-0000-0000-00007B520000}"/>
    <cellStyle name="Normal 5 3 5 2 2 6 4" xfId="24169" xr:uid="{00000000-0005-0000-0000-00007C520000}"/>
    <cellStyle name="Normal 5 3 5 2 2 7" xfId="7247" xr:uid="{00000000-0005-0000-0000-00007D520000}"/>
    <cellStyle name="Normal 5 3 5 2 2 8" xfId="14016" xr:uid="{00000000-0005-0000-0000-00007E520000}"/>
    <cellStyle name="Normal 5 3 5 2 2 9" xfId="20785" xr:uid="{00000000-0005-0000-0000-00007F520000}"/>
    <cellStyle name="Normal 5 3 5 2 3" xfId="643" xr:uid="{00000000-0005-0000-0000-000080520000}"/>
    <cellStyle name="Normal 5 3 5 2 3 2" xfId="2350" xr:uid="{00000000-0005-0000-0000-000081520000}"/>
    <cellStyle name="Normal 5 3 5 2 3 2 2" xfId="5746" xr:uid="{00000000-0005-0000-0000-000082520000}"/>
    <cellStyle name="Normal 5 3 5 2 3 2 2 2" xfId="12524" xr:uid="{00000000-0005-0000-0000-000083520000}"/>
    <cellStyle name="Normal 5 3 5 2 3 2 2 3" xfId="19293" xr:uid="{00000000-0005-0000-0000-000084520000}"/>
    <cellStyle name="Normal 5 3 5 2 3 2 2 4" xfId="26062" xr:uid="{00000000-0005-0000-0000-000085520000}"/>
    <cellStyle name="Normal 5 3 5 2 3 2 3" xfId="9140" xr:uid="{00000000-0005-0000-0000-000086520000}"/>
    <cellStyle name="Normal 5 3 5 2 3 2 4" xfId="15909" xr:uid="{00000000-0005-0000-0000-000087520000}"/>
    <cellStyle name="Normal 5 3 5 2 3 2 5" xfId="22678" xr:uid="{00000000-0005-0000-0000-000088520000}"/>
    <cellStyle name="Normal 5 3 5 2 3 3" xfId="4050" xr:uid="{00000000-0005-0000-0000-000089520000}"/>
    <cellStyle name="Normal 5 3 5 2 3 3 2" xfId="10831" xr:uid="{00000000-0005-0000-0000-00008A520000}"/>
    <cellStyle name="Normal 5 3 5 2 3 3 3" xfId="17600" xr:uid="{00000000-0005-0000-0000-00008B520000}"/>
    <cellStyle name="Normal 5 3 5 2 3 3 4" xfId="24369" xr:uid="{00000000-0005-0000-0000-00008C520000}"/>
    <cellStyle name="Normal 5 3 5 2 3 4" xfId="7447" xr:uid="{00000000-0005-0000-0000-00008D520000}"/>
    <cellStyle name="Normal 5 3 5 2 3 5" xfId="14216" xr:uid="{00000000-0005-0000-0000-00008E520000}"/>
    <cellStyle name="Normal 5 3 5 2 3 6" xfId="20985" xr:uid="{00000000-0005-0000-0000-00008F520000}"/>
    <cellStyle name="Normal 5 3 5 2 4" xfId="1071" xr:uid="{00000000-0005-0000-0000-000090520000}"/>
    <cellStyle name="Normal 5 3 5 2 4 2" xfId="2776" xr:uid="{00000000-0005-0000-0000-000091520000}"/>
    <cellStyle name="Normal 5 3 5 2 4 2 2" xfId="6172" xr:uid="{00000000-0005-0000-0000-000092520000}"/>
    <cellStyle name="Normal 5 3 5 2 4 2 2 2" xfId="12947" xr:uid="{00000000-0005-0000-0000-000093520000}"/>
    <cellStyle name="Normal 5 3 5 2 4 2 2 3" xfId="19716" xr:uid="{00000000-0005-0000-0000-000094520000}"/>
    <cellStyle name="Normal 5 3 5 2 4 2 2 4" xfId="26485" xr:uid="{00000000-0005-0000-0000-000095520000}"/>
    <cellStyle name="Normal 5 3 5 2 4 2 3" xfId="9563" xr:uid="{00000000-0005-0000-0000-000096520000}"/>
    <cellStyle name="Normal 5 3 5 2 4 2 4" xfId="16332" xr:uid="{00000000-0005-0000-0000-000097520000}"/>
    <cellStyle name="Normal 5 3 5 2 4 2 5" xfId="23101" xr:uid="{00000000-0005-0000-0000-000098520000}"/>
    <cellStyle name="Normal 5 3 5 2 4 3" xfId="4473" xr:uid="{00000000-0005-0000-0000-000099520000}"/>
    <cellStyle name="Normal 5 3 5 2 4 3 2" xfId="11254" xr:uid="{00000000-0005-0000-0000-00009A520000}"/>
    <cellStyle name="Normal 5 3 5 2 4 3 3" xfId="18023" xr:uid="{00000000-0005-0000-0000-00009B520000}"/>
    <cellStyle name="Normal 5 3 5 2 4 3 4" xfId="24792" xr:uid="{00000000-0005-0000-0000-00009C520000}"/>
    <cellStyle name="Normal 5 3 5 2 4 4" xfId="7870" xr:uid="{00000000-0005-0000-0000-00009D520000}"/>
    <cellStyle name="Normal 5 3 5 2 4 5" xfId="14639" xr:uid="{00000000-0005-0000-0000-00009E520000}"/>
    <cellStyle name="Normal 5 3 5 2 4 6" xfId="21408" xr:uid="{00000000-0005-0000-0000-00009F520000}"/>
    <cellStyle name="Normal 5 3 5 2 5" xfId="1500" xr:uid="{00000000-0005-0000-0000-0000A0520000}"/>
    <cellStyle name="Normal 5 3 5 2 5 2" xfId="3202" xr:uid="{00000000-0005-0000-0000-0000A1520000}"/>
    <cellStyle name="Normal 5 3 5 2 5 2 2" xfId="6598" xr:uid="{00000000-0005-0000-0000-0000A2520000}"/>
    <cellStyle name="Normal 5 3 5 2 5 2 2 2" xfId="13370" xr:uid="{00000000-0005-0000-0000-0000A3520000}"/>
    <cellStyle name="Normal 5 3 5 2 5 2 2 3" xfId="20139" xr:uid="{00000000-0005-0000-0000-0000A4520000}"/>
    <cellStyle name="Normal 5 3 5 2 5 2 2 4" xfId="26908" xr:uid="{00000000-0005-0000-0000-0000A5520000}"/>
    <cellStyle name="Normal 5 3 5 2 5 2 3" xfId="9986" xr:uid="{00000000-0005-0000-0000-0000A6520000}"/>
    <cellStyle name="Normal 5 3 5 2 5 2 4" xfId="16755" xr:uid="{00000000-0005-0000-0000-0000A7520000}"/>
    <cellStyle name="Normal 5 3 5 2 5 2 5" xfId="23524" xr:uid="{00000000-0005-0000-0000-0000A8520000}"/>
    <cellStyle name="Normal 5 3 5 2 5 3" xfId="4896" xr:uid="{00000000-0005-0000-0000-0000A9520000}"/>
    <cellStyle name="Normal 5 3 5 2 5 3 2" xfId="11677" xr:uid="{00000000-0005-0000-0000-0000AA520000}"/>
    <cellStyle name="Normal 5 3 5 2 5 3 3" xfId="18446" xr:uid="{00000000-0005-0000-0000-0000AB520000}"/>
    <cellStyle name="Normal 5 3 5 2 5 3 4" xfId="25215" xr:uid="{00000000-0005-0000-0000-0000AC520000}"/>
    <cellStyle name="Normal 5 3 5 2 5 4" xfId="8293" xr:uid="{00000000-0005-0000-0000-0000AD520000}"/>
    <cellStyle name="Normal 5 3 5 2 5 5" xfId="15062" xr:uid="{00000000-0005-0000-0000-0000AE520000}"/>
    <cellStyle name="Normal 5 3 5 2 5 6" xfId="21831" xr:uid="{00000000-0005-0000-0000-0000AF520000}"/>
    <cellStyle name="Normal 5 3 5 2 6" xfId="1925" xr:uid="{00000000-0005-0000-0000-0000B0520000}"/>
    <cellStyle name="Normal 5 3 5 2 6 2" xfId="5321" xr:uid="{00000000-0005-0000-0000-0000B1520000}"/>
    <cellStyle name="Normal 5 3 5 2 6 2 2" xfId="12101" xr:uid="{00000000-0005-0000-0000-0000B2520000}"/>
    <cellStyle name="Normal 5 3 5 2 6 2 3" xfId="18870" xr:uid="{00000000-0005-0000-0000-0000B3520000}"/>
    <cellStyle name="Normal 5 3 5 2 6 2 4" xfId="25639" xr:uid="{00000000-0005-0000-0000-0000B4520000}"/>
    <cellStyle name="Normal 5 3 5 2 6 3" xfId="8717" xr:uid="{00000000-0005-0000-0000-0000B5520000}"/>
    <cellStyle name="Normal 5 3 5 2 6 4" xfId="15486" xr:uid="{00000000-0005-0000-0000-0000B6520000}"/>
    <cellStyle name="Normal 5 3 5 2 6 5" xfId="22255" xr:uid="{00000000-0005-0000-0000-0000B7520000}"/>
    <cellStyle name="Normal 5 3 5 2 7" xfId="3627" xr:uid="{00000000-0005-0000-0000-0000B8520000}"/>
    <cellStyle name="Normal 5 3 5 2 7 2" xfId="10408" xr:uid="{00000000-0005-0000-0000-0000B9520000}"/>
    <cellStyle name="Normal 5 3 5 2 7 3" xfId="17177" xr:uid="{00000000-0005-0000-0000-0000BA520000}"/>
    <cellStyle name="Normal 5 3 5 2 7 4" xfId="23946" xr:uid="{00000000-0005-0000-0000-0000BB520000}"/>
    <cellStyle name="Normal 5 3 5 2 8" xfId="7023" xr:uid="{00000000-0005-0000-0000-0000BC520000}"/>
    <cellStyle name="Normal 5 3 5 2 9" xfId="13793" xr:uid="{00000000-0005-0000-0000-0000BD520000}"/>
    <cellStyle name="Normal 5 3 5 3" xfId="339" xr:uid="{00000000-0005-0000-0000-0000BE520000}"/>
    <cellStyle name="Normal 5 3 5 3 2" xfId="766" xr:uid="{00000000-0005-0000-0000-0000BF520000}"/>
    <cellStyle name="Normal 5 3 5 3 2 2" xfId="2473" xr:uid="{00000000-0005-0000-0000-0000C0520000}"/>
    <cellStyle name="Normal 5 3 5 3 2 2 2" xfId="5869" xr:uid="{00000000-0005-0000-0000-0000C1520000}"/>
    <cellStyle name="Normal 5 3 5 3 2 2 2 2" xfId="12647" xr:uid="{00000000-0005-0000-0000-0000C2520000}"/>
    <cellStyle name="Normal 5 3 5 3 2 2 2 3" xfId="19416" xr:uid="{00000000-0005-0000-0000-0000C3520000}"/>
    <cellStyle name="Normal 5 3 5 3 2 2 2 4" xfId="26185" xr:uid="{00000000-0005-0000-0000-0000C4520000}"/>
    <cellStyle name="Normal 5 3 5 3 2 2 3" xfId="9263" xr:uid="{00000000-0005-0000-0000-0000C5520000}"/>
    <cellStyle name="Normal 5 3 5 3 2 2 4" xfId="16032" xr:uid="{00000000-0005-0000-0000-0000C6520000}"/>
    <cellStyle name="Normal 5 3 5 3 2 2 5" xfId="22801" xr:uid="{00000000-0005-0000-0000-0000C7520000}"/>
    <cellStyle name="Normal 5 3 5 3 2 3" xfId="4173" xr:uid="{00000000-0005-0000-0000-0000C8520000}"/>
    <cellStyle name="Normal 5 3 5 3 2 3 2" xfId="10954" xr:uid="{00000000-0005-0000-0000-0000C9520000}"/>
    <cellStyle name="Normal 5 3 5 3 2 3 3" xfId="17723" xr:uid="{00000000-0005-0000-0000-0000CA520000}"/>
    <cellStyle name="Normal 5 3 5 3 2 3 4" xfId="24492" xr:uid="{00000000-0005-0000-0000-0000CB520000}"/>
    <cellStyle name="Normal 5 3 5 3 2 4" xfId="7570" xr:uid="{00000000-0005-0000-0000-0000CC520000}"/>
    <cellStyle name="Normal 5 3 5 3 2 5" xfId="14339" xr:uid="{00000000-0005-0000-0000-0000CD520000}"/>
    <cellStyle name="Normal 5 3 5 3 2 6" xfId="21108" xr:uid="{00000000-0005-0000-0000-0000CE520000}"/>
    <cellStyle name="Normal 5 3 5 3 3" xfId="1194" xr:uid="{00000000-0005-0000-0000-0000CF520000}"/>
    <cellStyle name="Normal 5 3 5 3 3 2" xfId="2899" xr:uid="{00000000-0005-0000-0000-0000D0520000}"/>
    <cellStyle name="Normal 5 3 5 3 3 2 2" xfId="6295" xr:uid="{00000000-0005-0000-0000-0000D1520000}"/>
    <cellStyle name="Normal 5 3 5 3 3 2 2 2" xfId="13070" xr:uid="{00000000-0005-0000-0000-0000D2520000}"/>
    <cellStyle name="Normal 5 3 5 3 3 2 2 3" xfId="19839" xr:uid="{00000000-0005-0000-0000-0000D3520000}"/>
    <cellStyle name="Normal 5 3 5 3 3 2 2 4" xfId="26608" xr:uid="{00000000-0005-0000-0000-0000D4520000}"/>
    <cellStyle name="Normal 5 3 5 3 3 2 3" xfId="9686" xr:uid="{00000000-0005-0000-0000-0000D5520000}"/>
    <cellStyle name="Normal 5 3 5 3 3 2 4" xfId="16455" xr:uid="{00000000-0005-0000-0000-0000D6520000}"/>
    <cellStyle name="Normal 5 3 5 3 3 2 5" xfId="23224" xr:uid="{00000000-0005-0000-0000-0000D7520000}"/>
    <cellStyle name="Normal 5 3 5 3 3 3" xfId="4596" xr:uid="{00000000-0005-0000-0000-0000D8520000}"/>
    <cellStyle name="Normal 5 3 5 3 3 3 2" xfId="11377" xr:uid="{00000000-0005-0000-0000-0000D9520000}"/>
    <cellStyle name="Normal 5 3 5 3 3 3 3" xfId="18146" xr:uid="{00000000-0005-0000-0000-0000DA520000}"/>
    <cellStyle name="Normal 5 3 5 3 3 3 4" xfId="24915" xr:uid="{00000000-0005-0000-0000-0000DB520000}"/>
    <cellStyle name="Normal 5 3 5 3 3 4" xfId="7993" xr:uid="{00000000-0005-0000-0000-0000DC520000}"/>
    <cellStyle name="Normal 5 3 5 3 3 5" xfId="14762" xr:uid="{00000000-0005-0000-0000-0000DD520000}"/>
    <cellStyle name="Normal 5 3 5 3 3 6" xfId="21531" xr:uid="{00000000-0005-0000-0000-0000DE520000}"/>
    <cellStyle name="Normal 5 3 5 3 4" xfId="1623" xr:uid="{00000000-0005-0000-0000-0000DF520000}"/>
    <cellStyle name="Normal 5 3 5 3 4 2" xfId="3325" xr:uid="{00000000-0005-0000-0000-0000E0520000}"/>
    <cellStyle name="Normal 5 3 5 3 4 2 2" xfId="6721" xr:uid="{00000000-0005-0000-0000-0000E1520000}"/>
    <cellStyle name="Normal 5 3 5 3 4 2 2 2" xfId="13493" xr:uid="{00000000-0005-0000-0000-0000E2520000}"/>
    <cellStyle name="Normal 5 3 5 3 4 2 2 3" xfId="20262" xr:uid="{00000000-0005-0000-0000-0000E3520000}"/>
    <cellStyle name="Normal 5 3 5 3 4 2 2 4" xfId="27031" xr:uid="{00000000-0005-0000-0000-0000E4520000}"/>
    <cellStyle name="Normal 5 3 5 3 4 2 3" xfId="10109" xr:uid="{00000000-0005-0000-0000-0000E5520000}"/>
    <cellStyle name="Normal 5 3 5 3 4 2 4" xfId="16878" xr:uid="{00000000-0005-0000-0000-0000E6520000}"/>
    <cellStyle name="Normal 5 3 5 3 4 2 5" xfId="23647" xr:uid="{00000000-0005-0000-0000-0000E7520000}"/>
    <cellStyle name="Normal 5 3 5 3 4 3" xfId="5019" xr:uid="{00000000-0005-0000-0000-0000E8520000}"/>
    <cellStyle name="Normal 5 3 5 3 4 3 2" xfId="11800" xr:uid="{00000000-0005-0000-0000-0000E9520000}"/>
    <cellStyle name="Normal 5 3 5 3 4 3 3" xfId="18569" xr:uid="{00000000-0005-0000-0000-0000EA520000}"/>
    <cellStyle name="Normal 5 3 5 3 4 3 4" xfId="25338" xr:uid="{00000000-0005-0000-0000-0000EB520000}"/>
    <cellStyle name="Normal 5 3 5 3 4 4" xfId="8416" xr:uid="{00000000-0005-0000-0000-0000EC520000}"/>
    <cellStyle name="Normal 5 3 5 3 4 5" xfId="15185" xr:uid="{00000000-0005-0000-0000-0000ED520000}"/>
    <cellStyle name="Normal 5 3 5 3 4 6" xfId="21954" xr:uid="{00000000-0005-0000-0000-0000EE520000}"/>
    <cellStyle name="Normal 5 3 5 3 5" xfId="2048" xr:uid="{00000000-0005-0000-0000-0000EF520000}"/>
    <cellStyle name="Normal 5 3 5 3 5 2" xfId="5444" xr:uid="{00000000-0005-0000-0000-0000F0520000}"/>
    <cellStyle name="Normal 5 3 5 3 5 2 2" xfId="12224" xr:uid="{00000000-0005-0000-0000-0000F1520000}"/>
    <cellStyle name="Normal 5 3 5 3 5 2 3" xfId="18993" xr:uid="{00000000-0005-0000-0000-0000F2520000}"/>
    <cellStyle name="Normal 5 3 5 3 5 2 4" xfId="25762" xr:uid="{00000000-0005-0000-0000-0000F3520000}"/>
    <cellStyle name="Normal 5 3 5 3 5 3" xfId="8840" xr:uid="{00000000-0005-0000-0000-0000F4520000}"/>
    <cellStyle name="Normal 5 3 5 3 5 4" xfId="15609" xr:uid="{00000000-0005-0000-0000-0000F5520000}"/>
    <cellStyle name="Normal 5 3 5 3 5 5" xfId="22378" xr:uid="{00000000-0005-0000-0000-0000F6520000}"/>
    <cellStyle name="Normal 5 3 5 3 6" xfId="3750" xr:uid="{00000000-0005-0000-0000-0000F7520000}"/>
    <cellStyle name="Normal 5 3 5 3 6 2" xfId="10531" xr:uid="{00000000-0005-0000-0000-0000F8520000}"/>
    <cellStyle name="Normal 5 3 5 3 6 3" xfId="17300" xr:uid="{00000000-0005-0000-0000-0000F9520000}"/>
    <cellStyle name="Normal 5 3 5 3 6 4" xfId="24069" xr:uid="{00000000-0005-0000-0000-0000FA520000}"/>
    <cellStyle name="Normal 5 3 5 3 7" xfId="7147" xr:uid="{00000000-0005-0000-0000-0000FB520000}"/>
    <cellStyle name="Normal 5 3 5 3 8" xfId="13916" xr:uid="{00000000-0005-0000-0000-0000FC520000}"/>
    <cellStyle name="Normal 5 3 5 3 9" xfId="20685" xr:uid="{00000000-0005-0000-0000-0000FD520000}"/>
    <cellStyle name="Normal 5 3 5 4" xfId="541" xr:uid="{00000000-0005-0000-0000-0000FE520000}"/>
    <cellStyle name="Normal 5 3 5 4 2" xfId="2250" xr:uid="{00000000-0005-0000-0000-0000FF520000}"/>
    <cellStyle name="Normal 5 3 5 4 2 2" xfId="5646" xr:uid="{00000000-0005-0000-0000-000000530000}"/>
    <cellStyle name="Normal 5 3 5 4 2 2 2" xfId="12424" xr:uid="{00000000-0005-0000-0000-000001530000}"/>
    <cellStyle name="Normal 5 3 5 4 2 2 3" xfId="19193" xr:uid="{00000000-0005-0000-0000-000002530000}"/>
    <cellStyle name="Normal 5 3 5 4 2 2 4" xfId="25962" xr:uid="{00000000-0005-0000-0000-000003530000}"/>
    <cellStyle name="Normal 5 3 5 4 2 3" xfId="9040" xr:uid="{00000000-0005-0000-0000-000004530000}"/>
    <cellStyle name="Normal 5 3 5 4 2 4" xfId="15809" xr:uid="{00000000-0005-0000-0000-000005530000}"/>
    <cellStyle name="Normal 5 3 5 4 2 5" xfId="22578" xr:uid="{00000000-0005-0000-0000-000006530000}"/>
    <cellStyle name="Normal 5 3 5 4 3" xfId="3950" xr:uid="{00000000-0005-0000-0000-000007530000}"/>
    <cellStyle name="Normal 5 3 5 4 3 2" xfId="10731" xr:uid="{00000000-0005-0000-0000-000008530000}"/>
    <cellStyle name="Normal 5 3 5 4 3 3" xfId="17500" xr:uid="{00000000-0005-0000-0000-000009530000}"/>
    <cellStyle name="Normal 5 3 5 4 3 4" xfId="24269" xr:uid="{00000000-0005-0000-0000-00000A530000}"/>
    <cellStyle name="Normal 5 3 5 4 4" xfId="7347" xr:uid="{00000000-0005-0000-0000-00000B530000}"/>
    <cellStyle name="Normal 5 3 5 4 5" xfId="14116" xr:uid="{00000000-0005-0000-0000-00000C530000}"/>
    <cellStyle name="Normal 5 3 5 4 6" xfId="20885" xr:uid="{00000000-0005-0000-0000-00000D530000}"/>
    <cellStyle name="Normal 5 3 5 5" xfId="971" xr:uid="{00000000-0005-0000-0000-00000E530000}"/>
    <cellStyle name="Normal 5 3 5 5 2" xfId="2676" xr:uid="{00000000-0005-0000-0000-00000F530000}"/>
    <cellStyle name="Normal 5 3 5 5 2 2" xfId="6072" xr:uid="{00000000-0005-0000-0000-000010530000}"/>
    <cellStyle name="Normal 5 3 5 5 2 2 2" xfId="12847" xr:uid="{00000000-0005-0000-0000-000011530000}"/>
    <cellStyle name="Normal 5 3 5 5 2 2 3" xfId="19616" xr:uid="{00000000-0005-0000-0000-000012530000}"/>
    <cellStyle name="Normal 5 3 5 5 2 2 4" xfId="26385" xr:uid="{00000000-0005-0000-0000-000013530000}"/>
    <cellStyle name="Normal 5 3 5 5 2 3" xfId="9463" xr:uid="{00000000-0005-0000-0000-000014530000}"/>
    <cellStyle name="Normal 5 3 5 5 2 4" xfId="16232" xr:uid="{00000000-0005-0000-0000-000015530000}"/>
    <cellStyle name="Normal 5 3 5 5 2 5" xfId="23001" xr:uid="{00000000-0005-0000-0000-000016530000}"/>
    <cellStyle name="Normal 5 3 5 5 3" xfId="4373" xr:uid="{00000000-0005-0000-0000-000017530000}"/>
    <cellStyle name="Normal 5 3 5 5 3 2" xfId="11154" xr:uid="{00000000-0005-0000-0000-000018530000}"/>
    <cellStyle name="Normal 5 3 5 5 3 3" xfId="17923" xr:uid="{00000000-0005-0000-0000-000019530000}"/>
    <cellStyle name="Normal 5 3 5 5 3 4" xfId="24692" xr:uid="{00000000-0005-0000-0000-00001A530000}"/>
    <cellStyle name="Normal 5 3 5 5 4" xfId="7770" xr:uid="{00000000-0005-0000-0000-00001B530000}"/>
    <cellStyle name="Normal 5 3 5 5 5" xfId="14539" xr:uid="{00000000-0005-0000-0000-00001C530000}"/>
    <cellStyle name="Normal 5 3 5 5 6" xfId="21308" xr:uid="{00000000-0005-0000-0000-00001D530000}"/>
    <cellStyle name="Normal 5 3 5 6" xfId="1400" xr:uid="{00000000-0005-0000-0000-00001E530000}"/>
    <cellStyle name="Normal 5 3 5 6 2" xfId="3102" xr:uid="{00000000-0005-0000-0000-00001F530000}"/>
    <cellStyle name="Normal 5 3 5 6 2 2" xfId="6498" xr:uid="{00000000-0005-0000-0000-000020530000}"/>
    <cellStyle name="Normal 5 3 5 6 2 2 2" xfId="13270" xr:uid="{00000000-0005-0000-0000-000021530000}"/>
    <cellStyle name="Normal 5 3 5 6 2 2 3" xfId="20039" xr:uid="{00000000-0005-0000-0000-000022530000}"/>
    <cellStyle name="Normal 5 3 5 6 2 2 4" xfId="26808" xr:uid="{00000000-0005-0000-0000-000023530000}"/>
    <cellStyle name="Normal 5 3 5 6 2 3" xfId="9886" xr:uid="{00000000-0005-0000-0000-000024530000}"/>
    <cellStyle name="Normal 5 3 5 6 2 4" xfId="16655" xr:uid="{00000000-0005-0000-0000-000025530000}"/>
    <cellStyle name="Normal 5 3 5 6 2 5" xfId="23424" xr:uid="{00000000-0005-0000-0000-000026530000}"/>
    <cellStyle name="Normal 5 3 5 6 3" xfId="4796" xr:uid="{00000000-0005-0000-0000-000027530000}"/>
    <cellStyle name="Normal 5 3 5 6 3 2" xfId="11577" xr:uid="{00000000-0005-0000-0000-000028530000}"/>
    <cellStyle name="Normal 5 3 5 6 3 3" xfId="18346" xr:uid="{00000000-0005-0000-0000-000029530000}"/>
    <cellStyle name="Normal 5 3 5 6 3 4" xfId="25115" xr:uid="{00000000-0005-0000-0000-00002A530000}"/>
    <cellStyle name="Normal 5 3 5 6 4" xfId="8193" xr:uid="{00000000-0005-0000-0000-00002B530000}"/>
    <cellStyle name="Normal 5 3 5 6 5" xfId="14962" xr:uid="{00000000-0005-0000-0000-00002C530000}"/>
    <cellStyle name="Normal 5 3 5 6 6" xfId="21731" xr:uid="{00000000-0005-0000-0000-00002D530000}"/>
    <cellStyle name="Normal 5 3 5 7" xfId="1825" xr:uid="{00000000-0005-0000-0000-00002E530000}"/>
    <cellStyle name="Normal 5 3 5 7 2" xfId="5221" xr:uid="{00000000-0005-0000-0000-00002F530000}"/>
    <cellStyle name="Normal 5 3 5 7 2 2" xfId="12001" xr:uid="{00000000-0005-0000-0000-000030530000}"/>
    <cellStyle name="Normal 5 3 5 7 2 3" xfId="18770" xr:uid="{00000000-0005-0000-0000-000031530000}"/>
    <cellStyle name="Normal 5 3 5 7 2 4" xfId="25539" xr:uid="{00000000-0005-0000-0000-000032530000}"/>
    <cellStyle name="Normal 5 3 5 7 3" xfId="8617" xr:uid="{00000000-0005-0000-0000-000033530000}"/>
    <cellStyle name="Normal 5 3 5 7 4" xfId="15386" xr:uid="{00000000-0005-0000-0000-000034530000}"/>
    <cellStyle name="Normal 5 3 5 7 5" xfId="22155" xr:uid="{00000000-0005-0000-0000-000035530000}"/>
    <cellStyle name="Normal 5 3 5 8" xfId="3527" xr:uid="{00000000-0005-0000-0000-000036530000}"/>
    <cellStyle name="Normal 5 3 5 8 2" xfId="10308" xr:uid="{00000000-0005-0000-0000-000037530000}"/>
    <cellStyle name="Normal 5 3 5 8 3" xfId="17077" xr:uid="{00000000-0005-0000-0000-000038530000}"/>
    <cellStyle name="Normal 5 3 5 8 4" xfId="23846" xr:uid="{00000000-0005-0000-0000-000039530000}"/>
    <cellStyle name="Normal 5 3 5 9" xfId="6923" xr:uid="{00000000-0005-0000-0000-00003A530000}"/>
    <cellStyle name="Normal 5 3 6" xfId="110" xr:uid="{00000000-0005-0000-0000-00003B530000}"/>
    <cellStyle name="Normal 5 3 6 10" xfId="13713" xr:uid="{00000000-0005-0000-0000-00003C530000}"/>
    <cellStyle name="Normal 5 3 6 11" xfId="20482" xr:uid="{00000000-0005-0000-0000-00003D530000}"/>
    <cellStyle name="Normal 5 3 6 2" xfId="213" xr:uid="{00000000-0005-0000-0000-00003E530000}"/>
    <cellStyle name="Normal 5 3 6 2 10" xfId="20582" xr:uid="{00000000-0005-0000-0000-00003F530000}"/>
    <cellStyle name="Normal 5 3 6 2 2" xfId="461" xr:uid="{00000000-0005-0000-0000-000040530000}"/>
    <cellStyle name="Normal 5 3 6 2 2 2" xfId="888" xr:uid="{00000000-0005-0000-0000-000041530000}"/>
    <cellStyle name="Normal 5 3 6 2 2 2 2" xfId="2593" xr:uid="{00000000-0005-0000-0000-000042530000}"/>
    <cellStyle name="Normal 5 3 6 2 2 2 2 2" xfId="5989" xr:uid="{00000000-0005-0000-0000-000043530000}"/>
    <cellStyle name="Normal 5 3 6 2 2 2 2 2 2" xfId="12767" xr:uid="{00000000-0005-0000-0000-000044530000}"/>
    <cellStyle name="Normal 5 3 6 2 2 2 2 2 3" xfId="19536" xr:uid="{00000000-0005-0000-0000-000045530000}"/>
    <cellStyle name="Normal 5 3 6 2 2 2 2 2 4" xfId="26305" xr:uid="{00000000-0005-0000-0000-000046530000}"/>
    <cellStyle name="Normal 5 3 6 2 2 2 2 3" xfId="9383" xr:uid="{00000000-0005-0000-0000-000047530000}"/>
    <cellStyle name="Normal 5 3 6 2 2 2 2 4" xfId="16152" xr:uid="{00000000-0005-0000-0000-000048530000}"/>
    <cellStyle name="Normal 5 3 6 2 2 2 2 5" xfId="22921" xr:uid="{00000000-0005-0000-0000-000049530000}"/>
    <cellStyle name="Normal 5 3 6 2 2 2 3" xfId="4293" xr:uid="{00000000-0005-0000-0000-00004A530000}"/>
    <cellStyle name="Normal 5 3 6 2 2 2 3 2" xfId="11074" xr:uid="{00000000-0005-0000-0000-00004B530000}"/>
    <cellStyle name="Normal 5 3 6 2 2 2 3 3" xfId="17843" xr:uid="{00000000-0005-0000-0000-00004C530000}"/>
    <cellStyle name="Normal 5 3 6 2 2 2 3 4" xfId="24612" xr:uid="{00000000-0005-0000-0000-00004D530000}"/>
    <cellStyle name="Normal 5 3 6 2 2 2 4" xfId="7690" xr:uid="{00000000-0005-0000-0000-00004E530000}"/>
    <cellStyle name="Normal 5 3 6 2 2 2 5" xfId="14459" xr:uid="{00000000-0005-0000-0000-00004F530000}"/>
    <cellStyle name="Normal 5 3 6 2 2 2 6" xfId="21228" xr:uid="{00000000-0005-0000-0000-000050530000}"/>
    <cellStyle name="Normal 5 3 6 2 2 3" xfId="1314" xr:uid="{00000000-0005-0000-0000-000051530000}"/>
    <cellStyle name="Normal 5 3 6 2 2 3 2" xfId="3019" xr:uid="{00000000-0005-0000-0000-000052530000}"/>
    <cellStyle name="Normal 5 3 6 2 2 3 2 2" xfId="6415" xr:uid="{00000000-0005-0000-0000-000053530000}"/>
    <cellStyle name="Normal 5 3 6 2 2 3 2 2 2" xfId="13190" xr:uid="{00000000-0005-0000-0000-000054530000}"/>
    <cellStyle name="Normal 5 3 6 2 2 3 2 2 3" xfId="19959" xr:uid="{00000000-0005-0000-0000-000055530000}"/>
    <cellStyle name="Normal 5 3 6 2 2 3 2 2 4" xfId="26728" xr:uid="{00000000-0005-0000-0000-000056530000}"/>
    <cellStyle name="Normal 5 3 6 2 2 3 2 3" xfId="9806" xr:uid="{00000000-0005-0000-0000-000057530000}"/>
    <cellStyle name="Normal 5 3 6 2 2 3 2 4" xfId="16575" xr:uid="{00000000-0005-0000-0000-000058530000}"/>
    <cellStyle name="Normal 5 3 6 2 2 3 2 5" xfId="23344" xr:uid="{00000000-0005-0000-0000-000059530000}"/>
    <cellStyle name="Normal 5 3 6 2 2 3 3" xfId="4716" xr:uid="{00000000-0005-0000-0000-00005A530000}"/>
    <cellStyle name="Normal 5 3 6 2 2 3 3 2" xfId="11497" xr:uid="{00000000-0005-0000-0000-00005B530000}"/>
    <cellStyle name="Normal 5 3 6 2 2 3 3 3" xfId="18266" xr:uid="{00000000-0005-0000-0000-00005C530000}"/>
    <cellStyle name="Normal 5 3 6 2 2 3 3 4" xfId="25035" xr:uid="{00000000-0005-0000-0000-00005D530000}"/>
    <cellStyle name="Normal 5 3 6 2 2 3 4" xfId="8113" xr:uid="{00000000-0005-0000-0000-00005E530000}"/>
    <cellStyle name="Normal 5 3 6 2 2 3 5" xfId="14882" xr:uid="{00000000-0005-0000-0000-00005F530000}"/>
    <cellStyle name="Normal 5 3 6 2 2 3 6" xfId="21651" xr:uid="{00000000-0005-0000-0000-000060530000}"/>
    <cellStyle name="Normal 5 3 6 2 2 4" xfId="1743" xr:uid="{00000000-0005-0000-0000-000061530000}"/>
    <cellStyle name="Normal 5 3 6 2 2 4 2" xfId="3445" xr:uid="{00000000-0005-0000-0000-000062530000}"/>
    <cellStyle name="Normal 5 3 6 2 2 4 2 2" xfId="6841" xr:uid="{00000000-0005-0000-0000-000063530000}"/>
    <cellStyle name="Normal 5 3 6 2 2 4 2 2 2" xfId="13613" xr:uid="{00000000-0005-0000-0000-000064530000}"/>
    <cellStyle name="Normal 5 3 6 2 2 4 2 2 3" xfId="20382" xr:uid="{00000000-0005-0000-0000-000065530000}"/>
    <cellStyle name="Normal 5 3 6 2 2 4 2 2 4" xfId="27151" xr:uid="{00000000-0005-0000-0000-000066530000}"/>
    <cellStyle name="Normal 5 3 6 2 2 4 2 3" xfId="10229" xr:uid="{00000000-0005-0000-0000-000067530000}"/>
    <cellStyle name="Normal 5 3 6 2 2 4 2 4" xfId="16998" xr:uid="{00000000-0005-0000-0000-000068530000}"/>
    <cellStyle name="Normal 5 3 6 2 2 4 2 5" xfId="23767" xr:uid="{00000000-0005-0000-0000-000069530000}"/>
    <cellStyle name="Normal 5 3 6 2 2 4 3" xfId="5139" xr:uid="{00000000-0005-0000-0000-00006A530000}"/>
    <cellStyle name="Normal 5 3 6 2 2 4 3 2" xfId="11920" xr:uid="{00000000-0005-0000-0000-00006B530000}"/>
    <cellStyle name="Normal 5 3 6 2 2 4 3 3" xfId="18689" xr:uid="{00000000-0005-0000-0000-00006C530000}"/>
    <cellStyle name="Normal 5 3 6 2 2 4 3 4" xfId="25458" xr:uid="{00000000-0005-0000-0000-00006D530000}"/>
    <cellStyle name="Normal 5 3 6 2 2 4 4" xfId="8536" xr:uid="{00000000-0005-0000-0000-00006E530000}"/>
    <cellStyle name="Normal 5 3 6 2 2 4 5" xfId="15305" xr:uid="{00000000-0005-0000-0000-00006F530000}"/>
    <cellStyle name="Normal 5 3 6 2 2 4 6" xfId="22074" xr:uid="{00000000-0005-0000-0000-000070530000}"/>
    <cellStyle name="Normal 5 3 6 2 2 5" xfId="2170" xr:uid="{00000000-0005-0000-0000-000071530000}"/>
    <cellStyle name="Normal 5 3 6 2 2 5 2" xfId="5566" xr:uid="{00000000-0005-0000-0000-000072530000}"/>
    <cellStyle name="Normal 5 3 6 2 2 5 2 2" xfId="12344" xr:uid="{00000000-0005-0000-0000-000073530000}"/>
    <cellStyle name="Normal 5 3 6 2 2 5 2 3" xfId="19113" xr:uid="{00000000-0005-0000-0000-000074530000}"/>
    <cellStyle name="Normal 5 3 6 2 2 5 2 4" xfId="25882" xr:uid="{00000000-0005-0000-0000-000075530000}"/>
    <cellStyle name="Normal 5 3 6 2 2 5 3" xfId="8960" xr:uid="{00000000-0005-0000-0000-000076530000}"/>
    <cellStyle name="Normal 5 3 6 2 2 5 4" xfId="15729" xr:uid="{00000000-0005-0000-0000-000077530000}"/>
    <cellStyle name="Normal 5 3 6 2 2 5 5" xfId="22498" xr:uid="{00000000-0005-0000-0000-000078530000}"/>
    <cellStyle name="Normal 5 3 6 2 2 6" xfId="3870" xr:uid="{00000000-0005-0000-0000-000079530000}"/>
    <cellStyle name="Normal 5 3 6 2 2 6 2" xfId="10651" xr:uid="{00000000-0005-0000-0000-00007A530000}"/>
    <cellStyle name="Normal 5 3 6 2 2 6 3" xfId="17420" xr:uid="{00000000-0005-0000-0000-00007B530000}"/>
    <cellStyle name="Normal 5 3 6 2 2 6 4" xfId="24189" xr:uid="{00000000-0005-0000-0000-00007C530000}"/>
    <cellStyle name="Normal 5 3 6 2 2 7" xfId="7267" xr:uid="{00000000-0005-0000-0000-00007D530000}"/>
    <cellStyle name="Normal 5 3 6 2 2 8" xfId="14036" xr:uid="{00000000-0005-0000-0000-00007E530000}"/>
    <cellStyle name="Normal 5 3 6 2 2 9" xfId="20805" xr:uid="{00000000-0005-0000-0000-00007F530000}"/>
    <cellStyle name="Normal 5 3 6 2 3" xfId="663" xr:uid="{00000000-0005-0000-0000-000080530000}"/>
    <cellStyle name="Normal 5 3 6 2 3 2" xfId="2370" xr:uid="{00000000-0005-0000-0000-000081530000}"/>
    <cellStyle name="Normal 5 3 6 2 3 2 2" xfId="5766" xr:uid="{00000000-0005-0000-0000-000082530000}"/>
    <cellStyle name="Normal 5 3 6 2 3 2 2 2" xfId="12544" xr:uid="{00000000-0005-0000-0000-000083530000}"/>
    <cellStyle name="Normal 5 3 6 2 3 2 2 3" xfId="19313" xr:uid="{00000000-0005-0000-0000-000084530000}"/>
    <cellStyle name="Normal 5 3 6 2 3 2 2 4" xfId="26082" xr:uid="{00000000-0005-0000-0000-000085530000}"/>
    <cellStyle name="Normal 5 3 6 2 3 2 3" xfId="9160" xr:uid="{00000000-0005-0000-0000-000086530000}"/>
    <cellStyle name="Normal 5 3 6 2 3 2 4" xfId="15929" xr:uid="{00000000-0005-0000-0000-000087530000}"/>
    <cellStyle name="Normal 5 3 6 2 3 2 5" xfId="22698" xr:uid="{00000000-0005-0000-0000-000088530000}"/>
    <cellStyle name="Normal 5 3 6 2 3 3" xfId="4070" xr:uid="{00000000-0005-0000-0000-000089530000}"/>
    <cellStyle name="Normal 5 3 6 2 3 3 2" xfId="10851" xr:uid="{00000000-0005-0000-0000-00008A530000}"/>
    <cellStyle name="Normal 5 3 6 2 3 3 3" xfId="17620" xr:uid="{00000000-0005-0000-0000-00008B530000}"/>
    <cellStyle name="Normal 5 3 6 2 3 3 4" xfId="24389" xr:uid="{00000000-0005-0000-0000-00008C530000}"/>
    <cellStyle name="Normal 5 3 6 2 3 4" xfId="7467" xr:uid="{00000000-0005-0000-0000-00008D530000}"/>
    <cellStyle name="Normal 5 3 6 2 3 5" xfId="14236" xr:uid="{00000000-0005-0000-0000-00008E530000}"/>
    <cellStyle name="Normal 5 3 6 2 3 6" xfId="21005" xr:uid="{00000000-0005-0000-0000-00008F530000}"/>
    <cellStyle name="Normal 5 3 6 2 4" xfId="1091" xr:uid="{00000000-0005-0000-0000-000090530000}"/>
    <cellStyle name="Normal 5 3 6 2 4 2" xfId="2796" xr:uid="{00000000-0005-0000-0000-000091530000}"/>
    <cellStyle name="Normal 5 3 6 2 4 2 2" xfId="6192" xr:uid="{00000000-0005-0000-0000-000092530000}"/>
    <cellStyle name="Normal 5 3 6 2 4 2 2 2" xfId="12967" xr:uid="{00000000-0005-0000-0000-000093530000}"/>
    <cellStyle name="Normal 5 3 6 2 4 2 2 3" xfId="19736" xr:uid="{00000000-0005-0000-0000-000094530000}"/>
    <cellStyle name="Normal 5 3 6 2 4 2 2 4" xfId="26505" xr:uid="{00000000-0005-0000-0000-000095530000}"/>
    <cellStyle name="Normal 5 3 6 2 4 2 3" xfId="9583" xr:uid="{00000000-0005-0000-0000-000096530000}"/>
    <cellStyle name="Normal 5 3 6 2 4 2 4" xfId="16352" xr:uid="{00000000-0005-0000-0000-000097530000}"/>
    <cellStyle name="Normal 5 3 6 2 4 2 5" xfId="23121" xr:uid="{00000000-0005-0000-0000-000098530000}"/>
    <cellStyle name="Normal 5 3 6 2 4 3" xfId="4493" xr:uid="{00000000-0005-0000-0000-000099530000}"/>
    <cellStyle name="Normal 5 3 6 2 4 3 2" xfId="11274" xr:uid="{00000000-0005-0000-0000-00009A530000}"/>
    <cellStyle name="Normal 5 3 6 2 4 3 3" xfId="18043" xr:uid="{00000000-0005-0000-0000-00009B530000}"/>
    <cellStyle name="Normal 5 3 6 2 4 3 4" xfId="24812" xr:uid="{00000000-0005-0000-0000-00009C530000}"/>
    <cellStyle name="Normal 5 3 6 2 4 4" xfId="7890" xr:uid="{00000000-0005-0000-0000-00009D530000}"/>
    <cellStyle name="Normal 5 3 6 2 4 5" xfId="14659" xr:uid="{00000000-0005-0000-0000-00009E530000}"/>
    <cellStyle name="Normal 5 3 6 2 4 6" xfId="21428" xr:uid="{00000000-0005-0000-0000-00009F530000}"/>
    <cellStyle name="Normal 5 3 6 2 5" xfId="1520" xr:uid="{00000000-0005-0000-0000-0000A0530000}"/>
    <cellStyle name="Normal 5 3 6 2 5 2" xfId="3222" xr:uid="{00000000-0005-0000-0000-0000A1530000}"/>
    <cellStyle name="Normal 5 3 6 2 5 2 2" xfId="6618" xr:uid="{00000000-0005-0000-0000-0000A2530000}"/>
    <cellStyle name="Normal 5 3 6 2 5 2 2 2" xfId="13390" xr:uid="{00000000-0005-0000-0000-0000A3530000}"/>
    <cellStyle name="Normal 5 3 6 2 5 2 2 3" xfId="20159" xr:uid="{00000000-0005-0000-0000-0000A4530000}"/>
    <cellStyle name="Normal 5 3 6 2 5 2 2 4" xfId="26928" xr:uid="{00000000-0005-0000-0000-0000A5530000}"/>
    <cellStyle name="Normal 5 3 6 2 5 2 3" xfId="10006" xr:uid="{00000000-0005-0000-0000-0000A6530000}"/>
    <cellStyle name="Normal 5 3 6 2 5 2 4" xfId="16775" xr:uid="{00000000-0005-0000-0000-0000A7530000}"/>
    <cellStyle name="Normal 5 3 6 2 5 2 5" xfId="23544" xr:uid="{00000000-0005-0000-0000-0000A8530000}"/>
    <cellStyle name="Normal 5 3 6 2 5 3" xfId="4916" xr:uid="{00000000-0005-0000-0000-0000A9530000}"/>
    <cellStyle name="Normal 5 3 6 2 5 3 2" xfId="11697" xr:uid="{00000000-0005-0000-0000-0000AA530000}"/>
    <cellStyle name="Normal 5 3 6 2 5 3 3" xfId="18466" xr:uid="{00000000-0005-0000-0000-0000AB530000}"/>
    <cellStyle name="Normal 5 3 6 2 5 3 4" xfId="25235" xr:uid="{00000000-0005-0000-0000-0000AC530000}"/>
    <cellStyle name="Normal 5 3 6 2 5 4" xfId="8313" xr:uid="{00000000-0005-0000-0000-0000AD530000}"/>
    <cellStyle name="Normal 5 3 6 2 5 5" xfId="15082" xr:uid="{00000000-0005-0000-0000-0000AE530000}"/>
    <cellStyle name="Normal 5 3 6 2 5 6" xfId="21851" xr:uid="{00000000-0005-0000-0000-0000AF530000}"/>
    <cellStyle name="Normal 5 3 6 2 6" xfId="1945" xr:uid="{00000000-0005-0000-0000-0000B0530000}"/>
    <cellStyle name="Normal 5 3 6 2 6 2" xfId="5341" xr:uid="{00000000-0005-0000-0000-0000B1530000}"/>
    <cellStyle name="Normal 5 3 6 2 6 2 2" xfId="12121" xr:uid="{00000000-0005-0000-0000-0000B2530000}"/>
    <cellStyle name="Normal 5 3 6 2 6 2 3" xfId="18890" xr:uid="{00000000-0005-0000-0000-0000B3530000}"/>
    <cellStyle name="Normal 5 3 6 2 6 2 4" xfId="25659" xr:uid="{00000000-0005-0000-0000-0000B4530000}"/>
    <cellStyle name="Normal 5 3 6 2 6 3" xfId="8737" xr:uid="{00000000-0005-0000-0000-0000B5530000}"/>
    <cellStyle name="Normal 5 3 6 2 6 4" xfId="15506" xr:uid="{00000000-0005-0000-0000-0000B6530000}"/>
    <cellStyle name="Normal 5 3 6 2 6 5" xfId="22275" xr:uid="{00000000-0005-0000-0000-0000B7530000}"/>
    <cellStyle name="Normal 5 3 6 2 7" xfId="3647" xr:uid="{00000000-0005-0000-0000-0000B8530000}"/>
    <cellStyle name="Normal 5 3 6 2 7 2" xfId="10428" xr:uid="{00000000-0005-0000-0000-0000B9530000}"/>
    <cellStyle name="Normal 5 3 6 2 7 3" xfId="17197" xr:uid="{00000000-0005-0000-0000-0000BA530000}"/>
    <cellStyle name="Normal 5 3 6 2 7 4" xfId="23966" xr:uid="{00000000-0005-0000-0000-0000BB530000}"/>
    <cellStyle name="Normal 5 3 6 2 8" xfId="7043" xr:uid="{00000000-0005-0000-0000-0000BC530000}"/>
    <cellStyle name="Normal 5 3 6 2 9" xfId="13813" xr:uid="{00000000-0005-0000-0000-0000BD530000}"/>
    <cellStyle name="Normal 5 3 6 3" xfId="359" xr:uid="{00000000-0005-0000-0000-0000BE530000}"/>
    <cellStyle name="Normal 5 3 6 3 2" xfId="786" xr:uid="{00000000-0005-0000-0000-0000BF530000}"/>
    <cellStyle name="Normal 5 3 6 3 2 2" xfId="2493" xr:uid="{00000000-0005-0000-0000-0000C0530000}"/>
    <cellStyle name="Normal 5 3 6 3 2 2 2" xfId="5889" xr:uid="{00000000-0005-0000-0000-0000C1530000}"/>
    <cellStyle name="Normal 5 3 6 3 2 2 2 2" xfId="12667" xr:uid="{00000000-0005-0000-0000-0000C2530000}"/>
    <cellStyle name="Normal 5 3 6 3 2 2 2 3" xfId="19436" xr:uid="{00000000-0005-0000-0000-0000C3530000}"/>
    <cellStyle name="Normal 5 3 6 3 2 2 2 4" xfId="26205" xr:uid="{00000000-0005-0000-0000-0000C4530000}"/>
    <cellStyle name="Normal 5 3 6 3 2 2 3" xfId="9283" xr:uid="{00000000-0005-0000-0000-0000C5530000}"/>
    <cellStyle name="Normal 5 3 6 3 2 2 4" xfId="16052" xr:uid="{00000000-0005-0000-0000-0000C6530000}"/>
    <cellStyle name="Normal 5 3 6 3 2 2 5" xfId="22821" xr:uid="{00000000-0005-0000-0000-0000C7530000}"/>
    <cellStyle name="Normal 5 3 6 3 2 3" xfId="4193" xr:uid="{00000000-0005-0000-0000-0000C8530000}"/>
    <cellStyle name="Normal 5 3 6 3 2 3 2" xfId="10974" xr:uid="{00000000-0005-0000-0000-0000C9530000}"/>
    <cellStyle name="Normal 5 3 6 3 2 3 3" xfId="17743" xr:uid="{00000000-0005-0000-0000-0000CA530000}"/>
    <cellStyle name="Normal 5 3 6 3 2 3 4" xfId="24512" xr:uid="{00000000-0005-0000-0000-0000CB530000}"/>
    <cellStyle name="Normal 5 3 6 3 2 4" xfId="7590" xr:uid="{00000000-0005-0000-0000-0000CC530000}"/>
    <cellStyle name="Normal 5 3 6 3 2 5" xfId="14359" xr:uid="{00000000-0005-0000-0000-0000CD530000}"/>
    <cellStyle name="Normal 5 3 6 3 2 6" xfId="21128" xr:uid="{00000000-0005-0000-0000-0000CE530000}"/>
    <cellStyle name="Normal 5 3 6 3 3" xfId="1214" xr:uid="{00000000-0005-0000-0000-0000CF530000}"/>
    <cellStyle name="Normal 5 3 6 3 3 2" xfId="2919" xr:uid="{00000000-0005-0000-0000-0000D0530000}"/>
    <cellStyle name="Normal 5 3 6 3 3 2 2" xfId="6315" xr:uid="{00000000-0005-0000-0000-0000D1530000}"/>
    <cellStyle name="Normal 5 3 6 3 3 2 2 2" xfId="13090" xr:uid="{00000000-0005-0000-0000-0000D2530000}"/>
    <cellStyle name="Normal 5 3 6 3 3 2 2 3" xfId="19859" xr:uid="{00000000-0005-0000-0000-0000D3530000}"/>
    <cellStyle name="Normal 5 3 6 3 3 2 2 4" xfId="26628" xr:uid="{00000000-0005-0000-0000-0000D4530000}"/>
    <cellStyle name="Normal 5 3 6 3 3 2 3" xfId="9706" xr:uid="{00000000-0005-0000-0000-0000D5530000}"/>
    <cellStyle name="Normal 5 3 6 3 3 2 4" xfId="16475" xr:uid="{00000000-0005-0000-0000-0000D6530000}"/>
    <cellStyle name="Normal 5 3 6 3 3 2 5" xfId="23244" xr:uid="{00000000-0005-0000-0000-0000D7530000}"/>
    <cellStyle name="Normal 5 3 6 3 3 3" xfId="4616" xr:uid="{00000000-0005-0000-0000-0000D8530000}"/>
    <cellStyle name="Normal 5 3 6 3 3 3 2" xfId="11397" xr:uid="{00000000-0005-0000-0000-0000D9530000}"/>
    <cellStyle name="Normal 5 3 6 3 3 3 3" xfId="18166" xr:uid="{00000000-0005-0000-0000-0000DA530000}"/>
    <cellStyle name="Normal 5 3 6 3 3 3 4" xfId="24935" xr:uid="{00000000-0005-0000-0000-0000DB530000}"/>
    <cellStyle name="Normal 5 3 6 3 3 4" xfId="8013" xr:uid="{00000000-0005-0000-0000-0000DC530000}"/>
    <cellStyle name="Normal 5 3 6 3 3 5" xfId="14782" xr:uid="{00000000-0005-0000-0000-0000DD530000}"/>
    <cellStyle name="Normal 5 3 6 3 3 6" xfId="21551" xr:uid="{00000000-0005-0000-0000-0000DE530000}"/>
    <cellStyle name="Normal 5 3 6 3 4" xfId="1643" xr:uid="{00000000-0005-0000-0000-0000DF530000}"/>
    <cellStyle name="Normal 5 3 6 3 4 2" xfId="3345" xr:uid="{00000000-0005-0000-0000-0000E0530000}"/>
    <cellStyle name="Normal 5 3 6 3 4 2 2" xfId="6741" xr:uid="{00000000-0005-0000-0000-0000E1530000}"/>
    <cellStyle name="Normal 5 3 6 3 4 2 2 2" xfId="13513" xr:uid="{00000000-0005-0000-0000-0000E2530000}"/>
    <cellStyle name="Normal 5 3 6 3 4 2 2 3" xfId="20282" xr:uid="{00000000-0005-0000-0000-0000E3530000}"/>
    <cellStyle name="Normal 5 3 6 3 4 2 2 4" xfId="27051" xr:uid="{00000000-0005-0000-0000-0000E4530000}"/>
    <cellStyle name="Normal 5 3 6 3 4 2 3" xfId="10129" xr:uid="{00000000-0005-0000-0000-0000E5530000}"/>
    <cellStyle name="Normal 5 3 6 3 4 2 4" xfId="16898" xr:uid="{00000000-0005-0000-0000-0000E6530000}"/>
    <cellStyle name="Normal 5 3 6 3 4 2 5" xfId="23667" xr:uid="{00000000-0005-0000-0000-0000E7530000}"/>
    <cellStyle name="Normal 5 3 6 3 4 3" xfId="5039" xr:uid="{00000000-0005-0000-0000-0000E8530000}"/>
    <cellStyle name="Normal 5 3 6 3 4 3 2" xfId="11820" xr:uid="{00000000-0005-0000-0000-0000E9530000}"/>
    <cellStyle name="Normal 5 3 6 3 4 3 3" xfId="18589" xr:uid="{00000000-0005-0000-0000-0000EA530000}"/>
    <cellStyle name="Normal 5 3 6 3 4 3 4" xfId="25358" xr:uid="{00000000-0005-0000-0000-0000EB530000}"/>
    <cellStyle name="Normal 5 3 6 3 4 4" xfId="8436" xr:uid="{00000000-0005-0000-0000-0000EC530000}"/>
    <cellStyle name="Normal 5 3 6 3 4 5" xfId="15205" xr:uid="{00000000-0005-0000-0000-0000ED530000}"/>
    <cellStyle name="Normal 5 3 6 3 4 6" xfId="21974" xr:uid="{00000000-0005-0000-0000-0000EE530000}"/>
    <cellStyle name="Normal 5 3 6 3 5" xfId="2068" xr:uid="{00000000-0005-0000-0000-0000EF530000}"/>
    <cellStyle name="Normal 5 3 6 3 5 2" xfId="5464" xr:uid="{00000000-0005-0000-0000-0000F0530000}"/>
    <cellStyle name="Normal 5 3 6 3 5 2 2" xfId="12244" xr:uid="{00000000-0005-0000-0000-0000F1530000}"/>
    <cellStyle name="Normal 5 3 6 3 5 2 3" xfId="19013" xr:uid="{00000000-0005-0000-0000-0000F2530000}"/>
    <cellStyle name="Normal 5 3 6 3 5 2 4" xfId="25782" xr:uid="{00000000-0005-0000-0000-0000F3530000}"/>
    <cellStyle name="Normal 5 3 6 3 5 3" xfId="8860" xr:uid="{00000000-0005-0000-0000-0000F4530000}"/>
    <cellStyle name="Normal 5 3 6 3 5 4" xfId="15629" xr:uid="{00000000-0005-0000-0000-0000F5530000}"/>
    <cellStyle name="Normal 5 3 6 3 5 5" xfId="22398" xr:uid="{00000000-0005-0000-0000-0000F6530000}"/>
    <cellStyle name="Normal 5 3 6 3 6" xfId="3770" xr:uid="{00000000-0005-0000-0000-0000F7530000}"/>
    <cellStyle name="Normal 5 3 6 3 6 2" xfId="10551" xr:uid="{00000000-0005-0000-0000-0000F8530000}"/>
    <cellStyle name="Normal 5 3 6 3 6 3" xfId="17320" xr:uid="{00000000-0005-0000-0000-0000F9530000}"/>
    <cellStyle name="Normal 5 3 6 3 6 4" xfId="24089" xr:uid="{00000000-0005-0000-0000-0000FA530000}"/>
    <cellStyle name="Normal 5 3 6 3 7" xfId="7167" xr:uid="{00000000-0005-0000-0000-0000FB530000}"/>
    <cellStyle name="Normal 5 3 6 3 8" xfId="13936" xr:uid="{00000000-0005-0000-0000-0000FC530000}"/>
    <cellStyle name="Normal 5 3 6 3 9" xfId="20705" xr:uid="{00000000-0005-0000-0000-0000FD530000}"/>
    <cellStyle name="Normal 5 3 6 4" xfId="561" xr:uid="{00000000-0005-0000-0000-0000FE530000}"/>
    <cellStyle name="Normal 5 3 6 4 2" xfId="2270" xr:uid="{00000000-0005-0000-0000-0000FF530000}"/>
    <cellStyle name="Normal 5 3 6 4 2 2" xfId="5666" xr:uid="{00000000-0005-0000-0000-000000540000}"/>
    <cellStyle name="Normal 5 3 6 4 2 2 2" xfId="12444" xr:uid="{00000000-0005-0000-0000-000001540000}"/>
    <cellStyle name="Normal 5 3 6 4 2 2 3" xfId="19213" xr:uid="{00000000-0005-0000-0000-000002540000}"/>
    <cellStyle name="Normal 5 3 6 4 2 2 4" xfId="25982" xr:uid="{00000000-0005-0000-0000-000003540000}"/>
    <cellStyle name="Normal 5 3 6 4 2 3" xfId="9060" xr:uid="{00000000-0005-0000-0000-000004540000}"/>
    <cellStyle name="Normal 5 3 6 4 2 4" xfId="15829" xr:uid="{00000000-0005-0000-0000-000005540000}"/>
    <cellStyle name="Normal 5 3 6 4 2 5" xfId="22598" xr:uid="{00000000-0005-0000-0000-000006540000}"/>
    <cellStyle name="Normal 5 3 6 4 3" xfId="3970" xr:uid="{00000000-0005-0000-0000-000007540000}"/>
    <cellStyle name="Normal 5 3 6 4 3 2" xfId="10751" xr:uid="{00000000-0005-0000-0000-000008540000}"/>
    <cellStyle name="Normal 5 3 6 4 3 3" xfId="17520" xr:uid="{00000000-0005-0000-0000-000009540000}"/>
    <cellStyle name="Normal 5 3 6 4 3 4" xfId="24289" xr:uid="{00000000-0005-0000-0000-00000A540000}"/>
    <cellStyle name="Normal 5 3 6 4 4" xfId="7367" xr:uid="{00000000-0005-0000-0000-00000B540000}"/>
    <cellStyle name="Normal 5 3 6 4 5" xfId="14136" xr:uid="{00000000-0005-0000-0000-00000C540000}"/>
    <cellStyle name="Normal 5 3 6 4 6" xfId="20905" xr:uid="{00000000-0005-0000-0000-00000D540000}"/>
    <cellStyle name="Normal 5 3 6 5" xfId="991" xr:uid="{00000000-0005-0000-0000-00000E540000}"/>
    <cellStyle name="Normal 5 3 6 5 2" xfId="2696" xr:uid="{00000000-0005-0000-0000-00000F540000}"/>
    <cellStyle name="Normal 5 3 6 5 2 2" xfId="6092" xr:uid="{00000000-0005-0000-0000-000010540000}"/>
    <cellStyle name="Normal 5 3 6 5 2 2 2" xfId="12867" xr:uid="{00000000-0005-0000-0000-000011540000}"/>
    <cellStyle name="Normal 5 3 6 5 2 2 3" xfId="19636" xr:uid="{00000000-0005-0000-0000-000012540000}"/>
    <cellStyle name="Normal 5 3 6 5 2 2 4" xfId="26405" xr:uid="{00000000-0005-0000-0000-000013540000}"/>
    <cellStyle name="Normal 5 3 6 5 2 3" xfId="9483" xr:uid="{00000000-0005-0000-0000-000014540000}"/>
    <cellStyle name="Normal 5 3 6 5 2 4" xfId="16252" xr:uid="{00000000-0005-0000-0000-000015540000}"/>
    <cellStyle name="Normal 5 3 6 5 2 5" xfId="23021" xr:uid="{00000000-0005-0000-0000-000016540000}"/>
    <cellStyle name="Normal 5 3 6 5 3" xfId="4393" xr:uid="{00000000-0005-0000-0000-000017540000}"/>
    <cellStyle name="Normal 5 3 6 5 3 2" xfId="11174" xr:uid="{00000000-0005-0000-0000-000018540000}"/>
    <cellStyle name="Normal 5 3 6 5 3 3" xfId="17943" xr:uid="{00000000-0005-0000-0000-000019540000}"/>
    <cellStyle name="Normal 5 3 6 5 3 4" xfId="24712" xr:uid="{00000000-0005-0000-0000-00001A540000}"/>
    <cellStyle name="Normal 5 3 6 5 4" xfId="7790" xr:uid="{00000000-0005-0000-0000-00001B540000}"/>
    <cellStyle name="Normal 5 3 6 5 5" xfId="14559" xr:uid="{00000000-0005-0000-0000-00001C540000}"/>
    <cellStyle name="Normal 5 3 6 5 6" xfId="21328" xr:uid="{00000000-0005-0000-0000-00001D540000}"/>
    <cellStyle name="Normal 5 3 6 6" xfId="1420" xr:uid="{00000000-0005-0000-0000-00001E540000}"/>
    <cellStyle name="Normal 5 3 6 6 2" xfId="3122" xr:uid="{00000000-0005-0000-0000-00001F540000}"/>
    <cellStyle name="Normal 5 3 6 6 2 2" xfId="6518" xr:uid="{00000000-0005-0000-0000-000020540000}"/>
    <cellStyle name="Normal 5 3 6 6 2 2 2" xfId="13290" xr:uid="{00000000-0005-0000-0000-000021540000}"/>
    <cellStyle name="Normal 5 3 6 6 2 2 3" xfId="20059" xr:uid="{00000000-0005-0000-0000-000022540000}"/>
    <cellStyle name="Normal 5 3 6 6 2 2 4" xfId="26828" xr:uid="{00000000-0005-0000-0000-000023540000}"/>
    <cellStyle name="Normal 5 3 6 6 2 3" xfId="9906" xr:uid="{00000000-0005-0000-0000-000024540000}"/>
    <cellStyle name="Normal 5 3 6 6 2 4" xfId="16675" xr:uid="{00000000-0005-0000-0000-000025540000}"/>
    <cellStyle name="Normal 5 3 6 6 2 5" xfId="23444" xr:uid="{00000000-0005-0000-0000-000026540000}"/>
    <cellStyle name="Normal 5 3 6 6 3" xfId="4816" xr:uid="{00000000-0005-0000-0000-000027540000}"/>
    <cellStyle name="Normal 5 3 6 6 3 2" xfId="11597" xr:uid="{00000000-0005-0000-0000-000028540000}"/>
    <cellStyle name="Normal 5 3 6 6 3 3" xfId="18366" xr:uid="{00000000-0005-0000-0000-000029540000}"/>
    <cellStyle name="Normal 5 3 6 6 3 4" xfId="25135" xr:uid="{00000000-0005-0000-0000-00002A540000}"/>
    <cellStyle name="Normal 5 3 6 6 4" xfId="8213" xr:uid="{00000000-0005-0000-0000-00002B540000}"/>
    <cellStyle name="Normal 5 3 6 6 5" xfId="14982" xr:uid="{00000000-0005-0000-0000-00002C540000}"/>
    <cellStyle name="Normal 5 3 6 6 6" xfId="21751" xr:uid="{00000000-0005-0000-0000-00002D540000}"/>
    <cellStyle name="Normal 5 3 6 7" xfId="1845" xr:uid="{00000000-0005-0000-0000-00002E540000}"/>
    <cellStyle name="Normal 5 3 6 7 2" xfId="5241" xr:uid="{00000000-0005-0000-0000-00002F540000}"/>
    <cellStyle name="Normal 5 3 6 7 2 2" xfId="12021" xr:uid="{00000000-0005-0000-0000-000030540000}"/>
    <cellStyle name="Normal 5 3 6 7 2 3" xfId="18790" xr:uid="{00000000-0005-0000-0000-000031540000}"/>
    <cellStyle name="Normal 5 3 6 7 2 4" xfId="25559" xr:uid="{00000000-0005-0000-0000-000032540000}"/>
    <cellStyle name="Normal 5 3 6 7 3" xfId="8637" xr:uid="{00000000-0005-0000-0000-000033540000}"/>
    <cellStyle name="Normal 5 3 6 7 4" xfId="15406" xr:uid="{00000000-0005-0000-0000-000034540000}"/>
    <cellStyle name="Normal 5 3 6 7 5" xfId="22175" xr:uid="{00000000-0005-0000-0000-000035540000}"/>
    <cellStyle name="Normal 5 3 6 8" xfId="3547" xr:uid="{00000000-0005-0000-0000-000036540000}"/>
    <cellStyle name="Normal 5 3 6 8 2" xfId="10328" xr:uid="{00000000-0005-0000-0000-000037540000}"/>
    <cellStyle name="Normal 5 3 6 8 3" xfId="17097" xr:uid="{00000000-0005-0000-0000-000038540000}"/>
    <cellStyle name="Normal 5 3 6 8 4" xfId="23866" xr:uid="{00000000-0005-0000-0000-000039540000}"/>
    <cellStyle name="Normal 5 3 6 9" xfId="6943" xr:uid="{00000000-0005-0000-0000-00003A540000}"/>
    <cellStyle name="Normal 5 3 7" xfId="133" xr:uid="{00000000-0005-0000-0000-00003B540000}"/>
    <cellStyle name="Normal 5 3 7 10" xfId="20502" xr:uid="{00000000-0005-0000-0000-00003C540000}"/>
    <cellStyle name="Normal 5 3 7 2" xfId="381" xr:uid="{00000000-0005-0000-0000-00003D540000}"/>
    <cellStyle name="Normal 5 3 7 2 2" xfId="808" xr:uid="{00000000-0005-0000-0000-00003E540000}"/>
    <cellStyle name="Normal 5 3 7 2 2 2" xfId="2513" xr:uid="{00000000-0005-0000-0000-00003F540000}"/>
    <cellStyle name="Normal 5 3 7 2 2 2 2" xfId="5909" xr:uid="{00000000-0005-0000-0000-000040540000}"/>
    <cellStyle name="Normal 5 3 7 2 2 2 2 2" xfId="12687" xr:uid="{00000000-0005-0000-0000-000041540000}"/>
    <cellStyle name="Normal 5 3 7 2 2 2 2 3" xfId="19456" xr:uid="{00000000-0005-0000-0000-000042540000}"/>
    <cellStyle name="Normal 5 3 7 2 2 2 2 4" xfId="26225" xr:uid="{00000000-0005-0000-0000-000043540000}"/>
    <cellStyle name="Normal 5 3 7 2 2 2 3" xfId="9303" xr:uid="{00000000-0005-0000-0000-000044540000}"/>
    <cellStyle name="Normal 5 3 7 2 2 2 4" xfId="16072" xr:uid="{00000000-0005-0000-0000-000045540000}"/>
    <cellStyle name="Normal 5 3 7 2 2 2 5" xfId="22841" xr:uid="{00000000-0005-0000-0000-000046540000}"/>
    <cellStyle name="Normal 5 3 7 2 2 3" xfId="4213" xr:uid="{00000000-0005-0000-0000-000047540000}"/>
    <cellStyle name="Normal 5 3 7 2 2 3 2" xfId="10994" xr:uid="{00000000-0005-0000-0000-000048540000}"/>
    <cellStyle name="Normal 5 3 7 2 2 3 3" xfId="17763" xr:uid="{00000000-0005-0000-0000-000049540000}"/>
    <cellStyle name="Normal 5 3 7 2 2 3 4" xfId="24532" xr:uid="{00000000-0005-0000-0000-00004A540000}"/>
    <cellStyle name="Normal 5 3 7 2 2 4" xfId="7610" xr:uid="{00000000-0005-0000-0000-00004B540000}"/>
    <cellStyle name="Normal 5 3 7 2 2 5" xfId="14379" xr:uid="{00000000-0005-0000-0000-00004C540000}"/>
    <cellStyle name="Normal 5 3 7 2 2 6" xfId="21148" xr:uid="{00000000-0005-0000-0000-00004D540000}"/>
    <cellStyle name="Normal 5 3 7 2 3" xfId="1234" xr:uid="{00000000-0005-0000-0000-00004E540000}"/>
    <cellStyle name="Normal 5 3 7 2 3 2" xfId="2939" xr:uid="{00000000-0005-0000-0000-00004F540000}"/>
    <cellStyle name="Normal 5 3 7 2 3 2 2" xfId="6335" xr:uid="{00000000-0005-0000-0000-000050540000}"/>
    <cellStyle name="Normal 5 3 7 2 3 2 2 2" xfId="13110" xr:uid="{00000000-0005-0000-0000-000051540000}"/>
    <cellStyle name="Normal 5 3 7 2 3 2 2 3" xfId="19879" xr:uid="{00000000-0005-0000-0000-000052540000}"/>
    <cellStyle name="Normal 5 3 7 2 3 2 2 4" xfId="26648" xr:uid="{00000000-0005-0000-0000-000053540000}"/>
    <cellStyle name="Normal 5 3 7 2 3 2 3" xfId="9726" xr:uid="{00000000-0005-0000-0000-000054540000}"/>
    <cellStyle name="Normal 5 3 7 2 3 2 4" xfId="16495" xr:uid="{00000000-0005-0000-0000-000055540000}"/>
    <cellStyle name="Normal 5 3 7 2 3 2 5" xfId="23264" xr:uid="{00000000-0005-0000-0000-000056540000}"/>
    <cellStyle name="Normal 5 3 7 2 3 3" xfId="4636" xr:uid="{00000000-0005-0000-0000-000057540000}"/>
    <cellStyle name="Normal 5 3 7 2 3 3 2" xfId="11417" xr:uid="{00000000-0005-0000-0000-000058540000}"/>
    <cellStyle name="Normal 5 3 7 2 3 3 3" xfId="18186" xr:uid="{00000000-0005-0000-0000-000059540000}"/>
    <cellStyle name="Normal 5 3 7 2 3 3 4" xfId="24955" xr:uid="{00000000-0005-0000-0000-00005A540000}"/>
    <cellStyle name="Normal 5 3 7 2 3 4" xfId="8033" xr:uid="{00000000-0005-0000-0000-00005B540000}"/>
    <cellStyle name="Normal 5 3 7 2 3 5" xfId="14802" xr:uid="{00000000-0005-0000-0000-00005C540000}"/>
    <cellStyle name="Normal 5 3 7 2 3 6" xfId="21571" xr:uid="{00000000-0005-0000-0000-00005D540000}"/>
    <cellStyle name="Normal 5 3 7 2 4" xfId="1663" xr:uid="{00000000-0005-0000-0000-00005E540000}"/>
    <cellStyle name="Normal 5 3 7 2 4 2" xfId="3365" xr:uid="{00000000-0005-0000-0000-00005F540000}"/>
    <cellStyle name="Normal 5 3 7 2 4 2 2" xfId="6761" xr:uid="{00000000-0005-0000-0000-000060540000}"/>
    <cellStyle name="Normal 5 3 7 2 4 2 2 2" xfId="13533" xr:uid="{00000000-0005-0000-0000-000061540000}"/>
    <cellStyle name="Normal 5 3 7 2 4 2 2 3" xfId="20302" xr:uid="{00000000-0005-0000-0000-000062540000}"/>
    <cellStyle name="Normal 5 3 7 2 4 2 2 4" xfId="27071" xr:uid="{00000000-0005-0000-0000-000063540000}"/>
    <cellStyle name="Normal 5 3 7 2 4 2 3" xfId="10149" xr:uid="{00000000-0005-0000-0000-000064540000}"/>
    <cellStyle name="Normal 5 3 7 2 4 2 4" xfId="16918" xr:uid="{00000000-0005-0000-0000-000065540000}"/>
    <cellStyle name="Normal 5 3 7 2 4 2 5" xfId="23687" xr:uid="{00000000-0005-0000-0000-000066540000}"/>
    <cellStyle name="Normal 5 3 7 2 4 3" xfId="5059" xr:uid="{00000000-0005-0000-0000-000067540000}"/>
    <cellStyle name="Normal 5 3 7 2 4 3 2" xfId="11840" xr:uid="{00000000-0005-0000-0000-000068540000}"/>
    <cellStyle name="Normal 5 3 7 2 4 3 3" xfId="18609" xr:uid="{00000000-0005-0000-0000-000069540000}"/>
    <cellStyle name="Normal 5 3 7 2 4 3 4" xfId="25378" xr:uid="{00000000-0005-0000-0000-00006A540000}"/>
    <cellStyle name="Normal 5 3 7 2 4 4" xfId="8456" xr:uid="{00000000-0005-0000-0000-00006B540000}"/>
    <cellStyle name="Normal 5 3 7 2 4 5" xfId="15225" xr:uid="{00000000-0005-0000-0000-00006C540000}"/>
    <cellStyle name="Normal 5 3 7 2 4 6" xfId="21994" xr:uid="{00000000-0005-0000-0000-00006D540000}"/>
    <cellStyle name="Normal 5 3 7 2 5" xfId="2090" xr:uid="{00000000-0005-0000-0000-00006E540000}"/>
    <cellStyle name="Normal 5 3 7 2 5 2" xfId="5486" xr:uid="{00000000-0005-0000-0000-00006F540000}"/>
    <cellStyle name="Normal 5 3 7 2 5 2 2" xfId="12264" xr:uid="{00000000-0005-0000-0000-000070540000}"/>
    <cellStyle name="Normal 5 3 7 2 5 2 3" xfId="19033" xr:uid="{00000000-0005-0000-0000-000071540000}"/>
    <cellStyle name="Normal 5 3 7 2 5 2 4" xfId="25802" xr:uid="{00000000-0005-0000-0000-000072540000}"/>
    <cellStyle name="Normal 5 3 7 2 5 3" xfId="8880" xr:uid="{00000000-0005-0000-0000-000073540000}"/>
    <cellStyle name="Normal 5 3 7 2 5 4" xfId="15649" xr:uid="{00000000-0005-0000-0000-000074540000}"/>
    <cellStyle name="Normal 5 3 7 2 5 5" xfId="22418" xr:uid="{00000000-0005-0000-0000-000075540000}"/>
    <cellStyle name="Normal 5 3 7 2 6" xfId="3790" xr:uid="{00000000-0005-0000-0000-000076540000}"/>
    <cellStyle name="Normal 5 3 7 2 6 2" xfId="10571" xr:uid="{00000000-0005-0000-0000-000077540000}"/>
    <cellStyle name="Normal 5 3 7 2 6 3" xfId="17340" xr:uid="{00000000-0005-0000-0000-000078540000}"/>
    <cellStyle name="Normal 5 3 7 2 6 4" xfId="24109" xr:uid="{00000000-0005-0000-0000-000079540000}"/>
    <cellStyle name="Normal 5 3 7 2 7" xfId="7187" xr:uid="{00000000-0005-0000-0000-00007A540000}"/>
    <cellStyle name="Normal 5 3 7 2 8" xfId="13956" xr:uid="{00000000-0005-0000-0000-00007B540000}"/>
    <cellStyle name="Normal 5 3 7 2 9" xfId="20725" xr:uid="{00000000-0005-0000-0000-00007C540000}"/>
    <cellStyle name="Normal 5 3 7 3" xfId="583" xr:uid="{00000000-0005-0000-0000-00007D540000}"/>
    <cellStyle name="Normal 5 3 7 3 2" xfId="2290" xr:uid="{00000000-0005-0000-0000-00007E540000}"/>
    <cellStyle name="Normal 5 3 7 3 2 2" xfId="5686" xr:uid="{00000000-0005-0000-0000-00007F540000}"/>
    <cellStyle name="Normal 5 3 7 3 2 2 2" xfId="12464" xr:uid="{00000000-0005-0000-0000-000080540000}"/>
    <cellStyle name="Normal 5 3 7 3 2 2 3" xfId="19233" xr:uid="{00000000-0005-0000-0000-000081540000}"/>
    <cellStyle name="Normal 5 3 7 3 2 2 4" xfId="26002" xr:uid="{00000000-0005-0000-0000-000082540000}"/>
    <cellStyle name="Normal 5 3 7 3 2 3" xfId="9080" xr:uid="{00000000-0005-0000-0000-000083540000}"/>
    <cellStyle name="Normal 5 3 7 3 2 4" xfId="15849" xr:uid="{00000000-0005-0000-0000-000084540000}"/>
    <cellStyle name="Normal 5 3 7 3 2 5" xfId="22618" xr:uid="{00000000-0005-0000-0000-000085540000}"/>
    <cellStyle name="Normal 5 3 7 3 3" xfId="3990" xr:uid="{00000000-0005-0000-0000-000086540000}"/>
    <cellStyle name="Normal 5 3 7 3 3 2" xfId="10771" xr:uid="{00000000-0005-0000-0000-000087540000}"/>
    <cellStyle name="Normal 5 3 7 3 3 3" xfId="17540" xr:uid="{00000000-0005-0000-0000-000088540000}"/>
    <cellStyle name="Normal 5 3 7 3 3 4" xfId="24309" xr:uid="{00000000-0005-0000-0000-000089540000}"/>
    <cellStyle name="Normal 5 3 7 3 4" xfId="7387" xr:uid="{00000000-0005-0000-0000-00008A540000}"/>
    <cellStyle name="Normal 5 3 7 3 5" xfId="14156" xr:uid="{00000000-0005-0000-0000-00008B540000}"/>
    <cellStyle name="Normal 5 3 7 3 6" xfId="20925" xr:uid="{00000000-0005-0000-0000-00008C540000}"/>
    <cellStyle name="Normal 5 3 7 4" xfId="1011" xr:uid="{00000000-0005-0000-0000-00008D540000}"/>
    <cellStyle name="Normal 5 3 7 4 2" xfId="2716" xr:uid="{00000000-0005-0000-0000-00008E540000}"/>
    <cellStyle name="Normal 5 3 7 4 2 2" xfId="6112" xr:uid="{00000000-0005-0000-0000-00008F540000}"/>
    <cellStyle name="Normal 5 3 7 4 2 2 2" xfId="12887" xr:uid="{00000000-0005-0000-0000-000090540000}"/>
    <cellStyle name="Normal 5 3 7 4 2 2 3" xfId="19656" xr:uid="{00000000-0005-0000-0000-000091540000}"/>
    <cellStyle name="Normal 5 3 7 4 2 2 4" xfId="26425" xr:uid="{00000000-0005-0000-0000-000092540000}"/>
    <cellStyle name="Normal 5 3 7 4 2 3" xfId="9503" xr:uid="{00000000-0005-0000-0000-000093540000}"/>
    <cellStyle name="Normal 5 3 7 4 2 4" xfId="16272" xr:uid="{00000000-0005-0000-0000-000094540000}"/>
    <cellStyle name="Normal 5 3 7 4 2 5" xfId="23041" xr:uid="{00000000-0005-0000-0000-000095540000}"/>
    <cellStyle name="Normal 5 3 7 4 3" xfId="4413" xr:uid="{00000000-0005-0000-0000-000096540000}"/>
    <cellStyle name="Normal 5 3 7 4 3 2" xfId="11194" xr:uid="{00000000-0005-0000-0000-000097540000}"/>
    <cellStyle name="Normal 5 3 7 4 3 3" xfId="17963" xr:uid="{00000000-0005-0000-0000-000098540000}"/>
    <cellStyle name="Normal 5 3 7 4 3 4" xfId="24732" xr:uid="{00000000-0005-0000-0000-000099540000}"/>
    <cellStyle name="Normal 5 3 7 4 4" xfId="7810" xr:uid="{00000000-0005-0000-0000-00009A540000}"/>
    <cellStyle name="Normal 5 3 7 4 5" xfId="14579" xr:uid="{00000000-0005-0000-0000-00009B540000}"/>
    <cellStyle name="Normal 5 3 7 4 6" xfId="21348" xr:uid="{00000000-0005-0000-0000-00009C540000}"/>
    <cellStyle name="Normal 5 3 7 5" xfId="1440" xr:uid="{00000000-0005-0000-0000-00009D540000}"/>
    <cellStyle name="Normal 5 3 7 5 2" xfId="3142" xr:uid="{00000000-0005-0000-0000-00009E540000}"/>
    <cellStyle name="Normal 5 3 7 5 2 2" xfId="6538" xr:uid="{00000000-0005-0000-0000-00009F540000}"/>
    <cellStyle name="Normal 5 3 7 5 2 2 2" xfId="13310" xr:uid="{00000000-0005-0000-0000-0000A0540000}"/>
    <cellStyle name="Normal 5 3 7 5 2 2 3" xfId="20079" xr:uid="{00000000-0005-0000-0000-0000A1540000}"/>
    <cellStyle name="Normal 5 3 7 5 2 2 4" xfId="26848" xr:uid="{00000000-0005-0000-0000-0000A2540000}"/>
    <cellStyle name="Normal 5 3 7 5 2 3" xfId="9926" xr:uid="{00000000-0005-0000-0000-0000A3540000}"/>
    <cellStyle name="Normal 5 3 7 5 2 4" xfId="16695" xr:uid="{00000000-0005-0000-0000-0000A4540000}"/>
    <cellStyle name="Normal 5 3 7 5 2 5" xfId="23464" xr:uid="{00000000-0005-0000-0000-0000A5540000}"/>
    <cellStyle name="Normal 5 3 7 5 3" xfId="4836" xr:uid="{00000000-0005-0000-0000-0000A6540000}"/>
    <cellStyle name="Normal 5 3 7 5 3 2" xfId="11617" xr:uid="{00000000-0005-0000-0000-0000A7540000}"/>
    <cellStyle name="Normal 5 3 7 5 3 3" xfId="18386" xr:uid="{00000000-0005-0000-0000-0000A8540000}"/>
    <cellStyle name="Normal 5 3 7 5 3 4" xfId="25155" xr:uid="{00000000-0005-0000-0000-0000A9540000}"/>
    <cellStyle name="Normal 5 3 7 5 4" xfId="8233" xr:uid="{00000000-0005-0000-0000-0000AA540000}"/>
    <cellStyle name="Normal 5 3 7 5 5" xfId="15002" xr:uid="{00000000-0005-0000-0000-0000AB540000}"/>
    <cellStyle name="Normal 5 3 7 5 6" xfId="21771" xr:uid="{00000000-0005-0000-0000-0000AC540000}"/>
    <cellStyle name="Normal 5 3 7 6" xfId="1865" xr:uid="{00000000-0005-0000-0000-0000AD540000}"/>
    <cellStyle name="Normal 5 3 7 6 2" xfId="5261" xr:uid="{00000000-0005-0000-0000-0000AE540000}"/>
    <cellStyle name="Normal 5 3 7 6 2 2" xfId="12041" xr:uid="{00000000-0005-0000-0000-0000AF540000}"/>
    <cellStyle name="Normal 5 3 7 6 2 3" xfId="18810" xr:uid="{00000000-0005-0000-0000-0000B0540000}"/>
    <cellStyle name="Normal 5 3 7 6 2 4" xfId="25579" xr:uid="{00000000-0005-0000-0000-0000B1540000}"/>
    <cellStyle name="Normal 5 3 7 6 3" xfId="8657" xr:uid="{00000000-0005-0000-0000-0000B2540000}"/>
    <cellStyle name="Normal 5 3 7 6 4" xfId="15426" xr:uid="{00000000-0005-0000-0000-0000B3540000}"/>
    <cellStyle name="Normal 5 3 7 6 5" xfId="22195" xr:uid="{00000000-0005-0000-0000-0000B4540000}"/>
    <cellStyle name="Normal 5 3 7 7" xfId="3567" xr:uid="{00000000-0005-0000-0000-0000B5540000}"/>
    <cellStyle name="Normal 5 3 7 7 2" xfId="10348" xr:uid="{00000000-0005-0000-0000-0000B6540000}"/>
    <cellStyle name="Normal 5 3 7 7 3" xfId="17117" xr:uid="{00000000-0005-0000-0000-0000B7540000}"/>
    <cellStyle name="Normal 5 3 7 7 4" xfId="23886" xr:uid="{00000000-0005-0000-0000-0000B8540000}"/>
    <cellStyle name="Normal 5 3 7 8" xfId="6963" xr:uid="{00000000-0005-0000-0000-0000B9540000}"/>
    <cellStyle name="Normal 5 3 7 9" xfId="13733" xr:uid="{00000000-0005-0000-0000-0000BA540000}"/>
    <cellStyle name="Normal 5 3 8" xfId="279" xr:uid="{00000000-0005-0000-0000-0000BB540000}"/>
    <cellStyle name="Normal 5 3 8 2" xfId="706" xr:uid="{00000000-0005-0000-0000-0000BC540000}"/>
    <cellStyle name="Normal 5 3 8 2 2" xfId="2413" xr:uid="{00000000-0005-0000-0000-0000BD540000}"/>
    <cellStyle name="Normal 5 3 8 2 2 2" xfId="5809" xr:uid="{00000000-0005-0000-0000-0000BE540000}"/>
    <cellStyle name="Normal 5 3 8 2 2 2 2" xfId="12587" xr:uid="{00000000-0005-0000-0000-0000BF540000}"/>
    <cellStyle name="Normal 5 3 8 2 2 2 3" xfId="19356" xr:uid="{00000000-0005-0000-0000-0000C0540000}"/>
    <cellStyle name="Normal 5 3 8 2 2 2 4" xfId="26125" xr:uid="{00000000-0005-0000-0000-0000C1540000}"/>
    <cellStyle name="Normal 5 3 8 2 2 3" xfId="9203" xr:uid="{00000000-0005-0000-0000-0000C2540000}"/>
    <cellStyle name="Normal 5 3 8 2 2 4" xfId="15972" xr:uid="{00000000-0005-0000-0000-0000C3540000}"/>
    <cellStyle name="Normal 5 3 8 2 2 5" xfId="22741" xr:uid="{00000000-0005-0000-0000-0000C4540000}"/>
    <cellStyle name="Normal 5 3 8 2 3" xfId="4113" xr:uid="{00000000-0005-0000-0000-0000C5540000}"/>
    <cellStyle name="Normal 5 3 8 2 3 2" xfId="10894" xr:uid="{00000000-0005-0000-0000-0000C6540000}"/>
    <cellStyle name="Normal 5 3 8 2 3 3" xfId="17663" xr:uid="{00000000-0005-0000-0000-0000C7540000}"/>
    <cellStyle name="Normal 5 3 8 2 3 4" xfId="24432" xr:uid="{00000000-0005-0000-0000-0000C8540000}"/>
    <cellStyle name="Normal 5 3 8 2 4" xfId="7510" xr:uid="{00000000-0005-0000-0000-0000C9540000}"/>
    <cellStyle name="Normal 5 3 8 2 5" xfId="14279" xr:uid="{00000000-0005-0000-0000-0000CA540000}"/>
    <cellStyle name="Normal 5 3 8 2 6" xfId="21048" xr:uid="{00000000-0005-0000-0000-0000CB540000}"/>
    <cellStyle name="Normal 5 3 8 3" xfId="1134" xr:uid="{00000000-0005-0000-0000-0000CC540000}"/>
    <cellStyle name="Normal 5 3 8 3 2" xfId="2839" xr:uid="{00000000-0005-0000-0000-0000CD540000}"/>
    <cellStyle name="Normal 5 3 8 3 2 2" xfId="6235" xr:uid="{00000000-0005-0000-0000-0000CE540000}"/>
    <cellStyle name="Normal 5 3 8 3 2 2 2" xfId="13010" xr:uid="{00000000-0005-0000-0000-0000CF540000}"/>
    <cellStyle name="Normal 5 3 8 3 2 2 3" xfId="19779" xr:uid="{00000000-0005-0000-0000-0000D0540000}"/>
    <cellStyle name="Normal 5 3 8 3 2 2 4" xfId="26548" xr:uid="{00000000-0005-0000-0000-0000D1540000}"/>
    <cellStyle name="Normal 5 3 8 3 2 3" xfId="9626" xr:uid="{00000000-0005-0000-0000-0000D2540000}"/>
    <cellStyle name="Normal 5 3 8 3 2 4" xfId="16395" xr:uid="{00000000-0005-0000-0000-0000D3540000}"/>
    <cellStyle name="Normal 5 3 8 3 2 5" xfId="23164" xr:uid="{00000000-0005-0000-0000-0000D4540000}"/>
    <cellStyle name="Normal 5 3 8 3 3" xfId="4536" xr:uid="{00000000-0005-0000-0000-0000D5540000}"/>
    <cellStyle name="Normal 5 3 8 3 3 2" xfId="11317" xr:uid="{00000000-0005-0000-0000-0000D6540000}"/>
    <cellStyle name="Normal 5 3 8 3 3 3" xfId="18086" xr:uid="{00000000-0005-0000-0000-0000D7540000}"/>
    <cellStyle name="Normal 5 3 8 3 3 4" xfId="24855" xr:uid="{00000000-0005-0000-0000-0000D8540000}"/>
    <cellStyle name="Normal 5 3 8 3 4" xfId="7933" xr:uid="{00000000-0005-0000-0000-0000D9540000}"/>
    <cellStyle name="Normal 5 3 8 3 5" xfId="14702" xr:uid="{00000000-0005-0000-0000-0000DA540000}"/>
    <cellStyle name="Normal 5 3 8 3 6" xfId="21471" xr:uid="{00000000-0005-0000-0000-0000DB540000}"/>
    <cellStyle name="Normal 5 3 8 4" xfId="1563" xr:uid="{00000000-0005-0000-0000-0000DC540000}"/>
    <cellStyle name="Normal 5 3 8 4 2" xfId="3265" xr:uid="{00000000-0005-0000-0000-0000DD540000}"/>
    <cellStyle name="Normal 5 3 8 4 2 2" xfId="6661" xr:uid="{00000000-0005-0000-0000-0000DE540000}"/>
    <cellStyle name="Normal 5 3 8 4 2 2 2" xfId="13433" xr:uid="{00000000-0005-0000-0000-0000DF540000}"/>
    <cellStyle name="Normal 5 3 8 4 2 2 3" xfId="20202" xr:uid="{00000000-0005-0000-0000-0000E0540000}"/>
    <cellStyle name="Normal 5 3 8 4 2 2 4" xfId="26971" xr:uid="{00000000-0005-0000-0000-0000E1540000}"/>
    <cellStyle name="Normal 5 3 8 4 2 3" xfId="10049" xr:uid="{00000000-0005-0000-0000-0000E2540000}"/>
    <cellStyle name="Normal 5 3 8 4 2 4" xfId="16818" xr:uid="{00000000-0005-0000-0000-0000E3540000}"/>
    <cellStyle name="Normal 5 3 8 4 2 5" xfId="23587" xr:uid="{00000000-0005-0000-0000-0000E4540000}"/>
    <cellStyle name="Normal 5 3 8 4 3" xfId="4959" xr:uid="{00000000-0005-0000-0000-0000E5540000}"/>
    <cellStyle name="Normal 5 3 8 4 3 2" xfId="11740" xr:uid="{00000000-0005-0000-0000-0000E6540000}"/>
    <cellStyle name="Normal 5 3 8 4 3 3" xfId="18509" xr:uid="{00000000-0005-0000-0000-0000E7540000}"/>
    <cellStyle name="Normal 5 3 8 4 3 4" xfId="25278" xr:uid="{00000000-0005-0000-0000-0000E8540000}"/>
    <cellStyle name="Normal 5 3 8 4 4" xfId="8356" xr:uid="{00000000-0005-0000-0000-0000E9540000}"/>
    <cellStyle name="Normal 5 3 8 4 5" xfId="15125" xr:uid="{00000000-0005-0000-0000-0000EA540000}"/>
    <cellStyle name="Normal 5 3 8 4 6" xfId="21894" xr:uid="{00000000-0005-0000-0000-0000EB540000}"/>
    <cellStyle name="Normal 5 3 8 5" xfId="1988" xr:uid="{00000000-0005-0000-0000-0000EC540000}"/>
    <cellStyle name="Normal 5 3 8 5 2" xfId="5384" xr:uid="{00000000-0005-0000-0000-0000ED540000}"/>
    <cellStyle name="Normal 5 3 8 5 2 2" xfId="12164" xr:uid="{00000000-0005-0000-0000-0000EE540000}"/>
    <cellStyle name="Normal 5 3 8 5 2 3" xfId="18933" xr:uid="{00000000-0005-0000-0000-0000EF540000}"/>
    <cellStyle name="Normal 5 3 8 5 2 4" xfId="25702" xr:uid="{00000000-0005-0000-0000-0000F0540000}"/>
    <cellStyle name="Normal 5 3 8 5 3" xfId="8780" xr:uid="{00000000-0005-0000-0000-0000F1540000}"/>
    <cellStyle name="Normal 5 3 8 5 4" xfId="15549" xr:uid="{00000000-0005-0000-0000-0000F2540000}"/>
    <cellStyle name="Normal 5 3 8 5 5" xfId="22318" xr:uid="{00000000-0005-0000-0000-0000F3540000}"/>
    <cellStyle name="Normal 5 3 8 6" xfId="3690" xr:uid="{00000000-0005-0000-0000-0000F4540000}"/>
    <cellStyle name="Normal 5 3 8 6 2" xfId="10471" xr:uid="{00000000-0005-0000-0000-0000F5540000}"/>
    <cellStyle name="Normal 5 3 8 6 3" xfId="17240" xr:uid="{00000000-0005-0000-0000-0000F6540000}"/>
    <cellStyle name="Normal 5 3 8 6 4" xfId="24009" xr:uid="{00000000-0005-0000-0000-0000F7540000}"/>
    <cellStyle name="Normal 5 3 8 7" xfId="7087" xr:uid="{00000000-0005-0000-0000-0000F8540000}"/>
    <cellStyle name="Normal 5 3 8 8" xfId="13856" xr:uid="{00000000-0005-0000-0000-0000F9540000}"/>
    <cellStyle name="Normal 5 3 8 9" xfId="20625" xr:uid="{00000000-0005-0000-0000-0000FA540000}"/>
    <cellStyle name="Normal 5 3 9" xfId="481" xr:uid="{00000000-0005-0000-0000-0000FB540000}"/>
    <cellStyle name="Normal 5 3 9 2" xfId="2190" xr:uid="{00000000-0005-0000-0000-0000FC540000}"/>
    <cellStyle name="Normal 5 3 9 2 2" xfId="5586" xr:uid="{00000000-0005-0000-0000-0000FD540000}"/>
    <cellStyle name="Normal 5 3 9 2 2 2" xfId="12364" xr:uid="{00000000-0005-0000-0000-0000FE540000}"/>
    <cellStyle name="Normal 5 3 9 2 2 3" xfId="19133" xr:uid="{00000000-0005-0000-0000-0000FF540000}"/>
    <cellStyle name="Normal 5 3 9 2 2 4" xfId="25902" xr:uid="{00000000-0005-0000-0000-000000550000}"/>
    <cellStyle name="Normal 5 3 9 2 3" xfId="8980" xr:uid="{00000000-0005-0000-0000-000001550000}"/>
    <cellStyle name="Normal 5 3 9 2 4" xfId="15749" xr:uid="{00000000-0005-0000-0000-000002550000}"/>
    <cellStyle name="Normal 5 3 9 2 5" xfId="22518" xr:uid="{00000000-0005-0000-0000-000003550000}"/>
    <cellStyle name="Normal 5 3 9 3" xfId="3890" xr:uid="{00000000-0005-0000-0000-000004550000}"/>
    <cellStyle name="Normal 5 3 9 3 2" xfId="10671" xr:uid="{00000000-0005-0000-0000-000005550000}"/>
    <cellStyle name="Normal 5 3 9 3 3" xfId="17440" xr:uid="{00000000-0005-0000-0000-000006550000}"/>
    <cellStyle name="Normal 5 3 9 3 4" xfId="24209" xr:uid="{00000000-0005-0000-0000-000007550000}"/>
    <cellStyle name="Normal 5 3 9 4" xfId="7287" xr:uid="{00000000-0005-0000-0000-000008550000}"/>
    <cellStyle name="Normal 5 3 9 5" xfId="14056" xr:uid="{00000000-0005-0000-0000-000009550000}"/>
    <cellStyle name="Normal 5 3 9 6" xfId="20825" xr:uid="{00000000-0005-0000-0000-00000A550000}"/>
    <cellStyle name="Normal 5 4" xfId="21" xr:uid="{00000000-0005-0000-0000-00000B550000}"/>
    <cellStyle name="Normal 5 4 10" xfId="1345" xr:uid="{00000000-0005-0000-0000-00000C550000}"/>
    <cellStyle name="Normal 5 4 10 2" xfId="3047" xr:uid="{00000000-0005-0000-0000-00000D550000}"/>
    <cellStyle name="Normal 5 4 10 2 2" xfId="6443" xr:uid="{00000000-0005-0000-0000-00000E550000}"/>
    <cellStyle name="Normal 5 4 10 2 2 2" xfId="13215" xr:uid="{00000000-0005-0000-0000-00000F550000}"/>
    <cellStyle name="Normal 5 4 10 2 2 3" xfId="19984" xr:uid="{00000000-0005-0000-0000-000010550000}"/>
    <cellStyle name="Normal 5 4 10 2 2 4" xfId="26753" xr:uid="{00000000-0005-0000-0000-000011550000}"/>
    <cellStyle name="Normal 5 4 10 2 3" xfId="9831" xr:uid="{00000000-0005-0000-0000-000012550000}"/>
    <cellStyle name="Normal 5 4 10 2 4" xfId="16600" xr:uid="{00000000-0005-0000-0000-000013550000}"/>
    <cellStyle name="Normal 5 4 10 2 5" xfId="23369" xr:uid="{00000000-0005-0000-0000-000014550000}"/>
    <cellStyle name="Normal 5 4 10 3" xfId="4741" xr:uid="{00000000-0005-0000-0000-000015550000}"/>
    <cellStyle name="Normal 5 4 10 3 2" xfId="11522" xr:uid="{00000000-0005-0000-0000-000016550000}"/>
    <cellStyle name="Normal 5 4 10 3 3" xfId="18291" xr:uid="{00000000-0005-0000-0000-000017550000}"/>
    <cellStyle name="Normal 5 4 10 3 4" xfId="25060" xr:uid="{00000000-0005-0000-0000-000018550000}"/>
    <cellStyle name="Normal 5 4 10 4" xfId="8138" xr:uid="{00000000-0005-0000-0000-000019550000}"/>
    <cellStyle name="Normal 5 4 10 5" xfId="14907" xr:uid="{00000000-0005-0000-0000-00001A550000}"/>
    <cellStyle name="Normal 5 4 10 6" xfId="21676" xr:uid="{00000000-0005-0000-0000-00001B550000}"/>
    <cellStyle name="Normal 5 4 11" xfId="1770" xr:uid="{00000000-0005-0000-0000-00001C550000}"/>
    <cellStyle name="Normal 5 4 11 2" xfId="5166" xr:uid="{00000000-0005-0000-0000-00001D550000}"/>
    <cellStyle name="Normal 5 4 11 2 2" xfId="11946" xr:uid="{00000000-0005-0000-0000-00001E550000}"/>
    <cellStyle name="Normal 5 4 11 2 3" xfId="18715" xr:uid="{00000000-0005-0000-0000-00001F550000}"/>
    <cellStyle name="Normal 5 4 11 2 4" xfId="25484" xr:uid="{00000000-0005-0000-0000-000020550000}"/>
    <cellStyle name="Normal 5 4 11 3" xfId="8562" xr:uid="{00000000-0005-0000-0000-000021550000}"/>
    <cellStyle name="Normal 5 4 11 4" xfId="15331" xr:uid="{00000000-0005-0000-0000-000022550000}"/>
    <cellStyle name="Normal 5 4 11 5" xfId="22100" xr:uid="{00000000-0005-0000-0000-000023550000}"/>
    <cellStyle name="Normal 5 4 12" xfId="3472" xr:uid="{00000000-0005-0000-0000-000024550000}"/>
    <cellStyle name="Normal 5 4 12 2" xfId="10253" xr:uid="{00000000-0005-0000-0000-000025550000}"/>
    <cellStyle name="Normal 5 4 12 3" xfId="17022" xr:uid="{00000000-0005-0000-0000-000026550000}"/>
    <cellStyle name="Normal 5 4 12 4" xfId="23791" xr:uid="{00000000-0005-0000-0000-000027550000}"/>
    <cellStyle name="Normal 5 4 13" xfId="6868" xr:uid="{00000000-0005-0000-0000-000028550000}"/>
    <cellStyle name="Normal 5 4 14" xfId="13638" xr:uid="{00000000-0005-0000-0000-000029550000}"/>
    <cellStyle name="Normal 5 4 15" xfId="20407" xr:uid="{00000000-0005-0000-0000-00002A550000}"/>
    <cellStyle name="Normal 5 4 2" xfId="43" xr:uid="{00000000-0005-0000-0000-00002B550000}"/>
    <cellStyle name="Normal 5 4 2 10" xfId="13658" xr:uid="{00000000-0005-0000-0000-00002C550000}"/>
    <cellStyle name="Normal 5 4 2 11" xfId="20427" xr:uid="{00000000-0005-0000-0000-00002D550000}"/>
    <cellStyle name="Normal 5 4 2 2" xfId="158" xr:uid="{00000000-0005-0000-0000-00002E550000}"/>
    <cellStyle name="Normal 5 4 2 2 10" xfId="20527" xr:uid="{00000000-0005-0000-0000-00002F550000}"/>
    <cellStyle name="Normal 5 4 2 2 2" xfId="406" xr:uid="{00000000-0005-0000-0000-000030550000}"/>
    <cellStyle name="Normal 5 4 2 2 2 2" xfId="833" xr:uid="{00000000-0005-0000-0000-000031550000}"/>
    <cellStyle name="Normal 5 4 2 2 2 2 2" xfId="2538" xr:uid="{00000000-0005-0000-0000-000032550000}"/>
    <cellStyle name="Normal 5 4 2 2 2 2 2 2" xfId="5934" xr:uid="{00000000-0005-0000-0000-000033550000}"/>
    <cellStyle name="Normal 5 4 2 2 2 2 2 2 2" xfId="12712" xr:uid="{00000000-0005-0000-0000-000034550000}"/>
    <cellStyle name="Normal 5 4 2 2 2 2 2 2 3" xfId="19481" xr:uid="{00000000-0005-0000-0000-000035550000}"/>
    <cellStyle name="Normal 5 4 2 2 2 2 2 2 4" xfId="26250" xr:uid="{00000000-0005-0000-0000-000036550000}"/>
    <cellStyle name="Normal 5 4 2 2 2 2 2 3" xfId="9328" xr:uid="{00000000-0005-0000-0000-000037550000}"/>
    <cellStyle name="Normal 5 4 2 2 2 2 2 4" xfId="16097" xr:uid="{00000000-0005-0000-0000-000038550000}"/>
    <cellStyle name="Normal 5 4 2 2 2 2 2 5" xfId="22866" xr:uid="{00000000-0005-0000-0000-000039550000}"/>
    <cellStyle name="Normal 5 4 2 2 2 2 3" xfId="4238" xr:uid="{00000000-0005-0000-0000-00003A550000}"/>
    <cellStyle name="Normal 5 4 2 2 2 2 3 2" xfId="11019" xr:uid="{00000000-0005-0000-0000-00003B550000}"/>
    <cellStyle name="Normal 5 4 2 2 2 2 3 3" xfId="17788" xr:uid="{00000000-0005-0000-0000-00003C550000}"/>
    <cellStyle name="Normal 5 4 2 2 2 2 3 4" xfId="24557" xr:uid="{00000000-0005-0000-0000-00003D550000}"/>
    <cellStyle name="Normal 5 4 2 2 2 2 4" xfId="7635" xr:uid="{00000000-0005-0000-0000-00003E550000}"/>
    <cellStyle name="Normal 5 4 2 2 2 2 5" xfId="14404" xr:uid="{00000000-0005-0000-0000-00003F550000}"/>
    <cellStyle name="Normal 5 4 2 2 2 2 6" xfId="21173" xr:uid="{00000000-0005-0000-0000-000040550000}"/>
    <cellStyle name="Normal 5 4 2 2 2 3" xfId="1259" xr:uid="{00000000-0005-0000-0000-000041550000}"/>
    <cellStyle name="Normal 5 4 2 2 2 3 2" xfId="2964" xr:uid="{00000000-0005-0000-0000-000042550000}"/>
    <cellStyle name="Normal 5 4 2 2 2 3 2 2" xfId="6360" xr:uid="{00000000-0005-0000-0000-000043550000}"/>
    <cellStyle name="Normal 5 4 2 2 2 3 2 2 2" xfId="13135" xr:uid="{00000000-0005-0000-0000-000044550000}"/>
    <cellStyle name="Normal 5 4 2 2 2 3 2 2 3" xfId="19904" xr:uid="{00000000-0005-0000-0000-000045550000}"/>
    <cellStyle name="Normal 5 4 2 2 2 3 2 2 4" xfId="26673" xr:uid="{00000000-0005-0000-0000-000046550000}"/>
    <cellStyle name="Normal 5 4 2 2 2 3 2 3" xfId="9751" xr:uid="{00000000-0005-0000-0000-000047550000}"/>
    <cellStyle name="Normal 5 4 2 2 2 3 2 4" xfId="16520" xr:uid="{00000000-0005-0000-0000-000048550000}"/>
    <cellStyle name="Normal 5 4 2 2 2 3 2 5" xfId="23289" xr:uid="{00000000-0005-0000-0000-000049550000}"/>
    <cellStyle name="Normal 5 4 2 2 2 3 3" xfId="4661" xr:uid="{00000000-0005-0000-0000-00004A550000}"/>
    <cellStyle name="Normal 5 4 2 2 2 3 3 2" xfId="11442" xr:uid="{00000000-0005-0000-0000-00004B550000}"/>
    <cellStyle name="Normal 5 4 2 2 2 3 3 3" xfId="18211" xr:uid="{00000000-0005-0000-0000-00004C550000}"/>
    <cellStyle name="Normal 5 4 2 2 2 3 3 4" xfId="24980" xr:uid="{00000000-0005-0000-0000-00004D550000}"/>
    <cellStyle name="Normal 5 4 2 2 2 3 4" xfId="8058" xr:uid="{00000000-0005-0000-0000-00004E550000}"/>
    <cellStyle name="Normal 5 4 2 2 2 3 5" xfId="14827" xr:uid="{00000000-0005-0000-0000-00004F550000}"/>
    <cellStyle name="Normal 5 4 2 2 2 3 6" xfId="21596" xr:uid="{00000000-0005-0000-0000-000050550000}"/>
    <cellStyle name="Normal 5 4 2 2 2 4" xfId="1688" xr:uid="{00000000-0005-0000-0000-000051550000}"/>
    <cellStyle name="Normal 5 4 2 2 2 4 2" xfId="3390" xr:uid="{00000000-0005-0000-0000-000052550000}"/>
    <cellStyle name="Normal 5 4 2 2 2 4 2 2" xfId="6786" xr:uid="{00000000-0005-0000-0000-000053550000}"/>
    <cellStyle name="Normal 5 4 2 2 2 4 2 2 2" xfId="13558" xr:uid="{00000000-0005-0000-0000-000054550000}"/>
    <cellStyle name="Normal 5 4 2 2 2 4 2 2 3" xfId="20327" xr:uid="{00000000-0005-0000-0000-000055550000}"/>
    <cellStyle name="Normal 5 4 2 2 2 4 2 2 4" xfId="27096" xr:uid="{00000000-0005-0000-0000-000056550000}"/>
    <cellStyle name="Normal 5 4 2 2 2 4 2 3" xfId="10174" xr:uid="{00000000-0005-0000-0000-000057550000}"/>
    <cellStyle name="Normal 5 4 2 2 2 4 2 4" xfId="16943" xr:uid="{00000000-0005-0000-0000-000058550000}"/>
    <cellStyle name="Normal 5 4 2 2 2 4 2 5" xfId="23712" xr:uid="{00000000-0005-0000-0000-000059550000}"/>
    <cellStyle name="Normal 5 4 2 2 2 4 3" xfId="5084" xr:uid="{00000000-0005-0000-0000-00005A550000}"/>
    <cellStyle name="Normal 5 4 2 2 2 4 3 2" xfId="11865" xr:uid="{00000000-0005-0000-0000-00005B550000}"/>
    <cellStyle name="Normal 5 4 2 2 2 4 3 3" xfId="18634" xr:uid="{00000000-0005-0000-0000-00005C550000}"/>
    <cellStyle name="Normal 5 4 2 2 2 4 3 4" xfId="25403" xr:uid="{00000000-0005-0000-0000-00005D550000}"/>
    <cellStyle name="Normal 5 4 2 2 2 4 4" xfId="8481" xr:uid="{00000000-0005-0000-0000-00005E550000}"/>
    <cellStyle name="Normal 5 4 2 2 2 4 5" xfId="15250" xr:uid="{00000000-0005-0000-0000-00005F550000}"/>
    <cellStyle name="Normal 5 4 2 2 2 4 6" xfId="22019" xr:uid="{00000000-0005-0000-0000-000060550000}"/>
    <cellStyle name="Normal 5 4 2 2 2 5" xfId="2115" xr:uid="{00000000-0005-0000-0000-000061550000}"/>
    <cellStyle name="Normal 5 4 2 2 2 5 2" xfId="5511" xr:uid="{00000000-0005-0000-0000-000062550000}"/>
    <cellStyle name="Normal 5 4 2 2 2 5 2 2" xfId="12289" xr:uid="{00000000-0005-0000-0000-000063550000}"/>
    <cellStyle name="Normal 5 4 2 2 2 5 2 3" xfId="19058" xr:uid="{00000000-0005-0000-0000-000064550000}"/>
    <cellStyle name="Normal 5 4 2 2 2 5 2 4" xfId="25827" xr:uid="{00000000-0005-0000-0000-000065550000}"/>
    <cellStyle name="Normal 5 4 2 2 2 5 3" xfId="8905" xr:uid="{00000000-0005-0000-0000-000066550000}"/>
    <cellStyle name="Normal 5 4 2 2 2 5 4" xfId="15674" xr:uid="{00000000-0005-0000-0000-000067550000}"/>
    <cellStyle name="Normal 5 4 2 2 2 5 5" xfId="22443" xr:uid="{00000000-0005-0000-0000-000068550000}"/>
    <cellStyle name="Normal 5 4 2 2 2 6" xfId="3815" xr:uid="{00000000-0005-0000-0000-000069550000}"/>
    <cellStyle name="Normal 5 4 2 2 2 6 2" xfId="10596" xr:uid="{00000000-0005-0000-0000-00006A550000}"/>
    <cellStyle name="Normal 5 4 2 2 2 6 3" xfId="17365" xr:uid="{00000000-0005-0000-0000-00006B550000}"/>
    <cellStyle name="Normal 5 4 2 2 2 6 4" xfId="24134" xr:uid="{00000000-0005-0000-0000-00006C550000}"/>
    <cellStyle name="Normal 5 4 2 2 2 7" xfId="7212" xr:uid="{00000000-0005-0000-0000-00006D550000}"/>
    <cellStyle name="Normal 5 4 2 2 2 8" xfId="13981" xr:uid="{00000000-0005-0000-0000-00006E550000}"/>
    <cellStyle name="Normal 5 4 2 2 2 9" xfId="20750" xr:uid="{00000000-0005-0000-0000-00006F550000}"/>
    <cellStyle name="Normal 5 4 2 2 3" xfId="608" xr:uid="{00000000-0005-0000-0000-000070550000}"/>
    <cellStyle name="Normal 5 4 2 2 3 2" xfId="2315" xr:uid="{00000000-0005-0000-0000-000071550000}"/>
    <cellStyle name="Normal 5 4 2 2 3 2 2" xfId="5711" xr:uid="{00000000-0005-0000-0000-000072550000}"/>
    <cellStyle name="Normal 5 4 2 2 3 2 2 2" xfId="12489" xr:uid="{00000000-0005-0000-0000-000073550000}"/>
    <cellStyle name="Normal 5 4 2 2 3 2 2 3" xfId="19258" xr:uid="{00000000-0005-0000-0000-000074550000}"/>
    <cellStyle name="Normal 5 4 2 2 3 2 2 4" xfId="26027" xr:uid="{00000000-0005-0000-0000-000075550000}"/>
    <cellStyle name="Normal 5 4 2 2 3 2 3" xfId="9105" xr:uid="{00000000-0005-0000-0000-000076550000}"/>
    <cellStyle name="Normal 5 4 2 2 3 2 4" xfId="15874" xr:uid="{00000000-0005-0000-0000-000077550000}"/>
    <cellStyle name="Normal 5 4 2 2 3 2 5" xfId="22643" xr:uid="{00000000-0005-0000-0000-000078550000}"/>
    <cellStyle name="Normal 5 4 2 2 3 3" xfId="4015" xr:uid="{00000000-0005-0000-0000-000079550000}"/>
    <cellStyle name="Normal 5 4 2 2 3 3 2" xfId="10796" xr:uid="{00000000-0005-0000-0000-00007A550000}"/>
    <cellStyle name="Normal 5 4 2 2 3 3 3" xfId="17565" xr:uid="{00000000-0005-0000-0000-00007B550000}"/>
    <cellStyle name="Normal 5 4 2 2 3 3 4" xfId="24334" xr:uid="{00000000-0005-0000-0000-00007C550000}"/>
    <cellStyle name="Normal 5 4 2 2 3 4" xfId="7412" xr:uid="{00000000-0005-0000-0000-00007D550000}"/>
    <cellStyle name="Normal 5 4 2 2 3 5" xfId="14181" xr:uid="{00000000-0005-0000-0000-00007E550000}"/>
    <cellStyle name="Normal 5 4 2 2 3 6" xfId="20950" xr:uid="{00000000-0005-0000-0000-00007F550000}"/>
    <cellStyle name="Normal 5 4 2 2 4" xfId="1036" xr:uid="{00000000-0005-0000-0000-000080550000}"/>
    <cellStyle name="Normal 5 4 2 2 4 2" xfId="2741" xr:uid="{00000000-0005-0000-0000-000081550000}"/>
    <cellStyle name="Normal 5 4 2 2 4 2 2" xfId="6137" xr:uid="{00000000-0005-0000-0000-000082550000}"/>
    <cellStyle name="Normal 5 4 2 2 4 2 2 2" xfId="12912" xr:uid="{00000000-0005-0000-0000-000083550000}"/>
    <cellStyle name="Normal 5 4 2 2 4 2 2 3" xfId="19681" xr:uid="{00000000-0005-0000-0000-000084550000}"/>
    <cellStyle name="Normal 5 4 2 2 4 2 2 4" xfId="26450" xr:uid="{00000000-0005-0000-0000-000085550000}"/>
    <cellStyle name="Normal 5 4 2 2 4 2 3" xfId="9528" xr:uid="{00000000-0005-0000-0000-000086550000}"/>
    <cellStyle name="Normal 5 4 2 2 4 2 4" xfId="16297" xr:uid="{00000000-0005-0000-0000-000087550000}"/>
    <cellStyle name="Normal 5 4 2 2 4 2 5" xfId="23066" xr:uid="{00000000-0005-0000-0000-000088550000}"/>
    <cellStyle name="Normal 5 4 2 2 4 3" xfId="4438" xr:uid="{00000000-0005-0000-0000-000089550000}"/>
    <cellStyle name="Normal 5 4 2 2 4 3 2" xfId="11219" xr:uid="{00000000-0005-0000-0000-00008A550000}"/>
    <cellStyle name="Normal 5 4 2 2 4 3 3" xfId="17988" xr:uid="{00000000-0005-0000-0000-00008B550000}"/>
    <cellStyle name="Normal 5 4 2 2 4 3 4" xfId="24757" xr:uid="{00000000-0005-0000-0000-00008C550000}"/>
    <cellStyle name="Normal 5 4 2 2 4 4" xfId="7835" xr:uid="{00000000-0005-0000-0000-00008D550000}"/>
    <cellStyle name="Normal 5 4 2 2 4 5" xfId="14604" xr:uid="{00000000-0005-0000-0000-00008E550000}"/>
    <cellStyle name="Normal 5 4 2 2 4 6" xfId="21373" xr:uid="{00000000-0005-0000-0000-00008F550000}"/>
    <cellStyle name="Normal 5 4 2 2 5" xfId="1465" xr:uid="{00000000-0005-0000-0000-000090550000}"/>
    <cellStyle name="Normal 5 4 2 2 5 2" xfId="3167" xr:uid="{00000000-0005-0000-0000-000091550000}"/>
    <cellStyle name="Normal 5 4 2 2 5 2 2" xfId="6563" xr:uid="{00000000-0005-0000-0000-000092550000}"/>
    <cellStyle name="Normal 5 4 2 2 5 2 2 2" xfId="13335" xr:uid="{00000000-0005-0000-0000-000093550000}"/>
    <cellStyle name="Normal 5 4 2 2 5 2 2 3" xfId="20104" xr:uid="{00000000-0005-0000-0000-000094550000}"/>
    <cellStyle name="Normal 5 4 2 2 5 2 2 4" xfId="26873" xr:uid="{00000000-0005-0000-0000-000095550000}"/>
    <cellStyle name="Normal 5 4 2 2 5 2 3" xfId="9951" xr:uid="{00000000-0005-0000-0000-000096550000}"/>
    <cellStyle name="Normal 5 4 2 2 5 2 4" xfId="16720" xr:uid="{00000000-0005-0000-0000-000097550000}"/>
    <cellStyle name="Normal 5 4 2 2 5 2 5" xfId="23489" xr:uid="{00000000-0005-0000-0000-000098550000}"/>
    <cellStyle name="Normal 5 4 2 2 5 3" xfId="4861" xr:uid="{00000000-0005-0000-0000-000099550000}"/>
    <cellStyle name="Normal 5 4 2 2 5 3 2" xfId="11642" xr:uid="{00000000-0005-0000-0000-00009A550000}"/>
    <cellStyle name="Normal 5 4 2 2 5 3 3" xfId="18411" xr:uid="{00000000-0005-0000-0000-00009B550000}"/>
    <cellStyle name="Normal 5 4 2 2 5 3 4" xfId="25180" xr:uid="{00000000-0005-0000-0000-00009C550000}"/>
    <cellStyle name="Normal 5 4 2 2 5 4" xfId="8258" xr:uid="{00000000-0005-0000-0000-00009D550000}"/>
    <cellStyle name="Normal 5 4 2 2 5 5" xfId="15027" xr:uid="{00000000-0005-0000-0000-00009E550000}"/>
    <cellStyle name="Normal 5 4 2 2 5 6" xfId="21796" xr:uid="{00000000-0005-0000-0000-00009F550000}"/>
    <cellStyle name="Normal 5 4 2 2 6" xfId="1890" xr:uid="{00000000-0005-0000-0000-0000A0550000}"/>
    <cellStyle name="Normal 5 4 2 2 6 2" xfId="5286" xr:uid="{00000000-0005-0000-0000-0000A1550000}"/>
    <cellStyle name="Normal 5 4 2 2 6 2 2" xfId="12066" xr:uid="{00000000-0005-0000-0000-0000A2550000}"/>
    <cellStyle name="Normal 5 4 2 2 6 2 3" xfId="18835" xr:uid="{00000000-0005-0000-0000-0000A3550000}"/>
    <cellStyle name="Normal 5 4 2 2 6 2 4" xfId="25604" xr:uid="{00000000-0005-0000-0000-0000A4550000}"/>
    <cellStyle name="Normal 5 4 2 2 6 3" xfId="8682" xr:uid="{00000000-0005-0000-0000-0000A5550000}"/>
    <cellStyle name="Normal 5 4 2 2 6 4" xfId="15451" xr:uid="{00000000-0005-0000-0000-0000A6550000}"/>
    <cellStyle name="Normal 5 4 2 2 6 5" xfId="22220" xr:uid="{00000000-0005-0000-0000-0000A7550000}"/>
    <cellStyle name="Normal 5 4 2 2 7" xfId="3592" xr:uid="{00000000-0005-0000-0000-0000A8550000}"/>
    <cellStyle name="Normal 5 4 2 2 7 2" xfId="10373" xr:uid="{00000000-0005-0000-0000-0000A9550000}"/>
    <cellStyle name="Normal 5 4 2 2 7 3" xfId="17142" xr:uid="{00000000-0005-0000-0000-0000AA550000}"/>
    <cellStyle name="Normal 5 4 2 2 7 4" xfId="23911" xr:uid="{00000000-0005-0000-0000-0000AB550000}"/>
    <cellStyle name="Normal 5 4 2 2 8" xfId="6988" xr:uid="{00000000-0005-0000-0000-0000AC550000}"/>
    <cellStyle name="Normal 5 4 2 2 9" xfId="13758" xr:uid="{00000000-0005-0000-0000-0000AD550000}"/>
    <cellStyle name="Normal 5 4 2 3" xfId="304" xr:uid="{00000000-0005-0000-0000-0000AE550000}"/>
    <cellStyle name="Normal 5 4 2 3 2" xfId="731" xr:uid="{00000000-0005-0000-0000-0000AF550000}"/>
    <cellStyle name="Normal 5 4 2 3 2 2" xfId="2438" xr:uid="{00000000-0005-0000-0000-0000B0550000}"/>
    <cellStyle name="Normal 5 4 2 3 2 2 2" xfId="5834" xr:uid="{00000000-0005-0000-0000-0000B1550000}"/>
    <cellStyle name="Normal 5 4 2 3 2 2 2 2" xfId="12612" xr:uid="{00000000-0005-0000-0000-0000B2550000}"/>
    <cellStyle name="Normal 5 4 2 3 2 2 2 3" xfId="19381" xr:uid="{00000000-0005-0000-0000-0000B3550000}"/>
    <cellStyle name="Normal 5 4 2 3 2 2 2 4" xfId="26150" xr:uid="{00000000-0005-0000-0000-0000B4550000}"/>
    <cellStyle name="Normal 5 4 2 3 2 2 3" xfId="9228" xr:uid="{00000000-0005-0000-0000-0000B5550000}"/>
    <cellStyle name="Normal 5 4 2 3 2 2 4" xfId="15997" xr:uid="{00000000-0005-0000-0000-0000B6550000}"/>
    <cellStyle name="Normal 5 4 2 3 2 2 5" xfId="22766" xr:uid="{00000000-0005-0000-0000-0000B7550000}"/>
    <cellStyle name="Normal 5 4 2 3 2 3" xfId="4138" xr:uid="{00000000-0005-0000-0000-0000B8550000}"/>
    <cellStyle name="Normal 5 4 2 3 2 3 2" xfId="10919" xr:uid="{00000000-0005-0000-0000-0000B9550000}"/>
    <cellStyle name="Normal 5 4 2 3 2 3 3" xfId="17688" xr:uid="{00000000-0005-0000-0000-0000BA550000}"/>
    <cellStyle name="Normal 5 4 2 3 2 3 4" xfId="24457" xr:uid="{00000000-0005-0000-0000-0000BB550000}"/>
    <cellStyle name="Normal 5 4 2 3 2 4" xfId="7535" xr:uid="{00000000-0005-0000-0000-0000BC550000}"/>
    <cellStyle name="Normal 5 4 2 3 2 5" xfId="14304" xr:uid="{00000000-0005-0000-0000-0000BD550000}"/>
    <cellStyle name="Normal 5 4 2 3 2 6" xfId="21073" xr:uid="{00000000-0005-0000-0000-0000BE550000}"/>
    <cellStyle name="Normal 5 4 2 3 3" xfId="1159" xr:uid="{00000000-0005-0000-0000-0000BF550000}"/>
    <cellStyle name="Normal 5 4 2 3 3 2" xfId="2864" xr:uid="{00000000-0005-0000-0000-0000C0550000}"/>
    <cellStyle name="Normal 5 4 2 3 3 2 2" xfId="6260" xr:uid="{00000000-0005-0000-0000-0000C1550000}"/>
    <cellStyle name="Normal 5 4 2 3 3 2 2 2" xfId="13035" xr:uid="{00000000-0005-0000-0000-0000C2550000}"/>
    <cellStyle name="Normal 5 4 2 3 3 2 2 3" xfId="19804" xr:uid="{00000000-0005-0000-0000-0000C3550000}"/>
    <cellStyle name="Normal 5 4 2 3 3 2 2 4" xfId="26573" xr:uid="{00000000-0005-0000-0000-0000C4550000}"/>
    <cellStyle name="Normal 5 4 2 3 3 2 3" xfId="9651" xr:uid="{00000000-0005-0000-0000-0000C5550000}"/>
    <cellStyle name="Normal 5 4 2 3 3 2 4" xfId="16420" xr:uid="{00000000-0005-0000-0000-0000C6550000}"/>
    <cellStyle name="Normal 5 4 2 3 3 2 5" xfId="23189" xr:uid="{00000000-0005-0000-0000-0000C7550000}"/>
    <cellStyle name="Normal 5 4 2 3 3 3" xfId="4561" xr:uid="{00000000-0005-0000-0000-0000C8550000}"/>
    <cellStyle name="Normal 5 4 2 3 3 3 2" xfId="11342" xr:uid="{00000000-0005-0000-0000-0000C9550000}"/>
    <cellStyle name="Normal 5 4 2 3 3 3 3" xfId="18111" xr:uid="{00000000-0005-0000-0000-0000CA550000}"/>
    <cellStyle name="Normal 5 4 2 3 3 3 4" xfId="24880" xr:uid="{00000000-0005-0000-0000-0000CB550000}"/>
    <cellStyle name="Normal 5 4 2 3 3 4" xfId="7958" xr:uid="{00000000-0005-0000-0000-0000CC550000}"/>
    <cellStyle name="Normal 5 4 2 3 3 5" xfId="14727" xr:uid="{00000000-0005-0000-0000-0000CD550000}"/>
    <cellStyle name="Normal 5 4 2 3 3 6" xfId="21496" xr:uid="{00000000-0005-0000-0000-0000CE550000}"/>
    <cellStyle name="Normal 5 4 2 3 4" xfId="1588" xr:uid="{00000000-0005-0000-0000-0000CF550000}"/>
    <cellStyle name="Normal 5 4 2 3 4 2" xfId="3290" xr:uid="{00000000-0005-0000-0000-0000D0550000}"/>
    <cellStyle name="Normal 5 4 2 3 4 2 2" xfId="6686" xr:uid="{00000000-0005-0000-0000-0000D1550000}"/>
    <cellStyle name="Normal 5 4 2 3 4 2 2 2" xfId="13458" xr:uid="{00000000-0005-0000-0000-0000D2550000}"/>
    <cellStyle name="Normal 5 4 2 3 4 2 2 3" xfId="20227" xr:uid="{00000000-0005-0000-0000-0000D3550000}"/>
    <cellStyle name="Normal 5 4 2 3 4 2 2 4" xfId="26996" xr:uid="{00000000-0005-0000-0000-0000D4550000}"/>
    <cellStyle name="Normal 5 4 2 3 4 2 3" xfId="10074" xr:uid="{00000000-0005-0000-0000-0000D5550000}"/>
    <cellStyle name="Normal 5 4 2 3 4 2 4" xfId="16843" xr:uid="{00000000-0005-0000-0000-0000D6550000}"/>
    <cellStyle name="Normal 5 4 2 3 4 2 5" xfId="23612" xr:uid="{00000000-0005-0000-0000-0000D7550000}"/>
    <cellStyle name="Normal 5 4 2 3 4 3" xfId="4984" xr:uid="{00000000-0005-0000-0000-0000D8550000}"/>
    <cellStyle name="Normal 5 4 2 3 4 3 2" xfId="11765" xr:uid="{00000000-0005-0000-0000-0000D9550000}"/>
    <cellStyle name="Normal 5 4 2 3 4 3 3" xfId="18534" xr:uid="{00000000-0005-0000-0000-0000DA550000}"/>
    <cellStyle name="Normal 5 4 2 3 4 3 4" xfId="25303" xr:uid="{00000000-0005-0000-0000-0000DB550000}"/>
    <cellStyle name="Normal 5 4 2 3 4 4" xfId="8381" xr:uid="{00000000-0005-0000-0000-0000DC550000}"/>
    <cellStyle name="Normal 5 4 2 3 4 5" xfId="15150" xr:uid="{00000000-0005-0000-0000-0000DD550000}"/>
    <cellStyle name="Normal 5 4 2 3 4 6" xfId="21919" xr:uid="{00000000-0005-0000-0000-0000DE550000}"/>
    <cellStyle name="Normal 5 4 2 3 5" xfId="2013" xr:uid="{00000000-0005-0000-0000-0000DF550000}"/>
    <cellStyle name="Normal 5 4 2 3 5 2" xfId="5409" xr:uid="{00000000-0005-0000-0000-0000E0550000}"/>
    <cellStyle name="Normal 5 4 2 3 5 2 2" xfId="12189" xr:uid="{00000000-0005-0000-0000-0000E1550000}"/>
    <cellStyle name="Normal 5 4 2 3 5 2 3" xfId="18958" xr:uid="{00000000-0005-0000-0000-0000E2550000}"/>
    <cellStyle name="Normal 5 4 2 3 5 2 4" xfId="25727" xr:uid="{00000000-0005-0000-0000-0000E3550000}"/>
    <cellStyle name="Normal 5 4 2 3 5 3" xfId="8805" xr:uid="{00000000-0005-0000-0000-0000E4550000}"/>
    <cellStyle name="Normal 5 4 2 3 5 4" xfId="15574" xr:uid="{00000000-0005-0000-0000-0000E5550000}"/>
    <cellStyle name="Normal 5 4 2 3 5 5" xfId="22343" xr:uid="{00000000-0005-0000-0000-0000E6550000}"/>
    <cellStyle name="Normal 5 4 2 3 6" xfId="3715" xr:uid="{00000000-0005-0000-0000-0000E7550000}"/>
    <cellStyle name="Normal 5 4 2 3 6 2" xfId="10496" xr:uid="{00000000-0005-0000-0000-0000E8550000}"/>
    <cellStyle name="Normal 5 4 2 3 6 3" xfId="17265" xr:uid="{00000000-0005-0000-0000-0000E9550000}"/>
    <cellStyle name="Normal 5 4 2 3 6 4" xfId="24034" xr:uid="{00000000-0005-0000-0000-0000EA550000}"/>
    <cellStyle name="Normal 5 4 2 3 7" xfId="7112" xr:uid="{00000000-0005-0000-0000-0000EB550000}"/>
    <cellStyle name="Normal 5 4 2 3 8" xfId="13881" xr:uid="{00000000-0005-0000-0000-0000EC550000}"/>
    <cellStyle name="Normal 5 4 2 3 9" xfId="20650" xr:uid="{00000000-0005-0000-0000-0000ED550000}"/>
    <cellStyle name="Normal 5 4 2 4" xfId="506" xr:uid="{00000000-0005-0000-0000-0000EE550000}"/>
    <cellStyle name="Normal 5 4 2 4 2" xfId="2215" xr:uid="{00000000-0005-0000-0000-0000EF550000}"/>
    <cellStyle name="Normal 5 4 2 4 2 2" xfId="5611" xr:uid="{00000000-0005-0000-0000-0000F0550000}"/>
    <cellStyle name="Normal 5 4 2 4 2 2 2" xfId="12389" xr:uid="{00000000-0005-0000-0000-0000F1550000}"/>
    <cellStyle name="Normal 5 4 2 4 2 2 3" xfId="19158" xr:uid="{00000000-0005-0000-0000-0000F2550000}"/>
    <cellStyle name="Normal 5 4 2 4 2 2 4" xfId="25927" xr:uid="{00000000-0005-0000-0000-0000F3550000}"/>
    <cellStyle name="Normal 5 4 2 4 2 3" xfId="9005" xr:uid="{00000000-0005-0000-0000-0000F4550000}"/>
    <cellStyle name="Normal 5 4 2 4 2 4" xfId="15774" xr:uid="{00000000-0005-0000-0000-0000F5550000}"/>
    <cellStyle name="Normal 5 4 2 4 2 5" xfId="22543" xr:uid="{00000000-0005-0000-0000-0000F6550000}"/>
    <cellStyle name="Normal 5 4 2 4 3" xfId="3915" xr:uid="{00000000-0005-0000-0000-0000F7550000}"/>
    <cellStyle name="Normal 5 4 2 4 3 2" xfId="10696" xr:uid="{00000000-0005-0000-0000-0000F8550000}"/>
    <cellStyle name="Normal 5 4 2 4 3 3" xfId="17465" xr:uid="{00000000-0005-0000-0000-0000F9550000}"/>
    <cellStyle name="Normal 5 4 2 4 3 4" xfId="24234" xr:uid="{00000000-0005-0000-0000-0000FA550000}"/>
    <cellStyle name="Normal 5 4 2 4 4" xfId="7312" xr:uid="{00000000-0005-0000-0000-0000FB550000}"/>
    <cellStyle name="Normal 5 4 2 4 5" xfId="14081" xr:uid="{00000000-0005-0000-0000-0000FC550000}"/>
    <cellStyle name="Normal 5 4 2 4 6" xfId="20850" xr:uid="{00000000-0005-0000-0000-0000FD550000}"/>
    <cellStyle name="Normal 5 4 2 5" xfId="936" xr:uid="{00000000-0005-0000-0000-0000FE550000}"/>
    <cellStyle name="Normal 5 4 2 5 2" xfId="2641" xr:uid="{00000000-0005-0000-0000-0000FF550000}"/>
    <cellStyle name="Normal 5 4 2 5 2 2" xfId="6037" xr:uid="{00000000-0005-0000-0000-000000560000}"/>
    <cellStyle name="Normal 5 4 2 5 2 2 2" xfId="12812" xr:uid="{00000000-0005-0000-0000-000001560000}"/>
    <cellStyle name="Normal 5 4 2 5 2 2 3" xfId="19581" xr:uid="{00000000-0005-0000-0000-000002560000}"/>
    <cellStyle name="Normal 5 4 2 5 2 2 4" xfId="26350" xr:uid="{00000000-0005-0000-0000-000003560000}"/>
    <cellStyle name="Normal 5 4 2 5 2 3" xfId="9428" xr:uid="{00000000-0005-0000-0000-000004560000}"/>
    <cellStyle name="Normal 5 4 2 5 2 4" xfId="16197" xr:uid="{00000000-0005-0000-0000-000005560000}"/>
    <cellStyle name="Normal 5 4 2 5 2 5" xfId="22966" xr:uid="{00000000-0005-0000-0000-000006560000}"/>
    <cellStyle name="Normal 5 4 2 5 3" xfId="4338" xr:uid="{00000000-0005-0000-0000-000007560000}"/>
    <cellStyle name="Normal 5 4 2 5 3 2" xfId="11119" xr:uid="{00000000-0005-0000-0000-000008560000}"/>
    <cellStyle name="Normal 5 4 2 5 3 3" xfId="17888" xr:uid="{00000000-0005-0000-0000-000009560000}"/>
    <cellStyle name="Normal 5 4 2 5 3 4" xfId="24657" xr:uid="{00000000-0005-0000-0000-00000A560000}"/>
    <cellStyle name="Normal 5 4 2 5 4" xfId="7735" xr:uid="{00000000-0005-0000-0000-00000B560000}"/>
    <cellStyle name="Normal 5 4 2 5 5" xfId="14504" xr:uid="{00000000-0005-0000-0000-00000C560000}"/>
    <cellStyle name="Normal 5 4 2 5 6" xfId="21273" xr:uid="{00000000-0005-0000-0000-00000D560000}"/>
    <cellStyle name="Normal 5 4 2 6" xfId="1365" xr:uid="{00000000-0005-0000-0000-00000E560000}"/>
    <cellStyle name="Normal 5 4 2 6 2" xfId="3067" xr:uid="{00000000-0005-0000-0000-00000F560000}"/>
    <cellStyle name="Normal 5 4 2 6 2 2" xfId="6463" xr:uid="{00000000-0005-0000-0000-000010560000}"/>
    <cellStyle name="Normal 5 4 2 6 2 2 2" xfId="13235" xr:uid="{00000000-0005-0000-0000-000011560000}"/>
    <cellStyle name="Normal 5 4 2 6 2 2 3" xfId="20004" xr:uid="{00000000-0005-0000-0000-000012560000}"/>
    <cellStyle name="Normal 5 4 2 6 2 2 4" xfId="26773" xr:uid="{00000000-0005-0000-0000-000013560000}"/>
    <cellStyle name="Normal 5 4 2 6 2 3" xfId="9851" xr:uid="{00000000-0005-0000-0000-000014560000}"/>
    <cellStyle name="Normal 5 4 2 6 2 4" xfId="16620" xr:uid="{00000000-0005-0000-0000-000015560000}"/>
    <cellStyle name="Normal 5 4 2 6 2 5" xfId="23389" xr:uid="{00000000-0005-0000-0000-000016560000}"/>
    <cellStyle name="Normal 5 4 2 6 3" xfId="4761" xr:uid="{00000000-0005-0000-0000-000017560000}"/>
    <cellStyle name="Normal 5 4 2 6 3 2" xfId="11542" xr:uid="{00000000-0005-0000-0000-000018560000}"/>
    <cellStyle name="Normal 5 4 2 6 3 3" xfId="18311" xr:uid="{00000000-0005-0000-0000-000019560000}"/>
    <cellStyle name="Normal 5 4 2 6 3 4" xfId="25080" xr:uid="{00000000-0005-0000-0000-00001A560000}"/>
    <cellStyle name="Normal 5 4 2 6 4" xfId="8158" xr:uid="{00000000-0005-0000-0000-00001B560000}"/>
    <cellStyle name="Normal 5 4 2 6 5" xfId="14927" xr:uid="{00000000-0005-0000-0000-00001C560000}"/>
    <cellStyle name="Normal 5 4 2 6 6" xfId="21696" xr:uid="{00000000-0005-0000-0000-00001D560000}"/>
    <cellStyle name="Normal 5 4 2 7" xfId="1790" xr:uid="{00000000-0005-0000-0000-00001E560000}"/>
    <cellStyle name="Normal 5 4 2 7 2" xfId="5186" xr:uid="{00000000-0005-0000-0000-00001F560000}"/>
    <cellStyle name="Normal 5 4 2 7 2 2" xfId="11966" xr:uid="{00000000-0005-0000-0000-000020560000}"/>
    <cellStyle name="Normal 5 4 2 7 2 3" xfId="18735" xr:uid="{00000000-0005-0000-0000-000021560000}"/>
    <cellStyle name="Normal 5 4 2 7 2 4" xfId="25504" xr:uid="{00000000-0005-0000-0000-000022560000}"/>
    <cellStyle name="Normal 5 4 2 7 3" xfId="8582" xr:uid="{00000000-0005-0000-0000-000023560000}"/>
    <cellStyle name="Normal 5 4 2 7 4" xfId="15351" xr:uid="{00000000-0005-0000-0000-000024560000}"/>
    <cellStyle name="Normal 5 4 2 7 5" xfId="22120" xr:uid="{00000000-0005-0000-0000-000025560000}"/>
    <cellStyle name="Normal 5 4 2 8" xfId="3492" xr:uid="{00000000-0005-0000-0000-000026560000}"/>
    <cellStyle name="Normal 5 4 2 8 2" xfId="10273" xr:uid="{00000000-0005-0000-0000-000027560000}"/>
    <cellStyle name="Normal 5 4 2 8 3" xfId="17042" xr:uid="{00000000-0005-0000-0000-000028560000}"/>
    <cellStyle name="Normal 5 4 2 8 4" xfId="23811" xr:uid="{00000000-0005-0000-0000-000029560000}"/>
    <cellStyle name="Normal 5 4 2 9" xfId="6888" xr:uid="{00000000-0005-0000-0000-00002A560000}"/>
    <cellStyle name="Normal 5 4 3" xfId="65" xr:uid="{00000000-0005-0000-0000-00002B560000}"/>
    <cellStyle name="Normal 5 4 3 10" xfId="13678" xr:uid="{00000000-0005-0000-0000-00002C560000}"/>
    <cellStyle name="Normal 5 4 3 11" xfId="20447" xr:uid="{00000000-0005-0000-0000-00002D560000}"/>
    <cellStyle name="Normal 5 4 3 2" xfId="178" xr:uid="{00000000-0005-0000-0000-00002E560000}"/>
    <cellStyle name="Normal 5 4 3 2 10" xfId="20547" xr:uid="{00000000-0005-0000-0000-00002F560000}"/>
    <cellStyle name="Normal 5 4 3 2 2" xfId="426" xr:uid="{00000000-0005-0000-0000-000030560000}"/>
    <cellStyle name="Normal 5 4 3 2 2 2" xfId="853" xr:uid="{00000000-0005-0000-0000-000031560000}"/>
    <cellStyle name="Normal 5 4 3 2 2 2 2" xfId="2558" xr:uid="{00000000-0005-0000-0000-000032560000}"/>
    <cellStyle name="Normal 5 4 3 2 2 2 2 2" xfId="5954" xr:uid="{00000000-0005-0000-0000-000033560000}"/>
    <cellStyle name="Normal 5 4 3 2 2 2 2 2 2" xfId="12732" xr:uid="{00000000-0005-0000-0000-000034560000}"/>
    <cellStyle name="Normal 5 4 3 2 2 2 2 2 3" xfId="19501" xr:uid="{00000000-0005-0000-0000-000035560000}"/>
    <cellStyle name="Normal 5 4 3 2 2 2 2 2 4" xfId="26270" xr:uid="{00000000-0005-0000-0000-000036560000}"/>
    <cellStyle name="Normal 5 4 3 2 2 2 2 3" xfId="9348" xr:uid="{00000000-0005-0000-0000-000037560000}"/>
    <cellStyle name="Normal 5 4 3 2 2 2 2 4" xfId="16117" xr:uid="{00000000-0005-0000-0000-000038560000}"/>
    <cellStyle name="Normal 5 4 3 2 2 2 2 5" xfId="22886" xr:uid="{00000000-0005-0000-0000-000039560000}"/>
    <cellStyle name="Normal 5 4 3 2 2 2 3" xfId="4258" xr:uid="{00000000-0005-0000-0000-00003A560000}"/>
    <cellStyle name="Normal 5 4 3 2 2 2 3 2" xfId="11039" xr:uid="{00000000-0005-0000-0000-00003B560000}"/>
    <cellStyle name="Normal 5 4 3 2 2 2 3 3" xfId="17808" xr:uid="{00000000-0005-0000-0000-00003C560000}"/>
    <cellStyle name="Normal 5 4 3 2 2 2 3 4" xfId="24577" xr:uid="{00000000-0005-0000-0000-00003D560000}"/>
    <cellStyle name="Normal 5 4 3 2 2 2 4" xfId="7655" xr:uid="{00000000-0005-0000-0000-00003E560000}"/>
    <cellStyle name="Normal 5 4 3 2 2 2 5" xfId="14424" xr:uid="{00000000-0005-0000-0000-00003F560000}"/>
    <cellStyle name="Normal 5 4 3 2 2 2 6" xfId="21193" xr:uid="{00000000-0005-0000-0000-000040560000}"/>
    <cellStyle name="Normal 5 4 3 2 2 3" xfId="1279" xr:uid="{00000000-0005-0000-0000-000041560000}"/>
    <cellStyle name="Normal 5 4 3 2 2 3 2" xfId="2984" xr:uid="{00000000-0005-0000-0000-000042560000}"/>
    <cellStyle name="Normal 5 4 3 2 2 3 2 2" xfId="6380" xr:uid="{00000000-0005-0000-0000-000043560000}"/>
    <cellStyle name="Normal 5 4 3 2 2 3 2 2 2" xfId="13155" xr:uid="{00000000-0005-0000-0000-000044560000}"/>
    <cellStyle name="Normal 5 4 3 2 2 3 2 2 3" xfId="19924" xr:uid="{00000000-0005-0000-0000-000045560000}"/>
    <cellStyle name="Normal 5 4 3 2 2 3 2 2 4" xfId="26693" xr:uid="{00000000-0005-0000-0000-000046560000}"/>
    <cellStyle name="Normal 5 4 3 2 2 3 2 3" xfId="9771" xr:uid="{00000000-0005-0000-0000-000047560000}"/>
    <cellStyle name="Normal 5 4 3 2 2 3 2 4" xfId="16540" xr:uid="{00000000-0005-0000-0000-000048560000}"/>
    <cellStyle name="Normal 5 4 3 2 2 3 2 5" xfId="23309" xr:uid="{00000000-0005-0000-0000-000049560000}"/>
    <cellStyle name="Normal 5 4 3 2 2 3 3" xfId="4681" xr:uid="{00000000-0005-0000-0000-00004A560000}"/>
    <cellStyle name="Normal 5 4 3 2 2 3 3 2" xfId="11462" xr:uid="{00000000-0005-0000-0000-00004B560000}"/>
    <cellStyle name="Normal 5 4 3 2 2 3 3 3" xfId="18231" xr:uid="{00000000-0005-0000-0000-00004C560000}"/>
    <cellStyle name="Normal 5 4 3 2 2 3 3 4" xfId="25000" xr:uid="{00000000-0005-0000-0000-00004D560000}"/>
    <cellStyle name="Normal 5 4 3 2 2 3 4" xfId="8078" xr:uid="{00000000-0005-0000-0000-00004E560000}"/>
    <cellStyle name="Normal 5 4 3 2 2 3 5" xfId="14847" xr:uid="{00000000-0005-0000-0000-00004F560000}"/>
    <cellStyle name="Normal 5 4 3 2 2 3 6" xfId="21616" xr:uid="{00000000-0005-0000-0000-000050560000}"/>
    <cellStyle name="Normal 5 4 3 2 2 4" xfId="1708" xr:uid="{00000000-0005-0000-0000-000051560000}"/>
    <cellStyle name="Normal 5 4 3 2 2 4 2" xfId="3410" xr:uid="{00000000-0005-0000-0000-000052560000}"/>
    <cellStyle name="Normal 5 4 3 2 2 4 2 2" xfId="6806" xr:uid="{00000000-0005-0000-0000-000053560000}"/>
    <cellStyle name="Normal 5 4 3 2 2 4 2 2 2" xfId="13578" xr:uid="{00000000-0005-0000-0000-000054560000}"/>
    <cellStyle name="Normal 5 4 3 2 2 4 2 2 3" xfId="20347" xr:uid="{00000000-0005-0000-0000-000055560000}"/>
    <cellStyle name="Normal 5 4 3 2 2 4 2 2 4" xfId="27116" xr:uid="{00000000-0005-0000-0000-000056560000}"/>
    <cellStyle name="Normal 5 4 3 2 2 4 2 3" xfId="10194" xr:uid="{00000000-0005-0000-0000-000057560000}"/>
    <cellStyle name="Normal 5 4 3 2 2 4 2 4" xfId="16963" xr:uid="{00000000-0005-0000-0000-000058560000}"/>
    <cellStyle name="Normal 5 4 3 2 2 4 2 5" xfId="23732" xr:uid="{00000000-0005-0000-0000-000059560000}"/>
    <cellStyle name="Normal 5 4 3 2 2 4 3" xfId="5104" xr:uid="{00000000-0005-0000-0000-00005A560000}"/>
    <cellStyle name="Normal 5 4 3 2 2 4 3 2" xfId="11885" xr:uid="{00000000-0005-0000-0000-00005B560000}"/>
    <cellStyle name="Normal 5 4 3 2 2 4 3 3" xfId="18654" xr:uid="{00000000-0005-0000-0000-00005C560000}"/>
    <cellStyle name="Normal 5 4 3 2 2 4 3 4" xfId="25423" xr:uid="{00000000-0005-0000-0000-00005D560000}"/>
    <cellStyle name="Normal 5 4 3 2 2 4 4" xfId="8501" xr:uid="{00000000-0005-0000-0000-00005E560000}"/>
    <cellStyle name="Normal 5 4 3 2 2 4 5" xfId="15270" xr:uid="{00000000-0005-0000-0000-00005F560000}"/>
    <cellStyle name="Normal 5 4 3 2 2 4 6" xfId="22039" xr:uid="{00000000-0005-0000-0000-000060560000}"/>
    <cellStyle name="Normal 5 4 3 2 2 5" xfId="2135" xr:uid="{00000000-0005-0000-0000-000061560000}"/>
    <cellStyle name="Normal 5 4 3 2 2 5 2" xfId="5531" xr:uid="{00000000-0005-0000-0000-000062560000}"/>
    <cellStyle name="Normal 5 4 3 2 2 5 2 2" xfId="12309" xr:uid="{00000000-0005-0000-0000-000063560000}"/>
    <cellStyle name="Normal 5 4 3 2 2 5 2 3" xfId="19078" xr:uid="{00000000-0005-0000-0000-000064560000}"/>
    <cellStyle name="Normal 5 4 3 2 2 5 2 4" xfId="25847" xr:uid="{00000000-0005-0000-0000-000065560000}"/>
    <cellStyle name="Normal 5 4 3 2 2 5 3" xfId="8925" xr:uid="{00000000-0005-0000-0000-000066560000}"/>
    <cellStyle name="Normal 5 4 3 2 2 5 4" xfId="15694" xr:uid="{00000000-0005-0000-0000-000067560000}"/>
    <cellStyle name="Normal 5 4 3 2 2 5 5" xfId="22463" xr:uid="{00000000-0005-0000-0000-000068560000}"/>
    <cellStyle name="Normal 5 4 3 2 2 6" xfId="3835" xr:uid="{00000000-0005-0000-0000-000069560000}"/>
    <cellStyle name="Normal 5 4 3 2 2 6 2" xfId="10616" xr:uid="{00000000-0005-0000-0000-00006A560000}"/>
    <cellStyle name="Normal 5 4 3 2 2 6 3" xfId="17385" xr:uid="{00000000-0005-0000-0000-00006B560000}"/>
    <cellStyle name="Normal 5 4 3 2 2 6 4" xfId="24154" xr:uid="{00000000-0005-0000-0000-00006C560000}"/>
    <cellStyle name="Normal 5 4 3 2 2 7" xfId="7232" xr:uid="{00000000-0005-0000-0000-00006D560000}"/>
    <cellStyle name="Normal 5 4 3 2 2 8" xfId="14001" xr:uid="{00000000-0005-0000-0000-00006E560000}"/>
    <cellStyle name="Normal 5 4 3 2 2 9" xfId="20770" xr:uid="{00000000-0005-0000-0000-00006F560000}"/>
    <cellStyle name="Normal 5 4 3 2 3" xfId="628" xr:uid="{00000000-0005-0000-0000-000070560000}"/>
    <cellStyle name="Normal 5 4 3 2 3 2" xfId="2335" xr:uid="{00000000-0005-0000-0000-000071560000}"/>
    <cellStyle name="Normal 5 4 3 2 3 2 2" xfId="5731" xr:uid="{00000000-0005-0000-0000-000072560000}"/>
    <cellStyle name="Normal 5 4 3 2 3 2 2 2" xfId="12509" xr:uid="{00000000-0005-0000-0000-000073560000}"/>
    <cellStyle name="Normal 5 4 3 2 3 2 2 3" xfId="19278" xr:uid="{00000000-0005-0000-0000-000074560000}"/>
    <cellStyle name="Normal 5 4 3 2 3 2 2 4" xfId="26047" xr:uid="{00000000-0005-0000-0000-000075560000}"/>
    <cellStyle name="Normal 5 4 3 2 3 2 3" xfId="9125" xr:uid="{00000000-0005-0000-0000-000076560000}"/>
    <cellStyle name="Normal 5 4 3 2 3 2 4" xfId="15894" xr:uid="{00000000-0005-0000-0000-000077560000}"/>
    <cellStyle name="Normal 5 4 3 2 3 2 5" xfId="22663" xr:uid="{00000000-0005-0000-0000-000078560000}"/>
    <cellStyle name="Normal 5 4 3 2 3 3" xfId="4035" xr:uid="{00000000-0005-0000-0000-000079560000}"/>
    <cellStyle name="Normal 5 4 3 2 3 3 2" xfId="10816" xr:uid="{00000000-0005-0000-0000-00007A560000}"/>
    <cellStyle name="Normal 5 4 3 2 3 3 3" xfId="17585" xr:uid="{00000000-0005-0000-0000-00007B560000}"/>
    <cellStyle name="Normal 5 4 3 2 3 3 4" xfId="24354" xr:uid="{00000000-0005-0000-0000-00007C560000}"/>
    <cellStyle name="Normal 5 4 3 2 3 4" xfId="7432" xr:uid="{00000000-0005-0000-0000-00007D560000}"/>
    <cellStyle name="Normal 5 4 3 2 3 5" xfId="14201" xr:uid="{00000000-0005-0000-0000-00007E560000}"/>
    <cellStyle name="Normal 5 4 3 2 3 6" xfId="20970" xr:uid="{00000000-0005-0000-0000-00007F560000}"/>
    <cellStyle name="Normal 5 4 3 2 4" xfId="1056" xr:uid="{00000000-0005-0000-0000-000080560000}"/>
    <cellStyle name="Normal 5 4 3 2 4 2" xfId="2761" xr:uid="{00000000-0005-0000-0000-000081560000}"/>
    <cellStyle name="Normal 5 4 3 2 4 2 2" xfId="6157" xr:uid="{00000000-0005-0000-0000-000082560000}"/>
    <cellStyle name="Normal 5 4 3 2 4 2 2 2" xfId="12932" xr:uid="{00000000-0005-0000-0000-000083560000}"/>
    <cellStyle name="Normal 5 4 3 2 4 2 2 3" xfId="19701" xr:uid="{00000000-0005-0000-0000-000084560000}"/>
    <cellStyle name="Normal 5 4 3 2 4 2 2 4" xfId="26470" xr:uid="{00000000-0005-0000-0000-000085560000}"/>
    <cellStyle name="Normal 5 4 3 2 4 2 3" xfId="9548" xr:uid="{00000000-0005-0000-0000-000086560000}"/>
    <cellStyle name="Normal 5 4 3 2 4 2 4" xfId="16317" xr:uid="{00000000-0005-0000-0000-000087560000}"/>
    <cellStyle name="Normal 5 4 3 2 4 2 5" xfId="23086" xr:uid="{00000000-0005-0000-0000-000088560000}"/>
    <cellStyle name="Normal 5 4 3 2 4 3" xfId="4458" xr:uid="{00000000-0005-0000-0000-000089560000}"/>
    <cellStyle name="Normal 5 4 3 2 4 3 2" xfId="11239" xr:uid="{00000000-0005-0000-0000-00008A560000}"/>
    <cellStyle name="Normal 5 4 3 2 4 3 3" xfId="18008" xr:uid="{00000000-0005-0000-0000-00008B560000}"/>
    <cellStyle name="Normal 5 4 3 2 4 3 4" xfId="24777" xr:uid="{00000000-0005-0000-0000-00008C560000}"/>
    <cellStyle name="Normal 5 4 3 2 4 4" xfId="7855" xr:uid="{00000000-0005-0000-0000-00008D560000}"/>
    <cellStyle name="Normal 5 4 3 2 4 5" xfId="14624" xr:uid="{00000000-0005-0000-0000-00008E560000}"/>
    <cellStyle name="Normal 5 4 3 2 4 6" xfId="21393" xr:uid="{00000000-0005-0000-0000-00008F560000}"/>
    <cellStyle name="Normal 5 4 3 2 5" xfId="1485" xr:uid="{00000000-0005-0000-0000-000090560000}"/>
    <cellStyle name="Normal 5 4 3 2 5 2" xfId="3187" xr:uid="{00000000-0005-0000-0000-000091560000}"/>
    <cellStyle name="Normal 5 4 3 2 5 2 2" xfId="6583" xr:uid="{00000000-0005-0000-0000-000092560000}"/>
    <cellStyle name="Normal 5 4 3 2 5 2 2 2" xfId="13355" xr:uid="{00000000-0005-0000-0000-000093560000}"/>
    <cellStyle name="Normal 5 4 3 2 5 2 2 3" xfId="20124" xr:uid="{00000000-0005-0000-0000-000094560000}"/>
    <cellStyle name="Normal 5 4 3 2 5 2 2 4" xfId="26893" xr:uid="{00000000-0005-0000-0000-000095560000}"/>
    <cellStyle name="Normal 5 4 3 2 5 2 3" xfId="9971" xr:uid="{00000000-0005-0000-0000-000096560000}"/>
    <cellStyle name="Normal 5 4 3 2 5 2 4" xfId="16740" xr:uid="{00000000-0005-0000-0000-000097560000}"/>
    <cellStyle name="Normal 5 4 3 2 5 2 5" xfId="23509" xr:uid="{00000000-0005-0000-0000-000098560000}"/>
    <cellStyle name="Normal 5 4 3 2 5 3" xfId="4881" xr:uid="{00000000-0005-0000-0000-000099560000}"/>
    <cellStyle name="Normal 5 4 3 2 5 3 2" xfId="11662" xr:uid="{00000000-0005-0000-0000-00009A560000}"/>
    <cellStyle name="Normal 5 4 3 2 5 3 3" xfId="18431" xr:uid="{00000000-0005-0000-0000-00009B560000}"/>
    <cellStyle name="Normal 5 4 3 2 5 3 4" xfId="25200" xr:uid="{00000000-0005-0000-0000-00009C560000}"/>
    <cellStyle name="Normal 5 4 3 2 5 4" xfId="8278" xr:uid="{00000000-0005-0000-0000-00009D560000}"/>
    <cellStyle name="Normal 5 4 3 2 5 5" xfId="15047" xr:uid="{00000000-0005-0000-0000-00009E560000}"/>
    <cellStyle name="Normal 5 4 3 2 5 6" xfId="21816" xr:uid="{00000000-0005-0000-0000-00009F560000}"/>
    <cellStyle name="Normal 5 4 3 2 6" xfId="1910" xr:uid="{00000000-0005-0000-0000-0000A0560000}"/>
    <cellStyle name="Normal 5 4 3 2 6 2" xfId="5306" xr:uid="{00000000-0005-0000-0000-0000A1560000}"/>
    <cellStyle name="Normal 5 4 3 2 6 2 2" xfId="12086" xr:uid="{00000000-0005-0000-0000-0000A2560000}"/>
    <cellStyle name="Normal 5 4 3 2 6 2 3" xfId="18855" xr:uid="{00000000-0005-0000-0000-0000A3560000}"/>
    <cellStyle name="Normal 5 4 3 2 6 2 4" xfId="25624" xr:uid="{00000000-0005-0000-0000-0000A4560000}"/>
    <cellStyle name="Normal 5 4 3 2 6 3" xfId="8702" xr:uid="{00000000-0005-0000-0000-0000A5560000}"/>
    <cellStyle name="Normal 5 4 3 2 6 4" xfId="15471" xr:uid="{00000000-0005-0000-0000-0000A6560000}"/>
    <cellStyle name="Normal 5 4 3 2 6 5" xfId="22240" xr:uid="{00000000-0005-0000-0000-0000A7560000}"/>
    <cellStyle name="Normal 5 4 3 2 7" xfId="3612" xr:uid="{00000000-0005-0000-0000-0000A8560000}"/>
    <cellStyle name="Normal 5 4 3 2 7 2" xfId="10393" xr:uid="{00000000-0005-0000-0000-0000A9560000}"/>
    <cellStyle name="Normal 5 4 3 2 7 3" xfId="17162" xr:uid="{00000000-0005-0000-0000-0000AA560000}"/>
    <cellStyle name="Normal 5 4 3 2 7 4" xfId="23931" xr:uid="{00000000-0005-0000-0000-0000AB560000}"/>
    <cellStyle name="Normal 5 4 3 2 8" xfId="7008" xr:uid="{00000000-0005-0000-0000-0000AC560000}"/>
    <cellStyle name="Normal 5 4 3 2 9" xfId="13778" xr:uid="{00000000-0005-0000-0000-0000AD560000}"/>
    <cellStyle name="Normal 5 4 3 3" xfId="324" xr:uid="{00000000-0005-0000-0000-0000AE560000}"/>
    <cellStyle name="Normal 5 4 3 3 2" xfId="751" xr:uid="{00000000-0005-0000-0000-0000AF560000}"/>
    <cellStyle name="Normal 5 4 3 3 2 2" xfId="2458" xr:uid="{00000000-0005-0000-0000-0000B0560000}"/>
    <cellStyle name="Normal 5 4 3 3 2 2 2" xfId="5854" xr:uid="{00000000-0005-0000-0000-0000B1560000}"/>
    <cellStyle name="Normal 5 4 3 3 2 2 2 2" xfId="12632" xr:uid="{00000000-0005-0000-0000-0000B2560000}"/>
    <cellStyle name="Normal 5 4 3 3 2 2 2 3" xfId="19401" xr:uid="{00000000-0005-0000-0000-0000B3560000}"/>
    <cellStyle name="Normal 5 4 3 3 2 2 2 4" xfId="26170" xr:uid="{00000000-0005-0000-0000-0000B4560000}"/>
    <cellStyle name="Normal 5 4 3 3 2 2 3" xfId="9248" xr:uid="{00000000-0005-0000-0000-0000B5560000}"/>
    <cellStyle name="Normal 5 4 3 3 2 2 4" xfId="16017" xr:uid="{00000000-0005-0000-0000-0000B6560000}"/>
    <cellStyle name="Normal 5 4 3 3 2 2 5" xfId="22786" xr:uid="{00000000-0005-0000-0000-0000B7560000}"/>
    <cellStyle name="Normal 5 4 3 3 2 3" xfId="4158" xr:uid="{00000000-0005-0000-0000-0000B8560000}"/>
    <cellStyle name="Normal 5 4 3 3 2 3 2" xfId="10939" xr:uid="{00000000-0005-0000-0000-0000B9560000}"/>
    <cellStyle name="Normal 5 4 3 3 2 3 3" xfId="17708" xr:uid="{00000000-0005-0000-0000-0000BA560000}"/>
    <cellStyle name="Normal 5 4 3 3 2 3 4" xfId="24477" xr:uid="{00000000-0005-0000-0000-0000BB560000}"/>
    <cellStyle name="Normal 5 4 3 3 2 4" xfId="7555" xr:uid="{00000000-0005-0000-0000-0000BC560000}"/>
    <cellStyle name="Normal 5 4 3 3 2 5" xfId="14324" xr:uid="{00000000-0005-0000-0000-0000BD560000}"/>
    <cellStyle name="Normal 5 4 3 3 2 6" xfId="21093" xr:uid="{00000000-0005-0000-0000-0000BE560000}"/>
    <cellStyle name="Normal 5 4 3 3 3" xfId="1179" xr:uid="{00000000-0005-0000-0000-0000BF560000}"/>
    <cellStyle name="Normal 5 4 3 3 3 2" xfId="2884" xr:uid="{00000000-0005-0000-0000-0000C0560000}"/>
    <cellStyle name="Normal 5 4 3 3 3 2 2" xfId="6280" xr:uid="{00000000-0005-0000-0000-0000C1560000}"/>
    <cellStyle name="Normal 5 4 3 3 3 2 2 2" xfId="13055" xr:uid="{00000000-0005-0000-0000-0000C2560000}"/>
    <cellStyle name="Normal 5 4 3 3 3 2 2 3" xfId="19824" xr:uid="{00000000-0005-0000-0000-0000C3560000}"/>
    <cellStyle name="Normal 5 4 3 3 3 2 2 4" xfId="26593" xr:uid="{00000000-0005-0000-0000-0000C4560000}"/>
    <cellStyle name="Normal 5 4 3 3 3 2 3" xfId="9671" xr:uid="{00000000-0005-0000-0000-0000C5560000}"/>
    <cellStyle name="Normal 5 4 3 3 3 2 4" xfId="16440" xr:uid="{00000000-0005-0000-0000-0000C6560000}"/>
    <cellStyle name="Normal 5 4 3 3 3 2 5" xfId="23209" xr:uid="{00000000-0005-0000-0000-0000C7560000}"/>
    <cellStyle name="Normal 5 4 3 3 3 3" xfId="4581" xr:uid="{00000000-0005-0000-0000-0000C8560000}"/>
    <cellStyle name="Normal 5 4 3 3 3 3 2" xfId="11362" xr:uid="{00000000-0005-0000-0000-0000C9560000}"/>
    <cellStyle name="Normal 5 4 3 3 3 3 3" xfId="18131" xr:uid="{00000000-0005-0000-0000-0000CA560000}"/>
    <cellStyle name="Normal 5 4 3 3 3 3 4" xfId="24900" xr:uid="{00000000-0005-0000-0000-0000CB560000}"/>
    <cellStyle name="Normal 5 4 3 3 3 4" xfId="7978" xr:uid="{00000000-0005-0000-0000-0000CC560000}"/>
    <cellStyle name="Normal 5 4 3 3 3 5" xfId="14747" xr:uid="{00000000-0005-0000-0000-0000CD560000}"/>
    <cellStyle name="Normal 5 4 3 3 3 6" xfId="21516" xr:uid="{00000000-0005-0000-0000-0000CE560000}"/>
    <cellStyle name="Normal 5 4 3 3 4" xfId="1608" xr:uid="{00000000-0005-0000-0000-0000CF560000}"/>
    <cellStyle name="Normal 5 4 3 3 4 2" xfId="3310" xr:uid="{00000000-0005-0000-0000-0000D0560000}"/>
    <cellStyle name="Normal 5 4 3 3 4 2 2" xfId="6706" xr:uid="{00000000-0005-0000-0000-0000D1560000}"/>
    <cellStyle name="Normal 5 4 3 3 4 2 2 2" xfId="13478" xr:uid="{00000000-0005-0000-0000-0000D2560000}"/>
    <cellStyle name="Normal 5 4 3 3 4 2 2 3" xfId="20247" xr:uid="{00000000-0005-0000-0000-0000D3560000}"/>
    <cellStyle name="Normal 5 4 3 3 4 2 2 4" xfId="27016" xr:uid="{00000000-0005-0000-0000-0000D4560000}"/>
    <cellStyle name="Normal 5 4 3 3 4 2 3" xfId="10094" xr:uid="{00000000-0005-0000-0000-0000D5560000}"/>
    <cellStyle name="Normal 5 4 3 3 4 2 4" xfId="16863" xr:uid="{00000000-0005-0000-0000-0000D6560000}"/>
    <cellStyle name="Normal 5 4 3 3 4 2 5" xfId="23632" xr:uid="{00000000-0005-0000-0000-0000D7560000}"/>
    <cellStyle name="Normal 5 4 3 3 4 3" xfId="5004" xr:uid="{00000000-0005-0000-0000-0000D8560000}"/>
    <cellStyle name="Normal 5 4 3 3 4 3 2" xfId="11785" xr:uid="{00000000-0005-0000-0000-0000D9560000}"/>
    <cellStyle name="Normal 5 4 3 3 4 3 3" xfId="18554" xr:uid="{00000000-0005-0000-0000-0000DA560000}"/>
    <cellStyle name="Normal 5 4 3 3 4 3 4" xfId="25323" xr:uid="{00000000-0005-0000-0000-0000DB560000}"/>
    <cellStyle name="Normal 5 4 3 3 4 4" xfId="8401" xr:uid="{00000000-0005-0000-0000-0000DC560000}"/>
    <cellStyle name="Normal 5 4 3 3 4 5" xfId="15170" xr:uid="{00000000-0005-0000-0000-0000DD560000}"/>
    <cellStyle name="Normal 5 4 3 3 4 6" xfId="21939" xr:uid="{00000000-0005-0000-0000-0000DE560000}"/>
    <cellStyle name="Normal 5 4 3 3 5" xfId="2033" xr:uid="{00000000-0005-0000-0000-0000DF560000}"/>
    <cellStyle name="Normal 5 4 3 3 5 2" xfId="5429" xr:uid="{00000000-0005-0000-0000-0000E0560000}"/>
    <cellStyle name="Normal 5 4 3 3 5 2 2" xfId="12209" xr:uid="{00000000-0005-0000-0000-0000E1560000}"/>
    <cellStyle name="Normal 5 4 3 3 5 2 3" xfId="18978" xr:uid="{00000000-0005-0000-0000-0000E2560000}"/>
    <cellStyle name="Normal 5 4 3 3 5 2 4" xfId="25747" xr:uid="{00000000-0005-0000-0000-0000E3560000}"/>
    <cellStyle name="Normal 5 4 3 3 5 3" xfId="8825" xr:uid="{00000000-0005-0000-0000-0000E4560000}"/>
    <cellStyle name="Normal 5 4 3 3 5 4" xfId="15594" xr:uid="{00000000-0005-0000-0000-0000E5560000}"/>
    <cellStyle name="Normal 5 4 3 3 5 5" xfId="22363" xr:uid="{00000000-0005-0000-0000-0000E6560000}"/>
    <cellStyle name="Normal 5 4 3 3 6" xfId="3735" xr:uid="{00000000-0005-0000-0000-0000E7560000}"/>
    <cellStyle name="Normal 5 4 3 3 6 2" xfId="10516" xr:uid="{00000000-0005-0000-0000-0000E8560000}"/>
    <cellStyle name="Normal 5 4 3 3 6 3" xfId="17285" xr:uid="{00000000-0005-0000-0000-0000E9560000}"/>
    <cellStyle name="Normal 5 4 3 3 6 4" xfId="24054" xr:uid="{00000000-0005-0000-0000-0000EA560000}"/>
    <cellStyle name="Normal 5 4 3 3 7" xfId="7132" xr:uid="{00000000-0005-0000-0000-0000EB560000}"/>
    <cellStyle name="Normal 5 4 3 3 8" xfId="13901" xr:uid="{00000000-0005-0000-0000-0000EC560000}"/>
    <cellStyle name="Normal 5 4 3 3 9" xfId="20670" xr:uid="{00000000-0005-0000-0000-0000ED560000}"/>
    <cellStyle name="Normal 5 4 3 4" xfId="526" xr:uid="{00000000-0005-0000-0000-0000EE560000}"/>
    <cellStyle name="Normal 5 4 3 4 2" xfId="2235" xr:uid="{00000000-0005-0000-0000-0000EF560000}"/>
    <cellStyle name="Normal 5 4 3 4 2 2" xfId="5631" xr:uid="{00000000-0005-0000-0000-0000F0560000}"/>
    <cellStyle name="Normal 5 4 3 4 2 2 2" xfId="12409" xr:uid="{00000000-0005-0000-0000-0000F1560000}"/>
    <cellStyle name="Normal 5 4 3 4 2 2 3" xfId="19178" xr:uid="{00000000-0005-0000-0000-0000F2560000}"/>
    <cellStyle name="Normal 5 4 3 4 2 2 4" xfId="25947" xr:uid="{00000000-0005-0000-0000-0000F3560000}"/>
    <cellStyle name="Normal 5 4 3 4 2 3" xfId="9025" xr:uid="{00000000-0005-0000-0000-0000F4560000}"/>
    <cellStyle name="Normal 5 4 3 4 2 4" xfId="15794" xr:uid="{00000000-0005-0000-0000-0000F5560000}"/>
    <cellStyle name="Normal 5 4 3 4 2 5" xfId="22563" xr:uid="{00000000-0005-0000-0000-0000F6560000}"/>
    <cellStyle name="Normal 5 4 3 4 3" xfId="3935" xr:uid="{00000000-0005-0000-0000-0000F7560000}"/>
    <cellStyle name="Normal 5 4 3 4 3 2" xfId="10716" xr:uid="{00000000-0005-0000-0000-0000F8560000}"/>
    <cellStyle name="Normal 5 4 3 4 3 3" xfId="17485" xr:uid="{00000000-0005-0000-0000-0000F9560000}"/>
    <cellStyle name="Normal 5 4 3 4 3 4" xfId="24254" xr:uid="{00000000-0005-0000-0000-0000FA560000}"/>
    <cellStyle name="Normal 5 4 3 4 4" xfId="7332" xr:uid="{00000000-0005-0000-0000-0000FB560000}"/>
    <cellStyle name="Normal 5 4 3 4 5" xfId="14101" xr:uid="{00000000-0005-0000-0000-0000FC560000}"/>
    <cellStyle name="Normal 5 4 3 4 6" xfId="20870" xr:uid="{00000000-0005-0000-0000-0000FD560000}"/>
    <cellStyle name="Normal 5 4 3 5" xfId="956" xr:uid="{00000000-0005-0000-0000-0000FE560000}"/>
    <cellStyle name="Normal 5 4 3 5 2" xfId="2661" xr:uid="{00000000-0005-0000-0000-0000FF560000}"/>
    <cellStyle name="Normal 5 4 3 5 2 2" xfId="6057" xr:uid="{00000000-0005-0000-0000-000000570000}"/>
    <cellStyle name="Normal 5 4 3 5 2 2 2" xfId="12832" xr:uid="{00000000-0005-0000-0000-000001570000}"/>
    <cellStyle name="Normal 5 4 3 5 2 2 3" xfId="19601" xr:uid="{00000000-0005-0000-0000-000002570000}"/>
    <cellStyle name="Normal 5 4 3 5 2 2 4" xfId="26370" xr:uid="{00000000-0005-0000-0000-000003570000}"/>
    <cellStyle name="Normal 5 4 3 5 2 3" xfId="9448" xr:uid="{00000000-0005-0000-0000-000004570000}"/>
    <cellStyle name="Normal 5 4 3 5 2 4" xfId="16217" xr:uid="{00000000-0005-0000-0000-000005570000}"/>
    <cellStyle name="Normal 5 4 3 5 2 5" xfId="22986" xr:uid="{00000000-0005-0000-0000-000006570000}"/>
    <cellStyle name="Normal 5 4 3 5 3" xfId="4358" xr:uid="{00000000-0005-0000-0000-000007570000}"/>
    <cellStyle name="Normal 5 4 3 5 3 2" xfId="11139" xr:uid="{00000000-0005-0000-0000-000008570000}"/>
    <cellStyle name="Normal 5 4 3 5 3 3" xfId="17908" xr:uid="{00000000-0005-0000-0000-000009570000}"/>
    <cellStyle name="Normal 5 4 3 5 3 4" xfId="24677" xr:uid="{00000000-0005-0000-0000-00000A570000}"/>
    <cellStyle name="Normal 5 4 3 5 4" xfId="7755" xr:uid="{00000000-0005-0000-0000-00000B570000}"/>
    <cellStyle name="Normal 5 4 3 5 5" xfId="14524" xr:uid="{00000000-0005-0000-0000-00000C570000}"/>
    <cellStyle name="Normal 5 4 3 5 6" xfId="21293" xr:uid="{00000000-0005-0000-0000-00000D570000}"/>
    <cellStyle name="Normal 5 4 3 6" xfId="1385" xr:uid="{00000000-0005-0000-0000-00000E570000}"/>
    <cellStyle name="Normal 5 4 3 6 2" xfId="3087" xr:uid="{00000000-0005-0000-0000-00000F570000}"/>
    <cellStyle name="Normal 5 4 3 6 2 2" xfId="6483" xr:uid="{00000000-0005-0000-0000-000010570000}"/>
    <cellStyle name="Normal 5 4 3 6 2 2 2" xfId="13255" xr:uid="{00000000-0005-0000-0000-000011570000}"/>
    <cellStyle name="Normal 5 4 3 6 2 2 3" xfId="20024" xr:uid="{00000000-0005-0000-0000-000012570000}"/>
    <cellStyle name="Normal 5 4 3 6 2 2 4" xfId="26793" xr:uid="{00000000-0005-0000-0000-000013570000}"/>
    <cellStyle name="Normal 5 4 3 6 2 3" xfId="9871" xr:uid="{00000000-0005-0000-0000-000014570000}"/>
    <cellStyle name="Normal 5 4 3 6 2 4" xfId="16640" xr:uid="{00000000-0005-0000-0000-000015570000}"/>
    <cellStyle name="Normal 5 4 3 6 2 5" xfId="23409" xr:uid="{00000000-0005-0000-0000-000016570000}"/>
    <cellStyle name="Normal 5 4 3 6 3" xfId="4781" xr:uid="{00000000-0005-0000-0000-000017570000}"/>
    <cellStyle name="Normal 5 4 3 6 3 2" xfId="11562" xr:uid="{00000000-0005-0000-0000-000018570000}"/>
    <cellStyle name="Normal 5 4 3 6 3 3" xfId="18331" xr:uid="{00000000-0005-0000-0000-000019570000}"/>
    <cellStyle name="Normal 5 4 3 6 3 4" xfId="25100" xr:uid="{00000000-0005-0000-0000-00001A570000}"/>
    <cellStyle name="Normal 5 4 3 6 4" xfId="8178" xr:uid="{00000000-0005-0000-0000-00001B570000}"/>
    <cellStyle name="Normal 5 4 3 6 5" xfId="14947" xr:uid="{00000000-0005-0000-0000-00001C570000}"/>
    <cellStyle name="Normal 5 4 3 6 6" xfId="21716" xr:uid="{00000000-0005-0000-0000-00001D570000}"/>
    <cellStyle name="Normal 5 4 3 7" xfId="1810" xr:uid="{00000000-0005-0000-0000-00001E570000}"/>
    <cellStyle name="Normal 5 4 3 7 2" xfId="5206" xr:uid="{00000000-0005-0000-0000-00001F570000}"/>
    <cellStyle name="Normal 5 4 3 7 2 2" xfId="11986" xr:uid="{00000000-0005-0000-0000-000020570000}"/>
    <cellStyle name="Normal 5 4 3 7 2 3" xfId="18755" xr:uid="{00000000-0005-0000-0000-000021570000}"/>
    <cellStyle name="Normal 5 4 3 7 2 4" xfId="25524" xr:uid="{00000000-0005-0000-0000-000022570000}"/>
    <cellStyle name="Normal 5 4 3 7 3" xfId="8602" xr:uid="{00000000-0005-0000-0000-000023570000}"/>
    <cellStyle name="Normal 5 4 3 7 4" xfId="15371" xr:uid="{00000000-0005-0000-0000-000024570000}"/>
    <cellStyle name="Normal 5 4 3 7 5" xfId="22140" xr:uid="{00000000-0005-0000-0000-000025570000}"/>
    <cellStyle name="Normal 5 4 3 8" xfId="3512" xr:uid="{00000000-0005-0000-0000-000026570000}"/>
    <cellStyle name="Normal 5 4 3 8 2" xfId="10293" xr:uid="{00000000-0005-0000-0000-000027570000}"/>
    <cellStyle name="Normal 5 4 3 8 3" xfId="17062" xr:uid="{00000000-0005-0000-0000-000028570000}"/>
    <cellStyle name="Normal 5 4 3 8 4" xfId="23831" xr:uid="{00000000-0005-0000-0000-000029570000}"/>
    <cellStyle name="Normal 5 4 3 9" xfId="6908" xr:uid="{00000000-0005-0000-0000-00002A570000}"/>
    <cellStyle name="Normal 5 4 4" xfId="95" xr:uid="{00000000-0005-0000-0000-00002B570000}"/>
    <cellStyle name="Normal 5 4 4 10" xfId="13698" xr:uid="{00000000-0005-0000-0000-00002C570000}"/>
    <cellStyle name="Normal 5 4 4 11" xfId="20467" xr:uid="{00000000-0005-0000-0000-00002D570000}"/>
    <cellStyle name="Normal 5 4 4 2" xfId="198" xr:uid="{00000000-0005-0000-0000-00002E570000}"/>
    <cellStyle name="Normal 5 4 4 2 10" xfId="20567" xr:uid="{00000000-0005-0000-0000-00002F570000}"/>
    <cellStyle name="Normal 5 4 4 2 2" xfId="446" xr:uid="{00000000-0005-0000-0000-000030570000}"/>
    <cellStyle name="Normal 5 4 4 2 2 2" xfId="873" xr:uid="{00000000-0005-0000-0000-000031570000}"/>
    <cellStyle name="Normal 5 4 4 2 2 2 2" xfId="2578" xr:uid="{00000000-0005-0000-0000-000032570000}"/>
    <cellStyle name="Normal 5 4 4 2 2 2 2 2" xfId="5974" xr:uid="{00000000-0005-0000-0000-000033570000}"/>
    <cellStyle name="Normal 5 4 4 2 2 2 2 2 2" xfId="12752" xr:uid="{00000000-0005-0000-0000-000034570000}"/>
    <cellStyle name="Normal 5 4 4 2 2 2 2 2 3" xfId="19521" xr:uid="{00000000-0005-0000-0000-000035570000}"/>
    <cellStyle name="Normal 5 4 4 2 2 2 2 2 4" xfId="26290" xr:uid="{00000000-0005-0000-0000-000036570000}"/>
    <cellStyle name="Normal 5 4 4 2 2 2 2 3" xfId="9368" xr:uid="{00000000-0005-0000-0000-000037570000}"/>
    <cellStyle name="Normal 5 4 4 2 2 2 2 4" xfId="16137" xr:uid="{00000000-0005-0000-0000-000038570000}"/>
    <cellStyle name="Normal 5 4 4 2 2 2 2 5" xfId="22906" xr:uid="{00000000-0005-0000-0000-000039570000}"/>
    <cellStyle name="Normal 5 4 4 2 2 2 3" xfId="4278" xr:uid="{00000000-0005-0000-0000-00003A570000}"/>
    <cellStyle name="Normal 5 4 4 2 2 2 3 2" xfId="11059" xr:uid="{00000000-0005-0000-0000-00003B570000}"/>
    <cellStyle name="Normal 5 4 4 2 2 2 3 3" xfId="17828" xr:uid="{00000000-0005-0000-0000-00003C570000}"/>
    <cellStyle name="Normal 5 4 4 2 2 2 3 4" xfId="24597" xr:uid="{00000000-0005-0000-0000-00003D570000}"/>
    <cellStyle name="Normal 5 4 4 2 2 2 4" xfId="7675" xr:uid="{00000000-0005-0000-0000-00003E570000}"/>
    <cellStyle name="Normal 5 4 4 2 2 2 5" xfId="14444" xr:uid="{00000000-0005-0000-0000-00003F570000}"/>
    <cellStyle name="Normal 5 4 4 2 2 2 6" xfId="21213" xr:uid="{00000000-0005-0000-0000-000040570000}"/>
    <cellStyle name="Normal 5 4 4 2 2 3" xfId="1299" xr:uid="{00000000-0005-0000-0000-000041570000}"/>
    <cellStyle name="Normal 5 4 4 2 2 3 2" xfId="3004" xr:uid="{00000000-0005-0000-0000-000042570000}"/>
    <cellStyle name="Normal 5 4 4 2 2 3 2 2" xfId="6400" xr:uid="{00000000-0005-0000-0000-000043570000}"/>
    <cellStyle name="Normal 5 4 4 2 2 3 2 2 2" xfId="13175" xr:uid="{00000000-0005-0000-0000-000044570000}"/>
    <cellStyle name="Normal 5 4 4 2 2 3 2 2 3" xfId="19944" xr:uid="{00000000-0005-0000-0000-000045570000}"/>
    <cellStyle name="Normal 5 4 4 2 2 3 2 2 4" xfId="26713" xr:uid="{00000000-0005-0000-0000-000046570000}"/>
    <cellStyle name="Normal 5 4 4 2 2 3 2 3" xfId="9791" xr:uid="{00000000-0005-0000-0000-000047570000}"/>
    <cellStyle name="Normal 5 4 4 2 2 3 2 4" xfId="16560" xr:uid="{00000000-0005-0000-0000-000048570000}"/>
    <cellStyle name="Normal 5 4 4 2 2 3 2 5" xfId="23329" xr:uid="{00000000-0005-0000-0000-000049570000}"/>
    <cellStyle name="Normal 5 4 4 2 2 3 3" xfId="4701" xr:uid="{00000000-0005-0000-0000-00004A570000}"/>
    <cellStyle name="Normal 5 4 4 2 2 3 3 2" xfId="11482" xr:uid="{00000000-0005-0000-0000-00004B570000}"/>
    <cellStyle name="Normal 5 4 4 2 2 3 3 3" xfId="18251" xr:uid="{00000000-0005-0000-0000-00004C570000}"/>
    <cellStyle name="Normal 5 4 4 2 2 3 3 4" xfId="25020" xr:uid="{00000000-0005-0000-0000-00004D570000}"/>
    <cellStyle name="Normal 5 4 4 2 2 3 4" xfId="8098" xr:uid="{00000000-0005-0000-0000-00004E570000}"/>
    <cellStyle name="Normal 5 4 4 2 2 3 5" xfId="14867" xr:uid="{00000000-0005-0000-0000-00004F570000}"/>
    <cellStyle name="Normal 5 4 4 2 2 3 6" xfId="21636" xr:uid="{00000000-0005-0000-0000-000050570000}"/>
    <cellStyle name="Normal 5 4 4 2 2 4" xfId="1728" xr:uid="{00000000-0005-0000-0000-000051570000}"/>
    <cellStyle name="Normal 5 4 4 2 2 4 2" xfId="3430" xr:uid="{00000000-0005-0000-0000-000052570000}"/>
    <cellStyle name="Normal 5 4 4 2 2 4 2 2" xfId="6826" xr:uid="{00000000-0005-0000-0000-000053570000}"/>
    <cellStyle name="Normal 5 4 4 2 2 4 2 2 2" xfId="13598" xr:uid="{00000000-0005-0000-0000-000054570000}"/>
    <cellStyle name="Normal 5 4 4 2 2 4 2 2 3" xfId="20367" xr:uid="{00000000-0005-0000-0000-000055570000}"/>
    <cellStyle name="Normal 5 4 4 2 2 4 2 2 4" xfId="27136" xr:uid="{00000000-0005-0000-0000-000056570000}"/>
    <cellStyle name="Normal 5 4 4 2 2 4 2 3" xfId="10214" xr:uid="{00000000-0005-0000-0000-000057570000}"/>
    <cellStyle name="Normal 5 4 4 2 2 4 2 4" xfId="16983" xr:uid="{00000000-0005-0000-0000-000058570000}"/>
    <cellStyle name="Normal 5 4 4 2 2 4 2 5" xfId="23752" xr:uid="{00000000-0005-0000-0000-000059570000}"/>
    <cellStyle name="Normal 5 4 4 2 2 4 3" xfId="5124" xr:uid="{00000000-0005-0000-0000-00005A570000}"/>
    <cellStyle name="Normal 5 4 4 2 2 4 3 2" xfId="11905" xr:uid="{00000000-0005-0000-0000-00005B570000}"/>
    <cellStyle name="Normal 5 4 4 2 2 4 3 3" xfId="18674" xr:uid="{00000000-0005-0000-0000-00005C570000}"/>
    <cellStyle name="Normal 5 4 4 2 2 4 3 4" xfId="25443" xr:uid="{00000000-0005-0000-0000-00005D570000}"/>
    <cellStyle name="Normal 5 4 4 2 2 4 4" xfId="8521" xr:uid="{00000000-0005-0000-0000-00005E570000}"/>
    <cellStyle name="Normal 5 4 4 2 2 4 5" xfId="15290" xr:uid="{00000000-0005-0000-0000-00005F570000}"/>
    <cellStyle name="Normal 5 4 4 2 2 4 6" xfId="22059" xr:uid="{00000000-0005-0000-0000-000060570000}"/>
    <cellStyle name="Normal 5 4 4 2 2 5" xfId="2155" xr:uid="{00000000-0005-0000-0000-000061570000}"/>
    <cellStyle name="Normal 5 4 4 2 2 5 2" xfId="5551" xr:uid="{00000000-0005-0000-0000-000062570000}"/>
    <cellStyle name="Normal 5 4 4 2 2 5 2 2" xfId="12329" xr:uid="{00000000-0005-0000-0000-000063570000}"/>
    <cellStyle name="Normal 5 4 4 2 2 5 2 3" xfId="19098" xr:uid="{00000000-0005-0000-0000-000064570000}"/>
    <cellStyle name="Normal 5 4 4 2 2 5 2 4" xfId="25867" xr:uid="{00000000-0005-0000-0000-000065570000}"/>
    <cellStyle name="Normal 5 4 4 2 2 5 3" xfId="8945" xr:uid="{00000000-0005-0000-0000-000066570000}"/>
    <cellStyle name="Normal 5 4 4 2 2 5 4" xfId="15714" xr:uid="{00000000-0005-0000-0000-000067570000}"/>
    <cellStyle name="Normal 5 4 4 2 2 5 5" xfId="22483" xr:uid="{00000000-0005-0000-0000-000068570000}"/>
    <cellStyle name="Normal 5 4 4 2 2 6" xfId="3855" xr:uid="{00000000-0005-0000-0000-000069570000}"/>
    <cellStyle name="Normal 5 4 4 2 2 6 2" xfId="10636" xr:uid="{00000000-0005-0000-0000-00006A570000}"/>
    <cellStyle name="Normal 5 4 4 2 2 6 3" xfId="17405" xr:uid="{00000000-0005-0000-0000-00006B570000}"/>
    <cellStyle name="Normal 5 4 4 2 2 6 4" xfId="24174" xr:uid="{00000000-0005-0000-0000-00006C570000}"/>
    <cellStyle name="Normal 5 4 4 2 2 7" xfId="7252" xr:uid="{00000000-0005-0000-0000-00006D570000}"/>
    <cellStyle name="Normal 5 4 4 2 2 8" xfId="14021" xr:uid="{00000000-0005-0000-0000-00006E570000}"/>
    <cellStyle name="Normal 5 4 4 2 2 9" xfId="20790" xr:uid="{00000000-0005-0000-0000-00006F570000}"/>
    <cellStyle name="Normal 5 4 4 2 3" xfId="648" xr:uid="{00000000-0005-0000-0000-000070570000}"/>
    <cellStyle name="Normal 5 4 4 2 3 2" xfId="2355" xr:uid="{00000000-0005-0000-0000-000071570000}"/>
    <cellStyle name="Normal 5 4 4 2 3 2 2" xfId="5751" xr:uid="{00000000-0005-0000-0000-000072570000}"/>
    <cellStyle name="Normal 5 4 4 2 3 2 2 2" xfId="12529" xr:uid="{00000000-0005-0000-0000-000073570000}"/>
    <cellStyle name="Normal 5 4 4 2 3 2 2 3" xfId="19298" xr:uid="{00000000-0005-0000-0000-000074570000}"/>
    <cellStyle name="Normal 5 4 4 2 3 2 2 4" xfId="26067" xr:uid="{00000000-0005-0000-0000-000075570000}"/>
    <cellStyle name="Normal 5 4 4 2 3 2 3" xfId="9145" xr:uid="{00000000-0005-0000-0000-000076570000}"/>
    <cellStyle name="Normal 5 4 4 2 3 2 4" xfId="15914" xr:uid="{00000000-0005-0000-0000-000077570000}"/>
    <cellStyle name="Normal 5 4 4 2 3 2 5" xfId="22683" xr:uid="{00000000-0005-0000-0000-000078570000}"/>
    <cellStyle name="Normal 5 4 4 2 3 3" xfId="4055" xr:uid="{00000000-0005-0000-0000-000079570000}"/>
    <cellStyle name="Normal 5 4 4 2 3 3 2" xfId="10836" xr:uid="{00000000-0005-0000-0000-00007A570000}"/>
    <cellStyle name="Normal 5 4 4 2 3 3 3" xfId="17605" xr:uid="{00000000-0005-0000-0000-00007B570000}"/>
    <cellStyle name="Normal 5 4 4 2 3 3 4" xfId="24374" xr:uid="{00000000-0005-0000-0000-00007C570000}"/>
    <cellStyle name="Normal 5 4 4 2 3 4" xfId="7452" xr:uid="{00000000-0005-0000-0000-00007D570000}"/>
    <cellStyle name="Normal 5 4 4 2 3 5" xfId="14221" xr:uid="{00000000-0005-0000-0000-00007E570000}"/>
    <cellStyle name="Normal 5 4 4 2 3 6" xfId="20990" xr:uid="{00000000-0005-0000-0000-00007F570000}"/>
    <cellStyle name="Normal 5 4 4 2 4" xfId="1076" xr:uid="{00000000-0005-0000-0000-000080570000}"/>
    <cellStyle name="Normal 5 4 4 2 4 2" xfId="2781" xr:uid="{00000000-0005-0000-0000-000081570000}"/>
    <cellStyle name="Normal 5 4 4 2 4 2 2" xfId="6177" xr:uid="{00000000-0005-0000-0000-000082570000}"/>
    <cellStyle name="Normal 5 4 4 2 4 2 2 2" xfId="12952" xr:uid="{00000000-0005-0000-0000-000083570000}"/>
    <cellStyle name="Normal 5 4 4 2 4 2 2 3" xfId="19721" xr:uid="{00000000-0005-0000-0000-000084570000}"/>
    <cellStyle name="Normal 5 4 4 2 4 2 2 4" xfId="26490" xr:uid="{00000000-0005-0000-0000-000085570000}"/>
    <cellStyle name="Normal 5 4 4 2 4 2 3" xfId="9568" xr:uid="{00000000-0005-0000-0000-000086570000}"/>
    <cellStyle name="Normal 5 4 4 2 4 2 4" xfId="16337" xr:uid="{00000000-0005-0000-0000-000087570000}"/>
    <cellStyle name="Normal 5 4 4 2 4 2 5" xfId="23106" xr:uid="{00000000-0005-0000-0000-000088570000}"/>
    <cellStyle name="Normal 5 4 4 2 4 3" xfId="4478" xr:uid="{00000000-0005-0000-0000-000089570000}"/>
    <cellStyle name="Normal 5 4 4 2 4 3 2" xfId="11259" xr:uid="{00000000-0005-0000-0000-00008A570000}"/>
    <cellStyle name="Normal 5 4 4 2 4 3 3" xfId="18028" xr:uid="{00000000-0005-0000-0000-00008B570000}"/>
    <cellStyle name="Normal 5 4 4 2 4 3 4" xfId="24797" xr:uid="{00000000-0005-0000-0000-00008C570000}"/>
    <cellStyle name="Normal 5 4 4 2 4 4" xfId="7875" xr:uid="{00000000-0005-0000-0000-00008D570000}"/>
    <cellStyle name="Normal 5 4 4 2 4 5" xfId="14644" xr:uid="{00000000-0005-0000-0000-00008E570000}"/>
    <cellStyle name="Normal 5 4 4 2 4 6" xfId="21413" xr:uid="{00000000-0005-0000-0000-00008F570000}"/>
    <cellStyle name="Normal 5 4 4 2 5" xfId="1505" xr:uid="{00000000-0005-0000-0000-000090570000}"/>
    <cellStyle name="Normal 5 4 4 2 5 2" xfId="3207" xr:uid="{00000000-0005-0000-0000-000091570000}"/>
    <cellStyle name="Normal 5 4 4 2 5 2 2" xfId="6603" xr:uid="{00000000-0005-0000-0000-000092570000}"/>
    <cellStyle name="Normal 5 4 4 2 5 2 2 2" xfId="13375" xr:uid="{00000000-0005-0000-0000-000093570000}"/>
    <cellStyle name="Normal 5 4 4 2 5 2 2 3" xfId="20144" xr:uid="{00000000-0005-0000-0000-000094570000}"/>
    <cellStyle name="Normal 5 4 4 2 5 2 2 4" xfId="26913" xr:uid="{00000000-0005-0000-0000-000095570000}"/>
    <cellStyle name="Normal 5 4 4 2 5 2 3" xfId="9991" xr:uid="{00000000-0005-0000-0000-000096570000}"/>
    <cellStyle name="Normal 5 4 4 2 5 2 4" xfId="16760" xr:uid="{00000000-0005-0000-0000-000097570000}"/>
    <cellStyle name="Normal 5 4 4 2 5 2 5" xfId="23529" xr:uid="{00000000-0005-0000-0000-000098570000}"/>
    <cellStyle name="Normal 5 4 4 2 5 3" xfId="4901" xr:uid="{00000000-0005-0000-0000-000099570000}"/>
    <cellStyle name="Normal 5 4 4 2 5 3 2" xfId="11682" xr:uid="{00000000-0005-0000-0000-00009A570000}"/>
    <cellStyle name="Normal 5 4 4 2 5 3 3" xfId="18451" xr:uid="{00000000-0005-0000-0000-00009B570000}"/>
    <cellStyle name="Normal 5 4 4 2 5 3 4" xfId="25220" xr:uid="{00000000-0005-0000-0000-00009C570000}"/>
    <cellStyle name="Normal 5 4 4 2 5 4" xfId="8298" xr:uid="{00000000-0005-0000-0000-00009D570000}"/>
    <cellStyle name="Normal 5 4 4 2 5 5" xfId="15067" xr:uid="{00000000-0005-0000-0000-00009E570000}"/>
    <cellStyle name="Normal 5 4 4 2 5 6" xfId="21836" xr:uid="{00000000-0005-0000-0000-00009F570000}"/>
    <cellStyle name="Normal 5 4 4 2 6" xfId="1930" xr:uid="{00000000-0005-0000-0000-0000A0570000}"/>
    <cellStyle name="Normal 5 4 4 2 6 2" xfId="5326" xr:uid="{00000000-0005-0000-0000-0000A1570000}"/>
    <cellStyle name="Normal 5 4 4 2 6 2 2" xfId="12106" xr:uid="{00000000-0005-0000-0000-0000A2570000}"/>
    <cellStyle name="Normal 5 4 4 2 6 2 3" xfId="18875" xr:uid="{00000000-0005-0000-0000-0000A3570000}"/>
    <cellStyle name="Normal 5 4 4 2 6 2 4" xfId="25644" xr:uid="{00000000-0005-0000-0000-0000A4570000}"/>
    <cellStyle name="Normal 5 4 4 2 6 3" xfId="8722" xr:uid="{00000000-0005-0000-0000-0000A5570000}"/>
    <cellStyle name="Normal 5 4 4 2 6 4" xfId="15491" xr:uid="{00000000-0005-0000-0000-0000A6570000}"/>
    <cellStyle name="Normal 5 4 4 2 6 5" xfId="22260" xr:uid="{00000000-0005-0000-0000-0000A7570000}"/>
    <cellStyle name="Normal 5 4 4 2 7" xfId="3632" xr:uid="{00000000-0005-0000-0000-0000A8570000}"/>
    <cellStyle name="Normal 5 4 4 2 7 2" xfId="10413" xr:uid="{00000000-0005-0000-0000-0000A9570000}"/>
    <cellStyle name="Normal 5 4 4 2 7 3" xfId="17182" xr:uid="{00000000-0005-0000-0000-0000AA570000}"/>
    <cellStyle name="Normal 5 4 4 2 7 4" xfId="23951" xr:uid="{00000000-0005-0000-0000-0000AB570000}"/>
    <cellStyle name="Normal 5 4 4 2 8" xfId="7028" xr:uid="{00000000-0005-0000-0000-0000AC570000}"/>
    <cellStyle name="Normal 5 4 4 2 9" xfId="13798" xr:uid="{00000000-0005-0000-0000-0000AD570000}"/>
    <cellStyle name="Normal 5 4 4 3" xfId="344" xr:uid="{00000000-0005-0000-0000-0000AE570000}"/>
    <cellStyle name="Normal 5 4 4 3 2" xfId="771" xr:uid="{00000000-0005-0000-0000-0000AF570000}"/>
    <cellStyle name="Normal 5 4 4 3 2 2" xfId="2478" xr:uid="{00000000-0005-0000-0000-0000B0570000}"/>
    <cellStyle name="Normal 5 4 4 3 2 2 2" xfId="5874" xr:uid="{00000000-0005-0000-0000-0000B1570000}"/>
    <cellStyle name="Normal 5 4 4 3 2 2 2 2" xfId="12652" xr:uid="{00000000-0005-0000-0000-0000B2570000}"/>
    <cellStyle name="Normal 5 4 4 3 2 2 2 3" xfId="19421" xr:uid="{00000000-0005-0000-0000-0000B3570000}"/>
    <cellStyle name="Normal 5 4 4 3 2 2 2 4" xfId="26190" xr:uid="{00000000-0005-0000-0000-0000B4570000}"/>
    <cellStyle name="Normal 5 4 4 3 2 2 3" xfId="9268" xr:uid="{00000000-0005-0000-0000-0000B5570000}"/>
    <cellStyle name="Normal 5 4 4 3 2 2 4" xfId="16037" xr:uid="{00000000-0005-0000-0000-0000B6570000}"/>
    <cellStyle name="Normal 5 4 4 3 2 2 5" xfId="22806" xr:uid="{00000000-0005-0000-0000-0000B7570000}"/>
    <cellStyle name="Normal 5 4 4 3 2 3" xfId="4178" xr:uid="{00000000-0005-0000-0000-0000B8570000}"/>
    <cellStyle name="Normal 5 4 4 3 2 3 2" xfId="10959" xr:uid="{00000000-0005-0000-0000-0000B9570000}"/>
    <cellStyle name="Normal 5 4 4 3 2 3 3" xfId="17728" xr:uid="{00000000-0005-0000-0000-0000BA570000}"/>
    <cellStyle name="Normal 5 4 4 3 2 3 4" xfId="24497" xr:uid="{00000000-0005-0000-0000-0000BB570000}"/>
    <cellStyle name="Normal 5 4 4 3 2 4" xfId="7575" xr:uid="{00000000-0005-0000-0000-0000BC570000}"/>
    <cellStyle name="Normal 5 4 4 3 2 5" xfId="14344" xr:uid="{00000000-0005-0000-0000-0000BD570000}"/>
    <cellStyle name="Normal 5 4 4 3 2 6" xfId="21113" xr:uid="{00000000-0005-0000-0000-0000BE570000}"/>
    <cellStyle name="Normal 5 4 4 3 3" xfId="1199" xr:uid="{00000000-0005-0000-0000-0000BF570000}"/>
    <cellStyle name="Normal 5 4 4 3 3 2" xfId="2904" xr:uid="{00000000-0005-0000-0000-0000C0570000}"/>
    <cellStyle name="Normal 5 4 4 3 3 2 2" xfId="6300" xr:uid="{00000000-0005-0000-0000-0000C1570000}"/>
    <cellStyle name="Normal 5 4 4 3 3 2 2 2" xfId="13075" xr:uid="{00000000-0005-0000-0000-0000C2570000}"/>
    <cellStyle name="Normal 5 4 4 3 3 2 2 3" xfId="19844" xr:uid="{00000000-0005-0000-0000-0000C3570000}"/>
    <cellStyle name="Normal 5 4 4 3 3 2 2 4" xfId="26613" xr:uid="{00000000-0005-0000-0000-0000C4570000}"/>
    <cellStyle name="Normal 5 4 4 3 3 2 3" xfId="9691" xr:uid="{00000000-0005-0000-0000-0000C5570000}"/>
    <cellStyle name="Normal 5 4 4 3 3 2 4" xfId="16460" xr:uid="{00000000-0005-0000-0000-0000C6570000}"/>
    <cellStyle name="Normal 5 4 4 3 3 2 5" xfId="23229" xr:uid="{00000000-0005-0000-0000-0000C7570000}"/>
    <cellStyle name="Normal 5 4 4 3 3 3" xfId="4601" xr:uid="{00000000-0005-0000-0000-0000C8570000}"/>
    <cellStyle name="Normal 5 4 4 3 3 3 2" xfId="11382" xr:uid="{00000000-0005-0000-0000-0000C9570000}"/>
    <cellStyle name="Normal 5 4 4 3 3 3 3" xfId="18151" xr:uid="{00000000-0005-0000-0000-0000CA570000}"/>
    <cellStyle name="Normal 5 4 4 3 3 3 4" xfId="24920" xr:uid="{00000000-0005-0000-0000-0000CB570000}"/>
    <cellStyle name="Normal 5 4 4 3 3 4" xfId="7998" xr:uid="{00000000-0005-0000-0000-0000CC570000}"/>
    <cellStyle name="Normal 5 4 4 3 3 5" xfId="14767" xr:uid="{00000000-0005-0000-0000-0000CD570000}"/>
    <cellStyle name="Normal 5 4 4 3 3 6" xfId="21536" xr:uid="{00000000-0005-0000-0000-0000CE570000}"/>
    <cellStyle name="Normal 5 4 4 3 4" xfId="1628" xr:uid="{00000000-0005-0000-0000-0000CF570000}"/>
    <cellStyle name="Normal 5 4 4 3 4 2" xfId="3330" xr:uid="{00000000-0005-0000-0000-0000D0570000}"/>
    <cellStyle name="Normal 5 4 4 3 4 2 2" xfId="6726" xr:uid="{00000000-0005-0000-0000-0000D1570000}"/>
    <cellStyle name="Normal 5 4 4 3 4 2 2 2" xfId="13498" xr:uid="{00000000-0005-0000-0000-0000D2570000}"/>
    <cellStyle name="Normal 5 4 4 3 4 2 2 3" xfId="20267" xr:uid="{00000000-0005-0000-0000-0000D3570000}"/>
    <cellStyle name="Normal 5 4 4 3 4 2 2 4" xfId="27036" xr:uid="{00000000-0005-0000-0000-0000D4570000}"/>
    <cellStyle name="Normal 5 4 4 3 4 2 3" xfId="10114" xr:uid="{00000000-0005-0000-0000-0000D5570000}"/>
    <cellStyle name="Normal 5 4 4 3 4 2 4" xfId="16883" xr:uid="{00000000-0005-0000-0000-0000D6570000}"/>
    <cellStyle name="Normal 5 4 4 3 4 2 5" xfId="23652" xr:uid="{00000000-0005-0000-0000-0000D7570000}"/>
    <cellStyle name="Normal 5 4 4 3 4 3" xfId="5024" xr:uid="{00000000-0005-0000-0000-0000D8570000}"/>
    <cellStyle name="Normal 5 4 4 3 4 3 2" xfId="11805" xr:uid="{00000000-0005-0000-0000-0000D9570000}"/>
    <cellStyle name="Normal 5 4 4 3 4 3 3" xfId="18574" xr:uid="{00000000-0005-0000-0000-0000DA570000}"/>
    <cellStyle name="Normal 5 4 4 3 4 3 4" xfId="25343" xr:uid="{00000000-0005-0000-0000-0000DB570000}"/>
    <cellStyle name="Normal 5 4 4 3 4 4" xfId="8421" xr:uid="{00000000-0005-0000-0000-0000DC570000}"/>
    <cellStyle name="Normal 5 4 4 3 4 5" xfId="15190" xr:uid="{00000000-0005-0000-0000-0000DD570000}"/>
    <cellStyle name="Normal 5 4 4 3 4 6" xfId="21959" xr:uid="{00000000-0005-0000-0000-0000DE570000}"/>
    <cellStyle name="Normal 5 4 4 3 5" xfId="2053" xr:uid="{00000000-0005-0000-0000-0000DF570000}"/>
    <cellStyle name="Normal 5 4 4 3 5 2" xfId="5449" xr:uid="{00000000-0005-0000-0000-0000E0570000}"/>
    <cellStyle name="Normal 5 4 4 3 5 2 2" xfId="12229" xr:uid="{00000000-0005-0000-0000-0000E1570000}"/>
    <cellStyle name="Normal 5 4 4 3 5 2 3" xfId="18998" xr:uid="{00000000-0005-0000-0000-0000E2570000}"/>
    <cellStyle name="Normal 5 4 4 3 5 2 4" xfId="25767" xr:uid="{00000000-0005-0000-0000-0000E3570000}"/>
    <cellStyle name="Normal 5 4 4 3 5 3" xfId="8845" xr:uid="{00000000-0005-0000-0000-0000E4570000}"/>
    <cellStyle name="Normal 5 4 4 3 5 4" xfId="15614" xr:uid="{00000000-0005-0000-0000-0000E5570000}"/>
    <cellStyle name="Normal 5 4 4 3 5 5" xfId="22383" xr:uid="{00000000-0005-0000-0000-0000E6570000}"/>
    <cellStyle name="Normal 5 4 4 3 6" xfId="3755" xr:uid="{00000000-0005-0000-0000-0000E7570000}"/>
    <cellStyle name="Normal 5 4 4 3 6 2" xfId="10536" xr:uid="{00000000-0005-0000-0000-0000E8570000}"/>
    <cellStyle name="Normal 5 4 4 3 6 3" xfId="17305" xr:uid="{00000000-0005-0000-0000-0000E9570000}"/>
    <cellStyle name="Normal 5 4 4 3 6 4" xfId="24074" xr:uid="{00000000-0005-0000-0000-0000EA570000}"/>
    <cellStyle name="Normal 5 4 4 3 7" xfId="7152" xr:uid="{00000000-0005-0000-0000-0000EB570000}"/>
    <cellStyle name="Normal 5 4 4 3 8" xfId="13921" xr:uid="{00000000-0005-0000-0000-0000EC570000}"/>
    <cellStyle name="Normal 5 4 4 3 9" xfId="20690" xr:uid="{00000000-0005-0000-0000-0000ED570000}"/>
    <cellStyle name="Normal 5 4 4 4" xfId="546" xr:uid="{00000000-0005-0000-0000-0000EE570000}"/>
    <cellStyle name="Normal 5 4 4 4 2" xfId="2255" xr:uid="{00000000-0005-0000-0000-0000EF570000}"/>
    <cellStyle name="Normal 5 4 4 4 2 2" xfId="5651" xr:uid="{00000000-0005-0000-0000-0000F0570000}"/>
    <cellStyle name="Normal 5 4 4 4 2 2 2" xfId="12429" xr:uid="{00000000-0005-0000-0000-0000F1570000}"/>
    <cellStyle name="Normal 5 4 4 4 2 2 3" xfId="19198" xr:uid="{00000000-0005-0000-0000-0000F2570000}"/>
    <cellStyle name="Normal 5 4 4 4 2 2 4" xfId="25967" xr:uid="{00000000-0005-0000-0000-0000F3570000}"/>
    <cellStyle name="Normal 5 4 4 4 2 3" xfId="9045" xr:uid="{00000000-0005-0000-0000-0000F4570000}"/>
    <cellStyle name="Normal 5 4 4 4 2 4" xfId="15814" xr:uid="{00000000-0005-0000-0000-0000F5570000}"/>
    <cellStyle name="Normal 5 4 4 4 2 5" xfId="22583" xr:uid="{00000000-0005-0000-0000-0000F6570000}"/>
    <cellStyle name="Normal 5 4 4 4 3" xfId="3955" xr:uid="{00000000-0005-0000-0000-0000F7570000}"/>
    <cellStyle name="Normal 5 4 4 4 3 2" xfId="10736" xr:uid="{00000000-0005-0000-0000-0000F8570000}"/>
    <cellStyle name="Normal 5 4 4 4 3 3" xfId="17505" xr:uid="{00000000-0005-0000-0000-0000F9570000}"/>
    <cellStyle name="Normal 5 4 4 4 3 4" xfId="24274" xr:uid="{00000000-0005-0000-0000-0000FA570000}"/>
    <cellStyle name="Normal 5 4 4 4 4" xfId="7352" xr:uid="{00000000-0005-0000-0000-0000FB570000}"/>
    <cellStyle name="Normal 5 4 4 4 5" xfId="14121" xr:uid="{00000000-0005-0000-0000-0000FC570000}"/>
    <cellStyle name="Normal 5 4 4 4 6" xfId="20890" xr:uid="{00000000-0005-0000-0000-0000FD570000}"/>
    <cellStyle name="Normal 5 4 4 5" xfId="976" xr:uid="{00000000-0005-0000-0000-0000FE570000}"/>
    <cellStyle name="Normal 5 4 4 5 2" xfId="2681" xr:uid="{00000000-0005-0000-0000-0000FF570000}"/>
    <cellStyle name="Normal 5 4 4 5 2 2" xfId="6077" xr:uid="{00000000-0005-0000-0000-000000580000}"/>
    <cellStyle name="Normal 5 4 4 5 2 2 2" xfId="12852" xr:uid="{00000000-0005-0000-0000-000001580000}"/>
    <cellStyle name="Normal 5 4 4 5 2 2 3" xfId="19621" xr:uid="{00000000-0005-0000-0000-000002580000}"/>
    <cellStyle name="Normal 5 4 4 5 2 2 4" xfId="26390" xr:uid="{00000000-0005-0000-0000-000003580000}"/>
    <cellStyle name="Normal 5 4 4 5 2 3" xfId="9468" xr:uid="{00000000-0005-0000-0000-000004580000}"/>
    <cellStyle name="Normal 5 4 4 5 2 4" xfId="16237" xr:uid="{00000000-0005-0000-0000-000005580000}"/>
    <cellStyle name="Normal 5 4 4 5 2 5" xfId="23006" xr:uid="{00000000-0005-0000-0000-000006580000}"/>
    <cellStyle name="Normal 5 4 4 5 3" xfId="4378" xr:uid="{00000000-0005-0000-0000-000007580000}"/>
    <cellStyle name="Normal 5 4 4 5 3 2" xfId="11159" xr:uid="{00000000-0005-0000-0000-000008580000}"/>
    <cellStyle name="Normal 5 4 4 5 3 3" xfId="17928" xr:uid="{00000000-0005-0000-0000-000009580000}"/>
    <cellStyle name="Normal 5 4 4 5 3 4" xfId="24697" xr:uid="{00000000-0005-0000-0000-00000A580000}"/>
    <cellStyle name="Normal 5 4 4 5 4" xfId="7775" xr:uid="{00000000-0005-0000-0000-00000B580000}"/>
    <cellStyle name="Normal 5 4 4 5 5" xfId="14544" xr:uid="{00000000-0005-0000-0000-00000C580000}"/>
    <cellStyle name="Normal 5 4 4 5 6" xfId="21313" xr:uid="{00000000-0005-0000-0000-00000D580000}"/>
    <cellStyle name="Normal 5 4 4 6" xfId="1405" xr:uid="{00000000-0005-0000-0000-00000E580000}"/>
    <cellStyle name="Normal 5 4 4 6 2" xfId="3107" xr:uid="{00000000-0005-0000-0000-00000F580000}"/>
    <cellStyle name="Normal 5 4 4 6 2 2" xfId="6503" xr:uid="{00000000-0005-0000-0000-000010580000}"/>
    <cellStyle name="Normal 5 4 4 6 2 2 2" xfId="13275" xr:uid="{00000000-0005-0000-0000-000011580000}"/>
    <cellStyle name="Normal 5 4 4 6 2 2 3" xfId="20044" xr:uid="{00000000-0005-0000-0000-000012580000}"/>
    <cellStyle name="Normal 5 4 4 6 2 2 4" xfId="26813" xr:uid="{00000000-0005-0000-0000-000013580000}"/>
    <cellStyle name="Normal 5 4 4 6 2 3" xfId="9891" xr:uid="{00000000-0005-0000-0000-000014580000}"/>
    <cellStyle name="Normal 5 4 4 6 2 4" xfId="16660" xr:uid="{00000000-0005-0000-0000-000015580000}"/>
    <cellStyle name="Normal 5 4 4 6 2 5" xfId="23429" xr:uid="{00000000-0005-0000-0000-000016580000}"/>
    <cellStyle name="Normal 5 4 4 6 3" xfId="4801" xr:uid="{00000000-0005-0000-0000-000017580000}"/>
    <cellStyle name="Normal 5 4 4 6 3 2" xfId="11582" xr:uid="{00000000-0005-0000-0000-000018580000}"/>
    <cellStyle name="Normal 5 4 4 6 3 3" xfId="18351" xr:uid="{00000000-0005-0000-0000-000019580000}"/>
    <cellStyle name="Normal 5 4 4 6 3 4" xfId="25120" xr:uid="{00000000-0005-0000-0000-00001A580000}"/>
    <cellStyle name="Normal 5 4 4 6 4" xfId="8198" xr:uid="{00000000-0005-0000-0000-00001B580000}"/>
    <cellStyle name="Normal 5 4 4 6 5" xfId="14967" xr:uid="{00000000-0005-0000-0000-00001C580000}"/>
    <cellStyle name="Normal 5 4 4 6 6" xfId="21736" xr:uid="{00000000-0005-0000-0000-00001D580000}"/>
    <cellStyle name="Normal 5 4 4 7" xfId="1830" xr:uid="{00000000-0005-0000-0000-00001E580000}"/>
    <cellStyle name="Normal 5 4 4 7 2" xfId="5226" xr:uid="{00000000-0005-0000-0000-00001F580000}"/>
    <cellStyle name="Normal 5 4 4 7 2 2" xfId="12006" xr:uid="{00000000-0005-0000-0000-000020580000}"/>
    <cellStyle name="Normal 5 4 4 7 2 3" xfId="18775" xr:uid="{00000000-0005-0000-0000-000021580000}"/>
    <cellStyle name="Normal 5 4 4 7 2 4" xfId="25544" xr:uid="{00000000-0005-0000-0000-000022580000}"/>
    <cellStyle name="Normal 5 4 4 7 3" xfId="8622" xr:uid="{00000000-0005-0000-0000-000023580000}"/>
    <cellStyle name="Normal 5 4 4 7 4" xfId="15391" xr:uid="{00000000-0005-0000-0000-000024580000}"/>
    <cellStyle name="Normal 5 4 4 7 5" xfId="22160" xr:uid="{00000000-0005-0000-0000-000025580000}"/>
    <cellStyle name="Normal 5 4 4 8" xfId="3532" xr:uid="{00000000-0005-0000-0000-000026580000}"/>
    <cellStyle name="Normal 5 4 4 8 2" xfId="10313" xr:uid="{00000000-0005-0000-0000-000027580000}"/>
    <cellStyle name="Normal 5 4 4 8 3" xfId="17082" xr:uid="{00000000-0005-0000-0000-000028580000}"/>
    <cellStyle name="Normal 5 4 4 8 4" xfId="23851" xr:uid="{00000000-0005-0000-0000-000029580000}"/>
    <cellStyle name="Normal 5 4 4 9" xfId="6928" xr:uid="{00000000-0005-0000-0000-00002A580000}"/>
    <cellStyle name="Normal 5 4 5" xfId="115" xr:uid="{00000000-0005-0000-0000-00002B580000}"/>
    <cellStyle name="Normal 5 4 5 10" xfId="13718" xr:uid="{00000000-0005-0000-0000-00002C580000}"/>
    <cellStyle name="Normal 5 4 5 11" xfId="20487" xr:uid="{00000000-0005-0000-0000-00002D580000}"/>
    <cellStyle name="Normal 5 4 5 2" xfId="218" xr:uid="{00000000-0005-0000-0000-00002E580000}"/>
    <cellStyle name="Normal 5 4 5 2 10" xfId="20587" xr:uid="{00000000-0005-0000-0000-00002F580000}"/>
    <cellStyle name="Normal 5 4 5 2 2" xfId="466" xr:uid="{00000000-0005-0000-0000-000030580000}"/>
    <cellStyle name="Normal 5 4 5 2 2 2" xfId="893" xr:uid="{00000000-0005-0000-0000-000031580000}"/>
    <cellStyle name="Normal 5 4 5 2 2 2 2" xfId="2598" xr:uid="{00000000-0005-0000-0000-000032580000}"/>
    <cellStyle name="Normal 5 4 5 2 2 2 2 2" xfId="5994" xr:uid="{00000000-0005-0000-0000-000033580000}"/>
    <cellStyle name="Normal 5 4 5 2 2 2 2 2 2" xfId="12772" xr:uid="{00000000-0005-0000-0000-000034580000}"/>
    <cellStyle name="Normal 5 4 5 2 2 2 2 2 3" xfId="19541" xr:uid="{00000000-0005-0000-0000-000035580000}"/>
    <cellStyle name="Normal 5 4 5 2 2 2 2 2 4" xfId="26310" xr:uid="{00000000-0005-0000-0000-000036580000}"/>
    <cellStyle name="Normal 5 4 5 2 2 2 2 3" xfId="9388" xr:uid="{00000000-0005-0000-0000-000037580000}"/>
    <cellStyle name="Normal 5 4 5 2 2 2 2 4" xfId="16157" xr:uid="{00000000-0005-0000-0000-000038580000}"/>
    <cellStyle name="Normal 5 4 5 2 2 2 2 5" xfId="22926" xr:uid="{00000000-0005-0000-0000-000039580000}"/>
    <cellStyle name="Normal 5 4 5 2 2 2 3" xfId="4298" xr:uid="{00000000-0005-0000-0000-00003A580000}"/>
    <cellStyle name="Normal 5 4 5 2 2 2 3 2" xfId="11079" xr:uid="{00000000-0005-0000-0000-00003B580000}"/>
    <cellStyle name="Normal 5 4 5 2 2 2 3 3" xfId="17848" xr:uid="{00000000-0005-0000-0000-00003C580000}"/>
    <cellStyle name="Normal 5 4 5 2 2 2 3 4" xfId="24617" xr:uid="{00000000-0005-0000-0000-00003D580000}"/>
    <cellStyle name="Normal 5 4 5 2 2 2 4" xfId="7695" xr:uid="{00000000-0005-0000-0000-00003E580000}"/>
    <cellStyle name="Normal 5 4 5 2 2 2 5" xfId="14464" xr:uid="{00000000-0005-0000-0000-00003F580000}"/>
    <cellStyle name="Normal 5 4 5 2 2 2 6" xfId="21233" xr:uid="{00000000-0005-0000-0000-000040580000}"/>
    <cellStyle name="Normal 5 4 5 2 2 3" xfId="1319" xr:uid="{00000000-0005-0000-0000-000041580000}"/>
    <cellStyle name="Normal 5 4 5 2 2 3 2" xfId="3024" xr:uid="{00000000-0005-0000-0000-000042580000}"/>
    <cellStyle name="Normal 5 4 5 2 2 3 2 2" xfId="6420" xr:uid="{00000000-0005-0000-0000-000043580000}"/>
    <cellStyle name="Normal 5 4 5 2 2 3 2 2 2" xfId="13195" xr:uid="{00000000-0005-0000-0000-000044580000}"/>
    <cellStyle name="Normal 5 4 5 2 2 3 2 2 3" xfId="19964" xr:uid="{00000000-0005-0000-0000-000045580000}"/>
    <cellStyle name="Normal 5 4 5 2 2 3 2 2 4" xfId="26733" xr:uid="{00000000-0005-0000-0000-000046580000}"/>
    <cellStyle name="Normal 5 4 5 2 2 3 2 3" xfId="9811" xr:uid="{00000000-0005-0000-0000-000047580000}"/>
    <cellStyle name="Normal 5 4 5 2 2 3 2 4" xfId="16580" xr:uid="{00000000-0005-0000-0000-000048580000}"/>
    <cellStyle name="Normal 5 4 5 2 2 3 2 5" xfId="23349" xr:uid="{00000000-0005-0000-0000-000049580000}"/>
    <cellStyle name="Normal 5 4 5 2 2 3 3" xfId="4721" xr:uid="{00000000-0005-0000-0000-00004A580000}"/>
    <cellStyle name="Normal 5 4 5 2 2 3 3 2" xfId="11502" xr:uid="{00000000-0005-0000-0000-00004B580000}"/>
    <cellStyle name="Normal 5 4 5 2 2 3 3 3" xfId="18271" xr:uid="{00000000-0005-0000-0000-00004C580000}"/>
    <cellStyle name="Normal 5 4 5 2 2 3 3 4" xfId="25040" xr:uid="{00000000-0005-0000-0000-00004D580000}"/>
    <cellStyle name="Normal 5 4 5 2 2 3 4" xfId="8118" xr:uid="{00000000-0005-0000-0000-00004E580000}"/>
    <cellStyle name="Normal 5 4 5 2 2 3 5" xfId="14887" xr:uid="{00000000-0005-0000-0000-00004F580000}"/>
    <cellStyle name="Normal 5 4 5 2 2 3 6" xfId="21656" xr:uid="{00000000-0005-0000-0000-000050580000}"/>
    <cellStyle name="Normal 5 4 5 2 2 4" xfId="1748" xr:uid="{00000000-0005-0000-0000-000051580000}"/>
    <cellStyle name="Normal 5 4 5 2 2 4 2" xfId="3450" xr:uid="{00000000-0005-0000-0000-000052580000}"/>
    <cellStyle name="Normal 5 4 5 2 2 4 2 2" xfId="6846" xr:uid="{00000000-0005-0000-0000-000053580000}"/>
    <cellStyle name="Normal 5 4 5 2 2 4 2 2 2" xfId="13618" xr:uid="{00000000-0005-0000-0000-000054580000}"/>
    <cellStyle name="Normal 5 4 5 2 2 4 2 2 3" xfId="20387" xr:uid="{00000000-0005-0000-0000-000055580000}"/>
    <cellStyle name="Normal 5 4 5 2 2 4 2 2 4" xfId="27156" xr:uid="{00000000-0005-0000-0000-000056580000}"/>
    <cellStyle name="Normal 5 4 5 2 2 4 2 3" xfId="10234" xr:uid="{00000000-0005-0000-0000-000057580000}"/>
    <cellStyle name="Normal 5 4 5 2 2 4 2 4" xfId="17003" xr:uid="{00000000-0005-0000-0000-000058580000}"/>
    <cellStyle name="Normal 5 4 5 2 2 4 2 5" xfId="23772" xr:uid="{00000000-0005-0000-0000-000059580000}"/>
    <cellStyle name="Normal 5 4 5 2 2 4 3" xfId="5144" xr:uid="{00000000-0005-0000-0000-00005A580000}"/>
    <cellStyle name="Normal 5 4 5 2 2 4 3 2" xfId="11925" xr:uid="{00000000-0005-0000-0000-00005B580000}"/>
    <cellStyle name="Normal 5 4 5 2 2 4 3 3" xfId="18694" xr:uid="{00000000-0005-0000-0000-00005C580000}"/>
    <cellStyle name="Normal 5 4 5 2 2 4 3 4" xfId="25463" xr:uid="{00000000-0005-0000-0000-00005D580000}"/>
    <cellStyle name="Normal 5 4 5 2 2 4 4" xfId="8541" xr:uid="{00000000-0005-0000-0000-00005E580000}"/>
    <cellStyle name="Normal 5 4 5 2 2 4 5" xfId="15310" xr:uid="{00000000-0005-0000-0000-00005F580000}"/>
    <cellStyle name="Normal 5 4 5 2 2 4 6" xfId="22079" xr:uid="{00000000-0005-0000-0000-000060580000}"/>
    <cellStyle name="Normal 5 4 5 2 2 5" xfId="2175" xr:uid="{00000000-0005-0000-0000-000061580000}"/>
    <cellStyle name="Normal 5 4 5 2 2 5 2" xfId="5571" xr:uid="{00000000-0005-0000-0000-000062580000}"/>
    <cellStyle name="Normal 5 4 5 2 2 5 2 2" xfId="12349" xr:uid="{00000000-0005-0000-0000-000063580000}"/>
    <cellStyle name="Normal 5 4 5 2 2 5 2 3" xfId="19118" xr:uid="{00000000-0005-0000-0000-000064580000}"/>
    <cellStyle name="Normal 5 4 5 2 2 5 2 4" xfId="25887" xr:uid="{00000000-0005-0000-0000-000065580000}"/>
    <cellStyle name="Normal 5 4 5 2 2 5 3" xfId="8965" xr:uid="{00000000-0005-0000-0000-000066580000}"/>
    <cellStyle name="Normal 5 4 5 2 2 5 4" xfId="15734" xr:uid="{00000000-0005-0000-0000-000067580000}"/>
    <cellStyle name="Normal 5 4 5 2 2 5 5" xfId="22503" xr:uid="{00000000-0005-0000-0000-000068580000}"/>
    <cellStyle name="Normal 5 4 5 2 2 6" xfId="3875" xr:uid="{00000000-0005-0000-0000-000069580000}"/>
    <cellStyle name="Normal 5 4 5 2 2 6 2" xfId="10656" xr:uid="{00000000-0005-0000-0000-00006A580000}"/>
    <cellStyle name="Normal 5 4 5 2 2 6 3" xfId="17425" xr:uid="{00000000-0005-0000-0000-00006B580000}"/>
    <cellStyle name="Normal 5 4 5 2 2 6 4" xfId="24194" xr:uid="{00000000-0005-0000-0000-00006C580000}"/>
    <cellStyle name="Normal 5 4 5 2 2 7" xfId="7272" xr:uid="{00000000-0005-0000-0000-00006D580000}"/>
    <cellStyle name="Normal 5 4 5 2 2 8" xfId="14041" xr:uid="{00000000-0005-0000-0000-00006E580000}"/>
    <cellStyle name="Normal 5 4 5 2 2 9" xfId="20810" xr:uid="{00000000-0005-0000-0000-00006F580000}"/>
    <cellStyle name="Normal 5 4 5 2 3" xfId="668" xr:uid="{00000000-0005-0000-0000-000070580000}"/>
    <cellStyle name="Normal 5 4 5 2 3 2" xfId="2375" xr:uid="{00000000-0005-0000-0000-000071580000}"/>
    <cellStyle name="Normal 5 4 5 2 3 2 2" xfId="5771" xr:uid="{00000000-0005-0000-0000-000072580000}"/>
    <cellStyle name="Normal 5 4 5 2 3 2 2 2" xfId="12549" xr:uid="{00000000-0005-0000-0000-000073580000}"/>
    <cellStyle name="Normal 5 4 5 2 3 2 2 3" xfId="19318" xr:uid="{00000000-0005-0000-0000-000074580000}"/>
    <cellStyle name="Normal 5 4 5 2 3 2 2 4" xfId="26087" xr:uid="{00000000-0005-0000-0000-000075580000}"/>
    <cellStyle name="Normal 5 4 5 2 3 2 3" xfId="9165" xr:uid="{00000000-0005-0000-0000-000076580000}"/>
    <cellStyle name="Normal 5 4 5 2 3 2 4" xfId="15934" xr:uid="{00000000-0005-0000-0000-000077580000}"/>
    <cellStyle name="Normal 5 4 5 2 3 2 5" xfId="22703" xr:uid="{00000000-0005-0000-0000-000078580000}"/>
    <cellStyle name="Normal 5 4 5 2 3 3" xfId="4075" xr:uid="{00000000-0005-0000-0000-000079580000}"/>
    <cellStyle name="Normal 5 4 5 2 3 3 2" xfId="10856" xr:uid="{00000000-0005-0000-0000-00007A580000}"/>
    <cellStyle name="Normal 5 4 5 2 3 3 3" xfId="17625" xr:uid="{00000000-0005-0000-0000-00007B580000}"/>
    <cellStyle name="Normal 5 4 5 2 3 3 4" xfId="24394" xr:uid="{00000000-0005-0000-0000-00007C580000}"/>
    <cellStyle name="Normal 5 4 5 2 3 4" xfId="7472" xr:uid="{00000000-0005-0000-0000-00007D580000}"/>
    <cellStyle name="Normal 5 4 5 2 3 5" xfId="14241" xr:uid="{00000000-0005-0000-0000-00007E580000}"/>
    <cellStyle name="Normal 5 4 5 2 3 6" xfId="21010" xr:uid="{00000000-0005-0000-0000-00007F580000}"/>
    <cellStyle name="Normal 5 4 5 2 4" xfId="1096" xr:uid="{00000000-0005-0000-0000-000080580000}"/>
    <cellStyle name="Normal 5 4 5 2 4 2" xfId="2801" xr:uid="{00000000-0005-0000-0000-000081580000}"/>
    <cellStyle name="Normal 5 4 5 2 4 2 2" xfId="6197" xr:uid="{00000000-0005-0000-0000-000082580000}"/>
    <cellStyle name="Normal 5 4 5 2 4 2 2 2" xfId="12972" xr:uid="{00000000-0005-0000-0000-000083580000}"/>
    <cellStyle name="Normal 5 4 5 2 4 2 2 3" xfId="19741" xr:uid="{00000000-0005-0000-0000-000084580000}"/>
    <cellStyle name="Normal 5 4 5 2 4 2 2 4" xfId="26510" xr:uid="{00000000-0005-0000-0000-000085580000}"/>
    <cellStyle name="Normal 5 4 5 2 4 2 3" xfId="9588" xr:uid="{00000000-0005-0000-0000-000086580000}"/>
    <cellStyle name="Normal 5 4 5 2 4 2 4" xfId="16357" xr:uid="{00000000-0005-0000-0000-000087580000}"/>
    <cellStyle name="Normal 5 4 5 2 4 2 5" xfId="23126" xr:uid="{00000000-0005-0000-0000-000088580000}"/>
    <cellStyle name="Normal 5 4 5 2 4 3" xfId="4498" xr:uid="{00000000-0005-0000-0000-000089580000}"/>
    <cellStyle name="Normal 5 4 5 2 4 3 2" xfId="11279" xr:uid="{00000000-0005-0000-0000-00008A580000}"/>
    <cellStyle name="Normal 5 4 5 2 4 3 3" xfId="18048" xr:uid="{00000000-0005-0000-0000-00008B580000}"/>
    <cellStyle name="Normal 5 4 5 2 4 3 4" xfId="24817" xr:uid="{00000000-0005-0000-0000-00008C580000}"/>
    <cellStyle name="Normal 5 4 5 2 4 4" xfId="7895" xr:uid="{00000000-0005-0000-0000-00008D580000}"/>
    <cellStyle name="Normal 5 4 5 2 4 5" xfId="14664" xr:uid="{00000000-0005-0000-0000-00008E580000}"/>
    <cellStyle name="Normal 5 4 5 2 4 6" xfId="21433" xr:uid="{00000000-0005-0000-0000-00008F580000}"/>
    <cellStyle name="Normal 5 4 5 2 5" xfId="1525" xr:uid="{00000000-0005-0000-0000-000090580000}"/>
    <cellStyle name="Normal 5 4 5 2 5 2" xfId="3227" xr:uid="{00000000-0005-0000-0000-000091580000}"/>
    <cellStyle name="Normal 5 4 5 2 5 2 2" xfId="6623" xr:uid="{00000000-0005-0000-0000-000092580000}"/>
    <cellStyle name="Normal 5 4 5 2 5 2 2 2" xfId="13395" xr:uid="{00000000-0005-0000-0000-000093580000}"/>
    <cellStyle name="Normal 5 4 5 2 5 2 2 3" xfId="20164" xr:uid="{00000000-0005-0000-0000-000094580000}"/>
    <cellStyle name="Normal 5 4 5 2 5 2 2 4" xfId="26933" xr:uid="{00000000-0005-0000-0000-000095580000}"/>
    <cellStyle name="Normal 5 4 5 2 5 2 3" xfId="10011" xr:uid="{00000000-0005-0000-0000-000096580000}"/>
    <cellStyle name="Normal 5 4 5 2 5 2 4" xfId="16780" xr:uid="{00000000-0005-0000-0000-000097580000}"/>
    <cellStyle name="Normal 5 4 5 2 5 2 5" xfId="23549" xr:uid="{00000000-0005-0000-0000-000098580000}"/>
    <cellStyle name="Normal 5 4 5 2 5 3" xfId="4921" xr:uid="{00000000-0005-0000-0000-000099580000}"/>
    <cellStyle name="Normal 5 4 5 2 5 3 2" xfId="11702" xr:uid="{00000000-0005-0000-0000-00009A580000}"/>
    <cellStyle name="Normal 5 4 5 2 5 3 3" xfId="18471" xr:uid="{00000000-0005-0000-0000-00009B580000}"/>
    <cellStyle name="Normal 5 4 5 2 5 3 4" xfId="25240" xr:uid="{00000000-0005-0000-0000-00009C580000}"/>
    <cellStyle name="Normal 5 4 5 2 5 4" xfId="8318" xr:uid="{00000000-0005-0000-0000-00009D580000}"/>
    <cellStyle name="Normal 5 4 5 2 5 5" xfId="15087" xr:uid="{00000000-0005-0000-0000-00009E580000}"/>
    <cellStyle name="Normal 5 4 5 2 5 6" xfId="21856" xr:uid="{00000000-0005-0000-0000-00009F580000}"/>
    <cellStyle name="Normal 5 4 5 2 6" xfId="1950" xr:uid="{00000000-0005-0000-0000-0000A0580000}"/>
    <cellStyle name="Normal 5 4 5 2 6 2" xfId="5346" xr:uid="{00000000-0005-0000-0000-0000A1580000}"/>
    <cellStyle name="Normal 5 4 5 2 6 2 2" xfId="12126" xr:uid="{00000000-0005-0000-0000-0000A2580000}"/>
    <cellStyle name="Normal 5 4 5 2 6 2 3" xfId="18895" xr:uid="{00000000-0005-0000-0000-0000A3580000}"/>
    <cellStyle name="Normal 5 4 5 2 6 2 4" xfId="25664" xr:uid="{00000000-0005-0000-0000-0000A4580000}"/>
    <cellStyle name="Normal 5 4 5 2 6 3" xfId="8742" xr:uid="{00000000-0005-0000-0000-0000A5580000}"/>
    <cellStyle name="Normal 5 4 5 2 6 4" xfId="15511" xr:uid="{00000000-0005-0000-0000-0000A6580000}"/>
    <cellStyle name="Normal 5 4 5 2 6 5" xfId="22280" xr:uid="{00000000-0005-0000-0000-0000A7580000}"/>
    <cellStyle name="Normal 5 4 5 2 7" xfId="3652" xr:uid="{00000000-0005-0000-0000-0000A8580000}"/>
    <cellStyle name="Normal 5 4 5 2 7 2" xfId="10433" xr:uid="{00000000-0005-0000-0000-0000A9580000}"/>
    <cellStyle name="Normal 5 4 5 2 7 3" xfId="17202" xr:uid="{00000000-0005-0000-0000-0000AA580000}"/>
    <cellStyle name="Normal 5 4 5 2 7 4" xfId="23971" xr:uid="{00000000-0005-0000-0000-0000AB580000}"/>
    <cellStyle name="Normal 5 4 5 2 8" xfId="7048" xr:uid="{00000000-0005-0000-0000-0000AC580000}"/>
    <cellStyle name="Normal 5 4 5 2 9" xfId="13818" xr:uid="{00000000-0005-0000-0000-0000AD580000}"/>
    <cellStyle name="Normal 5 4 5 3" xfId="364" xr:uid="{00000000-0005-0000-0000-0000AE580000}"/>
    <cellStyle name="Normal 5 4 5 3 2" xfId="791" xr:uid="{00000000-0005-0000-0000-0000AF580000}"/>
    <cellStyle name="Normal 5 4 5 3 2 2" xfId="2498" xr:uid="{00000000-0005-0000-0000-0000B0580000}"/>
    <cellStyle name="Normal 5 4 5 3 2 2 2" xfId="5894" xr:uid="{00000000-0005-0000-0000-0000B1580000}"/>
    <cellStyle name="Normal 5 4 5 3 2 2 2 2" xfId="12672" xr:uid="{00000000-0005-0000-0000-0000B2580000}"/>
    <cellStyle name="Normal 5 4 5 3 2 2 2 3" xfId="19441" xr:uid="{00000000-0005-0000-0000-0000B3580000}"/>
    <cellStyle name="Normal 5 4 5 3 2 2 2 4" xfId="26210" xr:uid="{00000000-0005-0000-0000-0000B4580000}"/>
    <cellStyle name="Normal 5 4 5 3 2 2 3" xfId="9288" xr:uid="{00000000-0005-0000-0000-0000B5580000}"/>
    <cellStyle name="Normal 5 4 5 3 2 2 4" xfId="16057" xr:uid="{00000000-0005-0000-0000-0000B6580000}"/>
    <cellStyle name="Normal 5 4 5 3 2 2 5" xfId="22826" xr:uid="{00000000-0005-0000-0000-0000B7580000}"/>
    <cellStyle name="Normal 5 4 5 3 2 3" xfId="4198" xr:uid="{00000000-0005-0000-0000-0000B8580000}"/>
    <cellStyle name="Normal 5 4 5 3 2 3 2" xfId="10979" xr:uid="{00000000-0005-0000-0000-0000B9580000}"/>
    <cellStyle name="Normal 5 4 5 3 2 3 3" xfId="17748" xr:uid="{00000000-0005-0000-0000-0000BA580000}"/>
    <cellStyle name="Normal 5 4 5 3 2 3 4" xfId="24517" xr:uid="{00000000-0005-0000-0000-0000BB580000}"/>
    <cellStyle name="Normal 5 4 5 3 2 4" xfId="7595" xr:uid="{00000000-0005-0000-0000-0000BC580000}"/>
    <cellStyle name="Normal 5 4 5 3 2 5" xfId="14364" xr:uid="{00000000-0005-0000-0000-0000BD580000}"/>
    <cellStyle name="Normal 5 4 5 3 2 6" xfId="21133" xr:uid="{00000000-0005-0000-0000-0000BE580000}"/>
    <cellStyle name="Normal 5 4 5 3 3" xfId="1219" xr:uid="{00000000-0005-0000-0000-0000BF580000}"/>
    <cellStyle name="Normal 5 4 5 3 3 2" xfId="2924" xr:uid="{00000000-0005-0000-0000-0000C0580000}"/>
    <cellStyle name="Normal 5 4 5 3 3 2 2" xfId="6320" xr:uid="{00000000-0005-0000-0000-0000C1580000}"/>
    <cellStyle name="Normal 5 4 5 3 3 2 2 2" xfId="13095" xr:uid="{00000000-0005-0000-0000-0000C2580000}"/>
    <cellStyle name="Normal 5 4 5 3 3 2 2 3" xfId="19864" xr:uid="{00000000-0005-0000-0000-0000C3580000}"/>
    <cellStyle name="Normal 5 4 5 3 3 2 2 4" xfId="26633" xr:uid="{00000000-0005-0000-0000-0000C4580000}"/>
    <cellStyle name="Normal 5 4 5 3 3 2 3" xfId="9711" xr:uid="{00000000-0005-0000-0000-0000C5580000}"/>
    <cellStyle name="Normal 5 4 5 3 3 2 4" xfId="16480" xr:uid="{00000000-0005-0000-0000-0000C6580000}"/>
    <cellStyle name="Normal 5 4 5 3 3 2 5" xfId="23249" xr:uid="{00000000-0005-0000-0000-0000C7580000}"/>
    <cellStyle name="Normal 5 4 5 3 3 3" xfId="4621" xr:uid="{00000000-0005-0000-0000-0000C8580000}"/>
    <cellStyle name="Normal 5 4 5 3 3 3 2" xfId="11402" xr:uid="{00000000-0005-0000-0000-0000C9580000}"/>
    <cellStyle name="Normal 5 4 5 3 3 3 3" xfId="18171" xr:uid="{00000000-0005-0000-0000-0000CA580000}"/>
    <cellStyle name="Normal 5 4 5 3 3 3 4" xfId="24940" xr:uid="{00000000-0005-0000-0000-0000CB580000}"/>
    <cellStyle name="Normal 5 4 5 3 3 4" xfId="8018" xr:uid="{00000000-0005-0000-0000-0000CC580000}"/>
    <cellStyle name="Normal 5 4 5 3 3 5" xfId="14787" xr:uid="{00000000-0005-0000-0000-0000CD580000}"/>
    <cellStyle name="Normal 5 4 5 3 3 6" xfId="21556" xr:uid="{00000000-0005-0000-0000-0000CE580000}"/>
    <cellStyle name="Normal 5 4 5 3 4" xfId="1648" xr:uid="{00000000-0005-0000-0000-0000CF580000}"/>
    <cellStyle name="Normal 5 4 5 3 4 2" xfId="3350" xr:uid="{00000000-0005-0000-0000-0000D0580000}"/>
    <cellStyle name="Normal 5 4 5 3 4 2 2" xfId="6746" xr:uid="{00000000-0005-0000-0000-0000D1580000}"/>
    <cellStyle name="Normal 5 4 5 3 4 2 2 2" xfId="13518" xr:uid="{00000000-0005-0000-0000-0000D2580000}"/>
    <cellStyle name="Normal 5 4 5 3 4 2 2 3" xfId="20287" xr:uid="{00000000-0005-0000-0000-0000D3580000}"/>
    <cellStyle name="Normal 5 4 5 3 4 2 2 4" xfId="27056" xr:uid="{00000000-0005-0000-0000-0000D4580000}"/>
    <cellStyle name="Normal 5 4 5 3 4 2 3" xfId="10134" xr:uid="{00000000-0005-0000-0000-0000D5580000}"/>
    <cellStyle name="Normal 5 4 5 3 4 2 4" xfId="16903" xr:uid="{00000000-0005-0000-0000-0000D6580000}"/>
    <cellStyle name="Normal 5 4 5 3 4 2 5" xfId="23672" xr:uid="{00000000-0005-0000-0000-0000D7580000}"/>
    <cellStyle name="Normal 5 4 5 3 4 3" xfId="5044" xr:uid="{00000000-0005-0000-0000-0000D8580000}"/>
    <cellStyle name="Normal 5 4 5 3 4 3 2" xfId="11825" xr:uid="{00000000-0005-0000-0000-0000D9580000}"/>
    <cellStyle name="Normal 5 4 5 3 4 3 3" xfId="18594" xr:uid="{00000000-0005-0000-0000-0000DA580000}"/>
    <cellStyle name="Normal 5 4 5 3 4 3 4" xfId="25363" xr:uid="{00000000-0005-0000-0000-0000DB580000}"/>
    <cellStyle name="Normal 5 4 5 3 4 4" xfId="8441" xr:uid="{00000000-0005-0000-0000-0000DC580000}"/>
    <cellStyle name="Normal 5 4 5 3 4 5" xfId="15210" xr:uid="{00000000-0005-0000-0000-0000DD580000}"/>
    <cellStyle name="Normal 5 4 5 3 4 6" xfId="21979" xr:uid="{00000000-0005-0000-0000-0000DE580000}"/>
    <cellStyle name="Normal 5 4 5 3 5" xfId="2073" xr:uid="{00000000-0005-0000-0000-0000DF580000}"/>
    <cellStyle name="Normal 5 4 5 3 5 2" xfId="5469" xr:uid="{00000000-0005-0000-0000-0000E0580000}"/>
    <cellStyle name="Normal 5 4 5 3 5 2 2" xfId="12249" xr:uid="{00000000-0005-0000-0000-0000E1580000}"/>
    <cellStyle name="Normal 5 4 5 3 5 2 3" xfId="19018" xr:uid="{00000000-0005-0000-0000-0000E2580000}"/>
    <cellStyle name="Normal 5 4 5 3 5 2 4" xfId="25787" xr:uid="{00000000-0005-0000-0000-0000E3580000}"/>
    <cellStyle name="Normal 5 4 5 3 5 3" xfId="8865" xr:uid="{00000000-0005-0000-0000-0000E4580000}"/>
    <cellStyle name="Normal 5 4 5 3 5 4" xfId="15634" xr:uid="{00000000-0005-0000-0000-0000E5580000}"/>
    <cellStyle name="Normal 5 4 5 3 5 5" xfId="22403" xr:uid="{00000000-0005-0000-0000-0000E6580000}"/>
    <cellStyle name="Normal 5 4 5 3 6" xfId="3775" xr:uid="{00000000-0005-0000-0000-0000E7580000}"/>
    <cellStyle name="Normal 5 4 5 3 6 2" xfId="10556" xr:uid="{00000000-0005-0000-0000-0000E8580000}"/>
    <cellStyle name="Normal 5 4 5 3 6 3" xfId="17325" xr:uid="{00000000-0005-0000-0000-0000E9580000}"/>
    <cellStyle name="Normal 5 4 5 3 6 4" xfId="24094" xr:uid="{00000000-0005-0000-0000-0000EA580000}"/>
    <cellStyle name="Normal 5 4 5 3 7" xfId="7172" xr:uid="{00000000-0005-0000-0000-0000EB580000}"/>
    <cellStyle name="Normal 5 4 5 3 8" xfId="13941" xr:uid="{00000000-0005-0000-0000-0000EC580000}"/>
    <cellStyle name="Normal 5 4 5 3 9" xfId="20710" xr:uid="{00000000-0005-0000-0000-0000ED580000}"/>
    <cellStyle name="Normal 5 4 5 4" xfId="566" xr:uid="{00000000-0005-0000-0000-0000EE580000}"/>
    <cellStyle name="Normal 5 4 5 4 2" xfId="2275" xr:uid="{00000000-0005-0000-0000-0000EF580000}"/>
    <cellStyle name="Normal 5 4 5 4 2 2" xfId="5671" xr:uid="{00000000-0005-0000-0000-0000F0580000}"/>
    <cellStyle name="Normal 5 4 5 4 2 2 2" xfId="12449" xr:uid="{00000000-0005-0000-0000-0000F1580000}"/>
    <cellStyle name="Normal 5 4 5 4 2 2 3" xfId="19218" xr:uid="{00000000-0005-0000-0000-0000F2580000}"/>
    <cellStyle name="Normal 5 4 5 4 2 2 4" xfId="25987" xr:uid="{00000000-0005-0000-0000-0000F3580000}"/>
    <cellStyle name="Normal 5 4 5 4 2 3" xfId="9065" xr:uid="{00000000-0005-0000-0000-0000F4580000}"/>
    <cellStyle name="Normal 5 4 5 4 2 4" xfId="15834" xr:uid="{00000000-0005-0000-0000-0000F5580000}"/>
    <cellStyle name="Normal 5 4 5 4 2 5" xfId="22603" xr:uid="{00000000-0005-0000-0000-0000F6580000}"/>
    <cellStyle name="Normal 5 4 5 4 3" xfId="3975" xr:uid="{00000000-0005-0000-0000-0000F7580000}"/>
    <cellStyle name="Normal 5 4 5 4 3 2" xfId="10756" xr:uid="{00000000-0005-0000-0000-0000F8580000}"/>
    <cellStyle name="Normal 5 4 5 4 3 3" xfId="17525" xr:uid="{00000000-0005-0000-0000-0000F9580000}"/>
    <cellStyle name="Normal 5 4 5 4 3 4" xfId="24294" xr:uid="{00000000-0005-0000-0000-0000FA580000}"/>
    <cellStyle name="Normal 5 4 5 4 4" xfId="7372" xr:uid="{00000000-0005-0000-0000-0000FB580000}"/>
    <cellStyle name="Normal 5 4 5 4 5" xfId="14141" xr:uid="{00000000-0005-0000-0000-0000FC580000}"/>
    <cellStyle name="Normal 5 4 5 4 6" xfId="20910" xr:uid="{00000000-0005-0000-0000-0000FD580000}"/>
    <cellStyle name="Normal 5 4 5 5" xfId="996" xr:uid="{00000000-0005-0000-0000-0000FE580000}"/>
    <cellStyle name="Normal 5 4 5 5 2" xfId="2701" xr:uid="{00000000-0005-0000-0000-0000FF580000}"/>
    <cellStyle name="Normal 5 4 5 5 2 2" xfId="6097" xr:uid="{00000000-0005-0000-0000-000000590000}"/>
    <cellStyle name="Normal 5 4 5 5 2 2 2" xfId="12872" xr:uid="{00000000-0005-0000-0000-000001590000}"/>
    <cellStyle name="Normal 5 4 5 5 2 2 3" xfId="19641" xr:uid="{00000000-0005-0000-0000-000002590000}"/>
    <cellStyle name="Normal 5 4 5 5 2 2 4" xfId="26410" xr:uid="{00000000-0005-0000-0000-000003590000}"/>
    <cellStyle name="Normal 5 4 5 5 2 3" xfId="9488" xr:uid="{00000000-0005-0000-0000-000004590000}"/>
    <cellStyle name="Normal 5 4 5 5 2 4" xfId="16257" xr:uid="{00000000-0005-0000-0000-000005590000}"/>
    <cellStyle name="Normal 5 4 5 5 2 5" xfId="23026" xr:uid="{00000000-0005-0000-0000-000006590000}"/>
    <cellStyle name="Normal 5 4 5 5 3" xfId="4398" xr:uid="{00000000-0005-0000-0000-000007590000}"/>
    <cellStyle name="Normal 5 4 5 5 3 2" xfId="11179" xr:uid="{00000000-0005-0000-0000-000008590000}"/>
    <cellStyle name="Normal 5 4 5 5 3 3" xfId="17948" xr:uid="{00000000-0005-0000-0000-000009590000}"/>
    <cellStyle name="Normal 5 4 5 5 3 4" xfId="24717" xr:uid="{00000000-0005-0000-0000-00000A590000}"/>
    <cellStyle name="Normal 5 4 5 5 4" xfId="7795" xr:uid="{00000000-0005-0000-0000-00000B590000}"/>
    <cellStyle name="Normal 5 4 5 5 5" xfId="14564" xr:uid="{00000000-0005-0000-0000-00000C590000}"/>
    <cellStyle name="Normal 5 4 5 5 6" xfId="21333" xr:uid="{00000000-0005-0000-0000-00000D590000}"/>
    <cellStyle name="Normal 5 4 5 6" xfId="1425" xr:uid="{00000000-0005-0000-0000-00000E590000}"/>
    <cellStyle name="Normal 5 4 5 6 2" xfId="3127" xr:uid="{00000000-0005-0000-0000-00000F590000}"/>
    <cellStyle name="Normal 5 4 5 6 2 2" xfId="6523" xr:uid="{00000000-0005-0000-0000-000010590000}"/>
    <cellStyle name="Normal 5 4 5 6 2 2 2" xfId="13295" xr:uid="{00000000-0005-0000-0000-000011590000}"/>
    <cellStyle name="Normal 5 4 5 6 2 2 3" xfId="20064" xr:uid="{00000000-0005-0000-0000-000012590000}"/>
    <cellStyle name="Normal 5 4 5 6 2 2 4" xfId="26833" xr:uid="{00000000-0005-0000-0000-000013590000}"/>
    <cellStyle name="Normal 5 4 5 6 2 3" xfId="9911" xr:uid="{00000000-0005-0000-0000-000014590000}"/>
    <cellStyle name="Normal 5 4 5 6 2 4" xfId="16680" xr:uid="{00000000-0005-0000-0000-000015590000}"/>
    <cellStyle name="Normal 5 4 5 6 2 5" xfId="23449" xr:uid="{00000000-0005-0000-0000-000016590000}"/>
    <cellStyle name="Normal 5 4 5 6 3" xfId="4821" xr:uid="{00000000-0005-0000-0000-000017590000}"/>
    <cellStyle name="Normal 5 4 5 6 3 2" xfId="11602" xr:uid="{00000000-0005-0000-0000-000018590000}"/>
    <cellStyle name="Normal 5 4 5 6 3 3" xfId="18371" xr:uid="{00000000-0005-0000-0000-000019590000}"/>
    <cellStyle name="Normal 5 4 5 6 3 4" xfId="25140" xr:uid="{00000000-0005-0000-0000-00001A590000}"/>
    <cellStyle name="Normal 5 4 5 6 4" xfId="8218" xr:uid="{00000000-0005-0000-0000-00001B590000}"/>
    <cellStyle name="Normal 5 4 5 6 5" xfId="14987" xr:uid="{00000000-0005-0000-0000-00001C590000}"/>
    <cellStyle name="Normal 5 4 5 6 6" xfId="21756" xr:uid="{00000000-0005-0000-0000-00001D590000}"/>
    <cellStyle name="Normal 5 4 5 7" xfId="1850" xr:uid="{00000000-0005-0000-0000-00001E590000}"/>
    <cellStyle name="Normal 5 4 5 7 2" xfId="5246" xr:uid="{00000000-0005-0000-0000-00001F590000}"/>
    <cellStyle name="Normal 5 4 5 7 2 2" xfId="12026" xr:uid="{00000000-0005-0000-0000-000020590000}"/>
    <cellStyle name="Normal 5 4 5 7 2 3" xfId="18795" xr:uid="{00000000-0005-0000-0000-000021590000}"/>
    <cellStyle name="Normal 5 4 5 7 2 4" xfId="25564" xr:uid="{00000000-0005-0000-0000-000022590000}"/>
    <cellStyle name="Normal 5 4 5 7 3" xfId="8642" xr:uid="{00000000-0005-0000-0000-000023590000}"/>
    <cellStyle name="Normal 5 4 5 7 4" xfId="15411" xr:uid="{00000000-0005-0000-0000-000024590000}"/>
    <cellStyle name="Normal 5 4 5 7 5" xfId="22180" xr:uid="{00000000-0005-0000-0000-000025590000}"/>
    <cellStyle name="Normal 5 4 5 8" xfId="3552" xr:uid="{00000000-0005-0000-0000-000026590000}"/>
    <cellStyle name="Normal 5 4 5 8 2" xfId="10333" xr:uid="{00000000-0005-0000-0000-000027590000}"/>
    <cellStyle name="Normal 5 4 5 8 3" xfId="17102" xr:uid="{00000000-0005-0000-0000-000028590000}"/>
    <cellStyle name="Normal 5 4 5 8 4" xfId="23871" xr:uid="{00000000-0005-0000-0000-000029590000}"/>
    <cellStyle name="Normal 5 4 5 9" xfId="6948" xr:uid="{00000000-0005-0000-0000-00002A590000}"/>
    <cellStyle name="Normal 5 4 6" xfId="138" xr:uid="{00000000-0005-0000-0000-00002B590000}"/>
    <cellStyle name="Normal 5 4 6 10" xfId="20507" xr:uid="{00000000-0005-0000-0000-00002C590000}"/>
    <cellStyle name="Normal 5 4 6 2" xfId="386" xr:uid="{00000000-0005-0000-0000-00002D590000}"/>
    <cellStyle name="Normal 5 4 6 2 2" xfId="813" xr:uid="{00000000-0005-0000-0000-00002E590000}"/>
    <cellStyle name="Normal 5 4 6 2 2 2" xfId="2518" xr:uid="{00000000-0005-0000-0000-00002F590000}"/>
    <cellStyle name="Normal 5 4 6 2 2 2 2" xfId="5914" xr:uid="{00000000-0005-0000-0000-000030590000}"/>
    <cellStyle name="Normal 5 4 6 2 2 2 2 2" xfId="12692" xr:uid="{00000000-0005-0000-0000-000031590000}"/>
    <cellStyle name="Normal 5 4 6 2 2 2 2 3" xfId="19461" xr:uid="{00000000-0005-0000-0000-000032590000}"/>
    <cellStyle name="Normal 5 4 6 2 2 2 2 4" xfId="26230" xr:uid="{00000000-0005-0000-0000-000033590000}"/>
    <cellStyle name="Normal 5 4 6 2 2 2 3" xfId="9308" xr:uid="{00000000-0005-0000-0000-000034590000}"/>
    <cellStyle name="Normal 5 4 6 2 2 2 4" xfId="16077" xr:uid="{00000000-0005-0000-0000-000035590000}"/>
    <cellStyle name="Normal 5 4 6 2 2 2 5" xfId="22846" xr:uid="{00000000-0005-0000-0000-000036590000}"/>
    <cellStyle name="Normal 5 4 6 2 2 3" xfId="4218" xr:uid="{00000000-0005-0000-0000-000037590000}"/>
    <cellStyle name="Normal 5 4 6 2 2 3 2" xfId="10999" xr:uid="{00000000-0005-0000-0000-000038590000}"/>
    <cellStyle name="Normal 5 4 6 2 2 3 3" xfId="17768" xr:uid="{00000000-0005-0000-0000-000039590000}"/>
    <cellStyle name="Normal 5 4 6 2 2 3 4" xfId="24537" xr:uid="{00000000-0005-0000-0000-00003A590000}"/>
    <cellStyle name="Normal 5 4 6 2 2 4" xfId="7615" xr:uid="{00000000-0005-0000-0000-00003B590000}"/>
    <cellStyle name="Normal 5 4 6 2 2 5" xfId="14384" xr:uid="{00000000-0005-0000-0000-00003C590000}"/>
    <cellStyle name="Normal 5 4 6 2 2 6" xfId="21153" xr:uid="{00000000-0005-0000-0000-00003D590000}"/>
    <cellStyle name="Normal 5 4 6 2 3" xfId="1239" xr:uid="{00000000-0005-0000-0000-00003E590000}"/>
    <cellStyle name="Normal 5 4 6 2 3 2" xfId="2944" xr:uid="{00000000-0005-0000-0000-00003F590000}"/>
    <cellStyle name="Normal 5 4 6 2 3 2 2" xfId="6340" xr:uid="{00000000-0005-0000-0000-000040590000}"/>
    <cellStyle name="Normal 5 4 6 2 3 2 2 2" xfId="13115" xr:uid="{00000000-0005-0000-0000-000041590000}"/>
    <cellStyle name="Normal 5 4 6 2 3 2 2 3" xfId="19884" xr:uid="{00000000-0005-0000-0000-000042590000}"/>
    <cellStyle name="Normal 5 4 6 2 3 2 2 4" xfId="26653" xr:uid="{00000000-0005-0000-0000-000043590000}"/>
    <cellStyle name="Normal 5 4 6 2 3 2 3" xfId="9731" xr:uid="{00000000-0005-0000-0000-000044590000}"/>
    <cellStyle name="Normal 5 4 6 2 3 2 4" xfId="16500" xr:uid="{00000000-0005-0000-0000-000045590000}"/>
    <cellStyle name="Normal 5 4 6 2 3 2 5" xfId="23269" xr:uid="{00000000-0005-0000-0000-000046590000}"/>
    <cellStyle name="Normal 5 4 6 2 3 3" xfId="4641" xr:uid="{00000000-0005-0000-0000-000047590000}"/>
    <cellStyle name="Normal 5 4 6 2 3 3 2" xfId="11422" xr:uid="{00000000-0005-0000-0000-000048590000}"/>
    <cellStyle name="Normal 5 4 6 2 3 3 3" xfId="18191" xr:uid="{00000000-0005-0000-0000-000049590000}"/>
    <cellStyle name="Normal 5 4 6 2 3 3 4" xfId="24960" xr:uid="{00000000-0005-0000-0000-00004A590000}"/>
    <cellStyle name="Normal 5 4 6 2 3 4" xfId="8038" xr:uid="{00000000-0005-0000-0000-00004B590000}"/>
    <cellStyle name="Normal 5 4 6 2 3 5" xfId="14807" xr:uid="{00000000-0005-0000-0000-00004C590000}"/>
    <cellStyle name="Normal 5 4 6 2 3 6" xfId="21576" xr:uid="{00000000-0005-0000-0000-00004D590000}"/>
    <cellStyle name="Normal 5 4 6 2 4" xfId="1668" xr:uid="{00000000-0005-0000-0000-00004E590000}"/>
    <cellStyle name="Normal 5 4 6 2 4 2" xfId="3370" xr:uid="{00000000-0005-0000-0000-00004F590000}"/>
    <cellStyle name="Normal 5 4 6 2 4 2 2" xfId="6766" xr:uid="{00000000-0005-0000-0000-000050590000}"/>
    <cellStyle name="Normal 5 4 6 2 4 2 2 2" xfId="13538" xr:uid="{00000000-0005-0000-0000-000051590000}"/>
    <cellStyle name="Normal 5 4 6 2 4 2 2 3" xfId="20307" xr:uid="{00000000-0005-0000-0000-000052590000}"/>
    <cellStyle name="Normal 5 4 6 2 4 2 2 4" xfId="27076" xr:uid="{00000000-0005-0000-0000-000053590000}"/>
    <cellStyle name="Normal 5 4 6 2 4 2 3" xfId="10154" xr:uid="{00000000-0005-0000-0000-000054590000}"/>
    <cellStyle name="Normal 5 4 6 2 4 2 4" xfId="16923" xr:uid="{00000000-0005-0000-0000-000055590000}"/>
    <cellStyle name="Normal 5 4 6 2 4 2 5" xfId="23692" xr:uid="{00000000-0005-0000-0000-000056590000}"/>
    <cellStyle name="Normal 5 4 6 2 4 3" xfId="5064" xr:uid="{00000000-0005-0000-0000-000057590000}"/>
    <cellStyle name="Normal 5 4 6 2 4 3 2" xfId="11845" xr:uid="{00000000-0005-0000-0000-000058590000}"/>
    <cellStyle name="Normal 5 4 6 2 4 3 3" xfId="18614" xr:uid="{00000000-0005-0000-0000-000059590000}"/>
    <cellStyle name="Normal 5 4 6 2 4 3 4" xfId="25383" xr:uid="{00000000-0005-0000-0000-00005A590000}"/>
    <cellStyle name="Normal 5 4 6 2 4 4" xfId="8461" xr:uid="{00000000-0005-0000-0000-00005B590000}"/>
    <cellStyle name="Normal 5 4 6 2 4 5" xfId="15230" xr:uid="{00000000-0005-0000-0000-00005C590000}"/>
    <cellStyle name="Normal 5 4 6 2 4 6" xfId="21999" xr:uid="{00000000-0005-0000-0000-00005D590000}"/>
    <cellStyle name="Normal 5 4 6 2 5" xfId="2095" xr:uid="{00000000-0005-0000-0000-00005E590000}"/>
    <cellStyle name="Normal 5 4 6 2 5 2" xfId="5491" xr:uid="{00000000-0005-0000-0000-00005F590000}"/>
    <cellStyle name="Normal 5 4 6 2 5 2 2" xfId="12269" xr:uid="{00000000-0005-0000-0000-000060590000}"/>
    <cellStyle name="Normal 5 4 6 2 5 2 3" xfId="19038" xr:uid="{00000000-0005-0000-0000-000061590000}"/>
    <cellStyle name="Normal 5 4 6 2 5 2 4" xfId="25807" xr:uid="{00000000-0005-0000-0000-000062590000}"/>
    <cellStyle name="Normal 5 4 6 2 5 3" xfId="8885" xr:uid="{00000000-0005-0000-0000-000063590000}"/>
    <cellStyle name="Normal 5 4 6 2 5 4" xfId="15654" xr:uid="{00000000-0005-0000-0000-000064590000}"/>
    <cellStyle name="Normal 5 4 6 2 5 5" xfId="22423" xr:uid="{00000000-0005-0000-0000-000065590000}"/>
    <cellStyle name="Normal 5 4 6 2 6" xfId="3795" xr:uid="{00000000-0005-0000-0000-000066590000}"/>
    <cellStyle name="Normal 5 4 6 2 6 2" xfId="10576" xr:uid="{00000000-0005-0000-0000-000067590000}"/>
    <cellStyle name="Normal 5 4 6 2 6 3" xfId="17345" xr:uid="{00000000-0005-0000-0000-000068590000}"/>
    <cellStyle name="Normal 5 4 6 2 6 4" xfId="24114" xr:uid="{00000000-0005-0000-0000-000069590000}"/>
    <cellStyle name="Normal 5 4 6 2 7" xfId="7192" xr:uid="{00000000-0005-0000-0000-00006A590000}"/>
    <cellStyle name="Normal 5 4 6 2 8" xfId="13961" xr:uid="{00000000-0005-0000-0000-00006B590000}"/>
    <cellStyle name="Normal 5 4 6 2 9" xfId="20730" xr:uid="{00000000-0005-0000-0000-00006C590000}"/>
    <cellStyle name="Normal 5 4 6 3" xfId="588" xr:uid="{00000000-0005-0000-0000-00006D590000}"/>
    <cellStyle name="Normal 5 4 6 3 2" xfId="2295" xr:uid="{00000000-0005-0000-0000-00006E590000}"/>
    <cellStyle name="Normal 5 4 6 3 2 2" xfId="5691" xr:uid="{00000000-0005-0000-0000-00006F590000}"/>
    <cellStyle name="Normal 5 4 6 3 2 2 2" xfId="12469" xr:uid="{00000000-0005-0000-0000-000070590000}"/>
    <cellStyle name="Normal 5 4 6 3 2 2 3" xfId="19238" xr:uid="{00000000-0005-0000-0000-000071590000}"/>
    <cellStyle name="Normal 5 4 6 3 2 2 4" xfId="26007" xr:uid="{00000000-0005-0000-0000-000072590000}"/>
    <cellStyle name="Normal 5 4 6 3 2 3" xfId="9085" xr:uid="{00000000-0005-0000-0000-000073590000}"/>
    <cellStyle name="Normal 5 4 6 3 2 4" xfId="15854" xr:uid="{00000000-0005-0000-0000-000074590000}"/>
    <cellStyle name="Normal 5 4 6 3 2 5" xfId="22623" xr:uid="{00000000-0005-0000-0000-000075590000}"/>
    <cellStyle name="Normal 5 4 6 3 3" xfId="3995" xr:uid="{00000000-0005-0000-0000-000076590000}"/>
    <cellStyle name="Normal 5 4 6 3 3 2" xfId="10776" xr:uid="{00000000-0005-0000-0000-000077590000}"/>
    <cellStyle name="Normal 5 4 6 3 3 3" xfId="17545" xr:uid="{00000000-0005-0000-0000-000078590000}"/>
    <cellStyle name="Normal 5 4 6 3 3 4" xfId="24314" xr:uid="{00000000-0005-0000-0000-000079590000}"/>
    <cellStyle name="Normal 5 4 6 3 4" xfId="7392" xr:uid="{00000000-0005-0000-0000-00007A590000}"/>
    <cellStyle name="Normal 5 4 6 3 5" xfId="14161" xr:uid="{00000000-0005-0000-0000-00007B590000}"/>
    <cellStyle name="Normal 5 4 6 3 6" xfId="20930" xr:uid="{00000000-0005-0000-0000-00007C590000}"/>
    <cellStyle name="Normal 5 4 6 4" xfId="1016" xr:uid="{00000000-0005-0000-0000-00007D590000}"/>
    <cellStyle name="Normal 5 4 6 4 2" xfId="2721" xr:uid="{00000000-0005-0000-0000-00007E590000}"/>
    <cellStyle name="Normal 5 4 6 4 2 2" xfId="6117" xr:uid="{00000000-0005-0000-0000-00007F590000}"/>
    <cellStyle name="Normal 5 4 6 4 2 2 2" xfId="12892" xr:uid="{00000000-0005-0000-0000-000080590000}"/>
    <cellStyle name="Normal 5 4 6 4 2 2 3" xfId="19661" xr:uid="{00000000-0005-0000-0000-000081590000}"/>
    <cellStyle name="Normal 5 4 6 4 2 2 4" xfId="26430" xr:uid="{00000000-0005-0000-0000-000082590000}"/>
    <cellStyle name="Normal 5 4 6 4 2 3" xfId="9508" xr:uid="{00000000-0005-0000-0000-000083590000}"/>
    <cellStyle name="Normal 5 4 6 4 2 4" xfId="16277" xr:uid="{00000000-0005-0000-0000-000084590000}"/>
    <cellStyle name="Normal 5 4 6 4 2 5" xfId="23046" xr:uid="{00000000-0005-0000-0000-000085590000}"/>
    <cellStyle name="Normal 5 4 6 4 3" xfId="4418" xr:uid="{00000000-0005-0000-0000-000086590000}"/>
    <cellStyle name="Normal 5 4 6 4 3 2" xfId="11199" xr:uid="{00000000-0005-0000-0000-000087590000}"/>
    <cellStyle name="Normal 5 4 6 4 3 3" xfId="17968" xr:uid="{00000000-0005-0000-0000-000088590000}"/>
    <cellStyle name="Normal 5 4 6 4 3 4" xfId="24737" xr:uid="{00000000-0005-0000-0000-000089590000}"/>
    <cellStyle name="Normal 5 4 6 4 4" xfId="7815" xr:uid="{00000000-0005-0000-0000-00008A590000}"/>
    <cellStyle name="Normal 5 4 6 4 5" xfId="14584" xr:uid="{00000000-0005-0000-0000-00008B590000}"/>
    <cellStyle name="Normal 5 4 6 4 6" xfId="21353" xr:uid="{00000000-0005-0000-0000-00008C590000}"/>
    <cellStyle name="Normal 5 4 6 5" xfId="1445" xr:uid="{00000000-0005-0000-0000-00008D590000}"/>
    <cellStyle name="Normal 5 4 6 5 2" xfId="3147" xr:uid="{00000000-0005-0000-0000-00008E590000}"/>
    <cellStyle name="Normal 5 4 6 5 2 2" xfId="6543" xr:uid="{00000000-0005-0000-0000-00008F590000}"/>
    <cellStyle name="Normal 5 4 6 5 2 2 2" xfId="13315" xr:uid="{00000000-0005-0000-0000-000090590000}"/>
    <cellStyle name="Normal 5 4 6 5 2 2 3" xfId="20084" xr:uid="{00000000-0005-0000-0000-000091590000}"/>
    <cellStyle name="Normal 5 4 6 5 2 2 4" xfId="26853" xr:uid="{00000000-0005-0000-0000-000092590000}"/>
    <cellStyle name="Normal 5 4 6 5 2 3" xfId="9931" xr:uid="{00000000-0005-0000-0000-000093590000}"/>
    <cellStyle name="Normal 5 4 6 5 2 4" xfId="16700" xr:uid="{00000000-0005-0000-0000-000094590000}"/>
    <cellStyle name="Normal 5 4 6 5 2 5" xfId="23469" xr:uid="{00000000-0005-0000-0000-000095590000}"/>
    <cellStyle name="Normal 5 4 6 5 3" xfId="4841" xr:uid="{00000000-0005-0000-0000-000096590000}"/>
    <cellStyle name="Normal 5 4 6 5 3 2" xfId="11622" xr:uid="{00000000-0005-0000-0000-000097590000}"/>
    <cellStyle name="Normal 5 4 6 5 3 3" xfId="18391" xr:uid="{00000000-0005-0000-0000-000098590000}"/>
    <cellStyle name="Normal 5 4 6 5 3 4" xfId="25160" xr:uid="{00000000-0005-0000-0000-000099590000}"/>
    <cellStyle name="Normal 5 4 6 5 4" xfId="8238" xr:uid="{00000000-0005-0000-0000-00009A590000}"/>
    <cellStyle name="Normal 5 4 6 5 5" xfId="15007" xr:uid="{00000000-0005-0000-0000-00009B590000}"/>
    <cellStyle name="Normal 5 4 6 5 6" xfId="21776" xr:uid="{00000000-0005-0000-0000-00009C590000}"/>
    <cellStyle name="Normal 5 4 6 6" xfId="1870" xr:uid="{00000000-0005-0000-0000-00009D590000}"/>
    <cellStyle name="Normal 5 4 6 6 2" xfId="5266" xr:uid="{00000000-0005-0000-0000-00009E590000}"/>
    <cellStyle name="Normal 5 4 6 6 2 2" xfId="12046" xr:uid="{00000000-0005-0000-0000-00009F590000}"/>
    <cellStyle name="Normal 5 4 6 6 2 3" xfId="18815" xr:uid="{00000000-0005-0000-0000-0000A0590000}"/>
    <cellStyle name="Normal 5 4 6 6 2 4" xfId="25584" xr:uid="{00000000-0005-0000-0000-0000A1590000}"/>
    <cellStyle name="Normal 5 4 6 6 3" xfId="8662" xr:uid="{00000000-0005-0000-0000-0000A2590000}"/>
    <cellStyle name="Normal 5 4 6 6 4" xfId="15431" xr:uid="{00000000-0005-0000-0000-0000A3590000}"/>
    <cellStyle name="Normal 5 4 6 6 5" xfId="22200" xr:uid="{00000000-0005-0000-0000-0000A4590000}"/>
    <cellStyle name="Normal 5 4 6 7" xfId="3572" xr:uid="{00000000-0005-0000-0000-0000A5590000}"/>
    <cellStyle name="Normal 5 4 6 7 2" xfId="10353" xr:uid="{00000000-0005-0000-0000-0000A6590000}"/>
    <cellStyle name="Normal 5 4 6 7 3" xfId="17122" xr:uid="{00000000-0005-0000-0000-0000A7590000}"/>
    <cellStyle name="Normal 5 4 6 7 4" xfId="23891" xr:uid="{00000000-0005-0000-0000-0000A8590000}"/>
    <cellStyle name="Normal 5 4 6 8" xfId="6968" xr:uid="{00000000-0005-0000-0000-0000A9590000}"/>
    <cellStyle name="Normal 5 4 6 9" xfId="13738" xr:uid="{00000000-0005-0000-0000-0000AA590000}"/>
    <cellStyle name="Normal 5 4 7" xfId="284" xr:uid="{00000000-0005-0000-0000-0000AB590000}"/>
    <cellStyle name="Normal 5 4 7 2" xfId="711" xr:uid="{00000000-0005-0000-0000-0000AC590000}"/>
    <cellStyle name="Normal 5 4 7 2 2" xfId="2418" xr:uid="{00000000-0005-0000-0000-0000AD590000}"/>
    <cellStyle name="Normal 5 4 7 2 2 2" xfId="5814" xr:uid="{00000000-0005-0000-0000-0000AE590000}"/>
    <cellStyle name="Normal 5 4 7 2 2 2 2" xfId="12592" xr:uid="{00000000-0005-0000-0000-0000AF590000}"/>
    <cellStyle name="Normal 5 4 7 2 2 2 3" xfId="19361" xr:uid="{00000000-0005-0000-0000-0000B0590000}"/>
    <cellStyle name="Normal 5 4 7 2 2 2 4" xfId="26130" xr:uid="{00000000-0005-0000-0000-0000B1590000}"/>
    <cellStyle name="Normal 5 4 7 2 2 3" xfId="9208" xr:uid="{00000000-0005-0000-0000-0000B2590000}"/>
    <cellStyle name="Normal 5 4 7 2 2 4" xfId="15977" xr:uid="{00000000-0005-0000-0000-0000B3590000}"/>
    <cellStyle name="Normal 5 4 7 2 2 5" xfId="22746" xr:uid="{00000000-0005-0000-0000-0000B4590000}"/>
    <cellStyle name="Normal 5 4 7 2 3" xfId="4118" xr:uid="{00000000-0005-0000-0000-0000B5590000}"/>
    <cellStyle name="Normal 5 4 7 2 3 2" xfId="10899" xr:uid="{00000000-0005-0000-0000-0000B6590000}"/>
    <cellStyle name="Normal 5 4 7 2 3 3" xfId="17668" xr:uid="{00000000-0005-0000-0000-0000B7590000}"/>
    <cellStyle name="Normal 5 4 7 2 3 4" xfId="24437" xr:uid="{00000000-0005-0000-0000-0000B8590000}"/>
    <cellStyle name="Normal 5 4 7 2 4" xfId="7515" xr:uid="{00000000-0005-0000-0000-0000B9590000}"/>
    <cellStyle name="Normal 5 4 7 2 5" xfId="14284" xr:uid="{00000000-0005-0000-0000-0000BA590000}"/>
    <cellStyle name="Normal 5 4 7 2 6" xfId="21053" xr:uid="{00000000-0005-0000-0000-0000BB590000}"/>
    <cellStyle name="Normal 5 4 7 3" xfId="1139" xr:uid="{00000000-0005-0000-0000-0000BC590000}"/>
    <cellStyle name="Normal 5 4 7 3 2" xfId="2844" xr:uid="{00000000-0005-0000-0000-0000BD590000}"/>
    <cellStyle name="Normal 5 4 7 3 2 2" xfId="6240" xr:uid="{00000000-0005-0000-0000-0000BE590000}"/>
    <cellStyle name="Normal 5 4 7 3 2 2 2" xfId="13015" xr:uid="{00000000-0005-0000-0000-0000BF590000}"/>
    <cellStyle name="Normal 5 4 7 3 2 2 3" xfId="19784" xr:uid="{00000000-0005-0000-0000-0000C0590000}"/>
    <cellStyle name="Normal 5 4 7 3 2 2 4" xfId="26553" xr:uid="{00000000-0005-0000-0000-0000C1590000}"/>
    <cellStyle name="Normal 5 4 7 3 2 3" xfId="9631" xr:uid="{00000000-0005-0000-0000-0000C2590000}"/>
    <cellStyle name="Normal 5 4 7 3 2 4" xfId="16400" xr:uid="{00000000-0005-0000-0000-0000C3590000}"/>
    <cellStyle name="Normal 5 4 7 3 2 5" xfId="23169" xr:uid="{00000000-0005-0000-0000-0000C4590000}"/>
    <cellStyle name="Normal 5 4 7 3 3" xfId="4541" xr:uid="{00000000-0005-0000-0000-0000C5590000}"/>
    <cellStyle name="Normal 5 4 7 3 3 2" xfId="11322" xr:uid="{00000000-0005-0000-0000-0000C6590000}"/>
    <cellStyle name="Normal 5 4 7 3 3 3" xfId="18091" xr:uid="{00000000-0005-0000-0000-0000C7590000}"/>
    <cellStyle name="Normal 5 4 7 3 3 4" xfId="24860" xr:uid="{00000000-0005-0000-0000-0000C8590000}"/>
    <cellStyle name="Normal 5 4 7 3 4" xfId="7938" xr:uid="{00000000-0005-0000-0000-0000C9590000}"/>
    <cellStyle name="Normal 5 4 7 3 5" xfId="14707" xr:uid="{00000000-0005-0000-0000-0000CA590000}"/>
    <cellStyle name="Normal 5 4 7 3 6" xfId="21476" xr:uid="{00000000-0005-0000-0000-0000CB590000}"/>
    <cellStyle name="Normal 5 4 7 4" xfId="1568" xr:uid="{00000000-0005-0000-0000-0000CC590000}"/>
    <cellStyle name="Normal 5 4 7 4 2" xfId="3270" xr:uid="{00000000-0005-0000-0000-0000CD590000}"/>
    <cellStyle name="Normal 5 4 7 4 2 2" xfId="6666" xr:uid="{00000000-0005-0000-0000-0000CE590000}"/>
    <cellStyle name="Normal 5 4 7 4 2 2 2" xfId="13438" xr:uid="{00000000-0005-0000-0000-0000CF590000}"/>
    <cellStyle name="Normal 5 4 7 4 2 2 3" xfId="20207" xr:uid="{00000000-0005-0000-0000-0000D0590000}"/>
    <cellStyle name="Normal 5 4 7 4 2 2 4" xfId="26976" xr:uid="{00000000-0005-0000-0000-0000D1590000}"/>
    <cellStyle name="Normal 5 4 7 4 2 3" xfId="10054" xr:uid="{00000000-0005-0000-0000-0000D2590000}"/>
    <cellStyle name="Normal 5 4 7 4 2 4" xfId="16823" xr:uid="{00000000-0005-0000-0000-0000D3590000}"/>
    <cellStyle name="Normal 5 4 7 4 2 5" xfId="23592" xr:uid="{00000000-0005-0000-0000-0000D4590000}"/>
    <cellStyle name="Normal 5 4 7 4 3" xfId="4964" xr:uid="{00000000-0005-0000-0000-0000D5590000}"/>
    <cellStyle name="Normal 5 4 7 4 3 2" xfId="11745" xr:uid="{00000000-0005-0000-0000-0000D6590000}"/>
    <cellStyle name="Normal 5 4 7 4 3 3" xfId="18514" xr:uid="{00000000-0005-0000-0000-0000D7590000}"/>
    <cellStyle name="Normal 5 4 7 4 3 4" xfId="25283" xr:uid="{00000000-0005-0000-0000-0000D8590000}"/>
    <cellStyle name="Normal 5 4 7 4 4" xfId="8361" xr:uid="{00000000-0005-0000-0000-0000D9590000}"/>
    <cellStyle name="Normal 5 4 7 4 5" xfId="15130" xr:uid="{00000000-0005-0000-0000-0000DA590000}"/>
    <cellStyle name="Normal 5 4 7 4 6" xfId="21899" xr:uid="{00000000-0005-0000-0000-0000DB590000}"/>
    <cellStyle name="Normal 5 4 7 5" xfId="1993" xr:uid="{00000000-0005-0000-0000-0000DC590000}"/>
    <cellStyle name="Normal 5 4 7 5 2" xfId="5389" xr:uid="{00000000-0005-0000-0000-0000DD590000}"/>
    <cellStyle name="Normal 5 4 7 5 2 2" xfId="12169" xr:uid="{00000000-0005-0000-0000-0000DE590000}"/>
    <cellStyle name="Normal 5 4 7 5 2 3" xfId="18938" xr:uid="{00000000-0005-0000-0000-0000DF590000}"/>
    <cellStyle name="Normal 5 4 7 5 2 4" xfId="25707" xr:uid="{00000000-0005-0000-0000-0000E0590000}"/>
    <cellStyle name="Normal 5 4 7 5 3" xfId="8785" xr:uid="{00000000-0005-0000-0000-0000E1590000}"/>
    <cellStyle name="Normal 5 4 7 5 4" xfId="15554" xr:uid="{00000000-0005-0000-0000-0000E2590000}"/>
    <cellStyle name="Normal 5 4 7 5 5" xfId="22323" xr:uid="{00000000-0005-0000-0000-0000E3590000}"/>
    <cellStyle name="Normal 5 4 7 6" xfId="3695" xr:uid="{00000000-0005-0000-0000-0000E4590000}"/>
    <cellStyle name="Normal 5 4 7 6 2" xfId="10476" xr:uid="{00000000-0005-0000-0000-0000E5590000}"/>
    <cellStyle name="Normal 5 4 7 6 3" xfId="17245" xr:uid="{00000000-0005-0000-0000-0000E6590000}"/>
    <cellStyle name="Normal 5 4 7 6 4" xfId="24014" xr:uid="{00000000-0005-0000-0000-0000E7590000}"/>
    <cellStyle name="Normal 5 4 7 7" xfId="7092" xr:uid="{00000000-0005-0000-0000-0000E8590000}"/>
    <cellStyle name="Normal 5 4 7 8" xfId="13861" xr:uid="{00000000-0005-0000-0000-0000E9590000}"/>
    <cellStyle name="Normal 5 4 7 9" xfId="20630" xr:uid="{00000000-0005-0000-0000-0000EA590000}"/>
    <cellStyle name="Normal 5 4 8" xfId="486" xr:uid="{00000000-0005-0000-0000-0000EB590000}"/>
    <cellStyle name="Normal 5 4 8 2" xfId="2195" xr:uid="{00000000-0005-0000-0000-0000EC590000}"/>
    <cellStyle name="Normal 5 4 8 2 2" xfId="5591" xr:uid="{00000000-0005-0000-0000-0000ED590000}"/>
    <cellStyle name="Normal 5 4 8 2 2 2" xfId="12369" xr:uid="{00000000-0005-0000-0000-0000EE590000}"/>
    <cellStyle name="Normal 5 4 8 2 2 3" xfId="19138" xr:uid="{00000000-0005-0000-0000-0000EF590000}"/>
    <cellStyle name="Normal 5 4 8 2 2 4" xfId="25907" xr:uid="{00000000-0005-0000-0000-0000F0590000}"/>
    <cellStyle name="Normal 5 4 8 2 3" xfId="8985" xr:uid="{00000000-0005-0000-0000-0000F1590000}"/>
    <cellStyle name="Normal 5 4 8 2 4" xfId="15754" xr:uid="{00000000-0005-0000-0000-0000F2590000}"/>
    <cellStyle name="Normal 5 4 8 2 5" xfId="22523" xr:uid="{00000000-0005-0000-0000-0000F3590000}"/>
    <cellStyle name="Normal 5 4 8 3" xfId="3895" xr:uid="{00000000-0005-0000-0000-0000F4590000}"/>
    <cellStyle name="Normal 5 4 8 3 2" xfId="10676" xr:uid="{00000000-0005-0000-0000-0000F5590000}"/>
    <cellStyle name="Normal 5 4 8 3 3" xfId="17445" xr:uid="{00000000-0005-0000-0000-0000F6590000}"/>
    <cellStyle name="Normal 5 4 8 3 4" xfId="24214" xr:uid="{00000000-0005-0000-0000-0000F7590000}"/>
    <cellStyle name="Normal 5 4 8 4" xfId="7292" xr:uid="{00000000-0005-0000-0000-0000F8590000}"/>
    <cellStyle name="Normal 5 4 8 5" xfId="14061" xr:uid="{00000000-0005-0000-0000-0000F9590000}"/>
    <cellStyle name="Normal 5 4 8 6" xfId="20830" xr:uid="{00000000-0005-0000-0000-0000FA590000}"/>
    <cellStyle name="Normal 5 4 9" xfId="916" xr:uid="{00000000-0005-0000-0000-0000FB590000}"/>
    <cellStyle name="Normal 5 4 9 2" xfId="2621" xr:uid="{00000000-0005-0000-0000-0000FC590000}"/>
    <cellStyle name="Normal 5 4 9 2 2" xfId="6017" xr:uid="{00000000-0005-0000-0000-0000FD590000}"/>
    <cellStyle name="Normal 5 4 9 2 2 2" xfId="12792" xr:uid="{00000000-0005-0000-0000-0000FE590000}"/>
    <cellStyle name="Normal 5 4 9 2 2 3" xfId="19561" xr:uid="{00000000-0005-0000-0000-0000FF590000}"/>
    <cellStyle name="Normal 5 4 9 2 2 4" xfId="26330" xr:uid="{00000000-0005-0000-0000-0000005A0000}"/>
    <cellStyle name="Normal 5 4 9 2 3" xfId="9408" xr:uid="{00000000-0005-0000-0000-0000015A0000}"/>
    <cellStyle name="Normal 5 4 9 2 4" xfId="16177" xr:uid="{00000000-0005-0000-0000-0000025A0000}"/>
    <cellStyle name="Normal 5 4 9 2 5" xfId="22946" xr:uid="{00000000-0005-0000-0000-0000035A0000}"/>
    <cellStyle name="Normal 5 4 9 3" xfId="4318" xr:uid="{00000000-0005-0000-0000-0000045A0000}"/>
    <cellStyle name="Normal 5 4 9 3 2" xfId="11099" xr:uid="{00000000-0005-0000-0000-0000055A0000}"/>
    <cellStyle name="Normal 5 4 9 3 3" xfId="17868" xr:uid="{00000000-0005-0000-0000-0000065A0000}"/>
    <cellStyle name="Normal 5 4 9 3 4" xfId="24637" xr:uid="{00000000-0005-0000-0000-0000075A0000}"/>
    <cellStyle name="Normal 5 4 9 4" xfId="7715" xr:uid="{00000000-0005-0000-0000-0000085A0000}"/>
    <cellStyle name="Normal 5 4 9 5" xfId="14484" xr:uid="{00000000-0005-0000-0000-0000095A0000}"/>
    <cellStyle name="Normal 5 4 9 6" xfId="21253" xr:uid="{00000000-0005-0000-0000-00000A5A0000}"/>
    <cellStyle name="Normal 5 5" xfId="32" xr:uid="{00000000-0005-0000-0000-00000B5A0000}"/>
    <cellStyle name="Normal 5 5 10" xfId="13648" xr:uid="{00000000-0005-0000-0000-00000C5A0000}"/>
    <cellStyle name="Normal 5 5 11" xfId="20417" xr:uid="{00000000-0005-0000-0000-00000D5A0000}"/>
    <cellStyle name="Normal 5 5 2" xfId="148" xr:uid="{00000000-0005-0000-0000-00000E5A0000}"/>
    <cellStyle name="Normal 5 5 2 10" xfId="20517" xr:uid="{00000000-0005-0000-0000-00000F5A0000}"/>
    <cellStyle name="Normal 5 5 2 2" xfId="396" xr:uid="{00000000-0005-0000-0000-0000105A0000}"/>
    <cellStyle name="Normal 5 5 2 2 2" xfId="823" xr:uid="{00000000-0005-0000-0000-0000115A0000}"/>
    <cellStyle name="Normal 5 5 2 2 2 2" xfId="2528" xr:uid="{00000000-0005-0000-0000-0000125A0000}"/>
    <cellStyle name="Normal 5 5 2 2 2 2 2" xfId="5924" xr:uid="{00000000-0005-0000-0000-0000135A0000}"/>
    <cellStyle name="Normal 5 5 2 2 2 2 2 2" xfId="12702" xr:uid="{00000000-0005-0000-0000-0000145A0000}"/>
    <cellStyle name="Normal 5 5 2 2 2 2 2 3" xfId="19471" xr:uid="{00000000-0005-0000-0000-0000155A0000}"/>
    <cellStyle name="Normal 5 5 2 2 2 2 2 4" xfId="26240" xr:uid="{00000000-0005-0000-0000-0000165A0000}"/>
    <cellStyle name="Normal 5 5 2 2 2 2 3" xfId="9318" xr:uid="{00000000-0005-0000-0000-0000175A0000}"/>
    <cellStyle name="Normal 5 5 2 2 2 2 4" xfId="16087" xr:uid="{00000000-0005-0000-0000-0000185A0000}"/>
    <cellStyle name="Normal 5 5 2 2 2 2 5" xfId="22856" xr:uid="{00000000-0005-0000-0000-0000195A0000}"/>
    <cellStyle name="Normal 5 5 2 2 2 3" xfId="4228" xr:uid="{00000000-0005-0000-0000-00001A5A0000}"/>
    <cellStyle name="Normal 5 5 2 2 2 3 2" xfId="11009" xr:uid="{00000000-0005-0000-0000-00001B5A0000}"/>
    <cellStyle name="Normal 5 5 2 2 2 3 3" xfId="17778" xr:uid="{00000000-0005-0000-0000-00001C5A0000}"/>
    <cellStyle name="Normal 5 5 2 2 2 3 4" xfId="24547" xr:uid="{00000000-0005-0000-0000-00001D5A0000}"/>
    <cellStyle name="Normal 5 5 2 2 2 4" xfId="7625" xr:uid="{00000000-0005-0000-0000-00001E5A0000}"/>
    <cellStyle name="Normal 5 5 2 2 2 5" xfId="14394" xr:uid="{00000000-0005-0000-0000-00001F5A0000}"/>
    <cellStyle name="Normal 5 5 2 2 2 6" xfId="21163" xr:uid="{00000000-0005-0000-0000-0000205A0000}"/>
    <cellStyle name="Normal 5 5 2 2 3" xfId="1249" xr:uid="{00000000-0005-0000-0000-0000215A0000}"/>
    <cellStyle name="Normal 5 5 2 2 3 2" xfId="2954" xr:uid="{00000000-0005-0000-0000-0000225A0000}"/>
    <cellStyle name="Normal 5 5 2 2 3 2 2" xfId="6350" xr:uid="{00000000-0005-0000-0000-0000235A0000}"/>
    <cellStyle name="Normal 5 5 2 2 3 2 2 2" xfId="13125" xr:uid="{00000000-0005-0000-0000-0000245A0000}"/>
    <cellStyle name="Normal 5 5 2 2 3 2 2 3" xfId="19894" xr:uid="{00000000-0005-0000-0000-0000255A0000}"/>
    <cellStyle name="Normal 5 5 2 2 3 2 2 4" xfId="26663" xr:uid="{00000000-0005-0000-0000-0000265A0000}"/>
    <cellStyle name="Normal 5 5 2 2 3 2 3" xfId="9741" xr:uid="{00000000-0005-0000-0000-0000275A0000}"/>
    <cellStyle name="Normal 5 5 2 2 3 2 4" xfId="16510" xr:uid="{00000000-0005-0000-0000-0000285A0000}"/>
    <cellStyle name="Normal 5 5 2 2 3 2 5" xfId="23279" xr:uid="{00000000-0005-0000-0000-0000295A0000}"/>
    <cellStyle name="Normal 5 5 2 2 3 3" xfId="4651" xr:uid="{00000000-0005-0000-0000-00002A5A0000}"/>
    <cellStyle name="Normal 5 5 2 2 3 3 2" xfId="11432" xr:uid="{00000000-0005-0000-0000-00002B5A0000}"/>
    <cellStyle name="Normal 5 5 2 2 3 3 3" xfId="18201" xr:uid="{00000000-0005-0000-0000-00002C5A0000}"/>
    <cellStyle name="Normal 5 5 2 2 3 3 4" xfId="24970" xr:uid="{00000000-0005-0000-0000-00002D5A0000}"/>
    <cellStyle name="Normal 5 5 2 2 3 4" xfId="8048" xr:uid="{00000000-0005-0000-0000-00002E5A0000}"/>
    <cellStyle name="Normal 5 5 2 2 3 5" xfId="14817" xr:uid="{00000000-0005-0000-0000-00002F5A0000}"/>
    <cellStyle name="Normal 5 5 2 2 3 6" xfId="21586" xr:uid="{00000000-0005-0000-0000-0000305A0000}"/>
    <cellStyle name="Normal 5 5 2 2 4" xfId="1678" xr:uid="{00000000-0005-0000-0000-0000315A0000}"/>
    <cellStyle name="Normal 5 5 2 2 4 2" xfId="3380" xr:uid="{00000000-0005-0000-0000-0000325A0000}"/>
    <cellStyle name="Normal 5 5 2 2 4 2 2" xfId="6776" xr:uid="{00000000-0005-0000-0000-0000335A0000}"/>
    <cellStyle name="Normal 5 5 2 2 4 2 2 2" xfId="13548" xr:uid="{00000000-0005-0000-0000-0000345A0000}"/>
    <cellStyle name="Normal 5 5 2 2 4 2 2 3" xfId="20317" xr:uid="{00000000-0005-0000-0000-0000355A0000}"/>
    <cellStyle name="Normal 5 5 2 2 4 2 2 4" xfId="27086" xr:uid="{00000000-0005-0000-0000-0000365A0000}"/>
    <cellStyle name="Normal 5 5 2 2 4 2 3" xfId="10164" xr:uid="{00000000-0005-0000-0000-0000375A0000}"/>
    <cellStyle name="Normal 5 5 2 2 4 2 4" xfId="16933" xr:uid="{00000000-0005-0000-0000-0000385A0000}"/>
    <cellStyle name="Normal 5 5 2 2 4 2 5" xfId="23702" xr:uid="{00000000-0005-0000-0000-0000395A0000}"/>
    <cellStyle name="Normal 5 5 2 2 4 3" xfId="5074" xr:uid="{00000000-0005-0000-0000-00003A5A0000}"/>
    <cellStyle name="Normal 5 5 2 2 4 3 2" xfId="11855" xr:uid="{00000000-0005-0000-0000-00003B5A0000}"/>
    <cellStyle name="Normal 5 5 2 2 4 3 3" xfId="18624" xr:uid="{00000000-0005-0000-0000-00003C5A0000}"/>
    <cellStyle name="Normal 5 5 2 2 4 3 4" xfId="25393" xr:uid="{00000000-0005-0000-0000-00003D5A0000}"/>
    <cellStyle name="Normal 5 5 2 2 4 4" xfId="8471" xr:uid="{00000000-0005-0000-0000-00003E5A0000}"/>
    <cellStyle name="Normal 5 5 2 2 4 5" xfId="15240" xr:uid="{00000000-0005-0000-0000-00003F5A0000}"/>
    <cellStyle name="Normal 5 5 2 2 4 6" xfId="22009" xr:uid="{00000000-0005-0000-0000-0000405A0000}"/>
    <cellStyle name="Normal 5 5 2 2 5" xfId="2105" xr:uid="{00000000-0005-0000-0000-0000415A0000}"/>
    <cellStyle name="Normal 5 5 2 2 5 2" xfId="5501" xr:uid="{00000000-0005-0000-0000-0000425A0000}"/>
    <cellStyle name="Normal 5 5 2 2 5 2 2" xfId="12279" xr:uid="{00000000-0005-0000-0000-0000435A0000}"/>
    <cellStyle name="Normal 5 5 2 2 5 2 3" xfId="19048" xr:uid="{00000000-0005-0000-0000-0000445A0000}"/>
    <cellStyle name="Normal 5 5 2 2 5 2 4" xfId="25817" xr:uid="{00000000-0005-0000-0000-0000455A0000}"/>
    <cellStyle name="Normal 5 5 2 2 5 3" xfId="8895" xr:uid="{00000000-0005-0000-0000-0000465A0000}"/>
    <cellStyle name="Normal 5 5 2 2 5 4" xfId="15664" xr:uid="{00000000-0005-0000-0000-0000475A0000}"/>
    <cellStyle name="Normal 5 5 2 2 5 5" xfId="22433" xr:uid="{00000000-0005-0000-0000-0000485A0000}"/>
    <cellStyle name="Normal 5 5 2 2 6" xfId="3805" xr:uid="{00000000-0005-0000-0000-0000495A0000}"/>
    <cellStyle name="Normal 5 5 2 2 6 2" xfId="10586" xr:uid="{00000000-0005-0000-0000-00004A5A0000}"/>
    <cellStyle name="Normal 5 5 2 2 6 3" xfId="17355" xr:uid="{00000000-0005-0000-0000-00004B5A0000}"/>
    <cellStyle name="Normal 5 5 2 2 6 4" xfId="24124" xr:uid="{00000000-0005-0000-0000-00004C5A0000}"/>
    <cellStyle name="Normal 5 5 2 2 7" xfId="7202" xr:uid="{00000000-0005-0000-0000-00004D5A0000}"/>
    <cellStyle name="Normal 5 5 2 2 8" xfId="13971" xr:uid="{00000000-0005-0000-0000-00004E5A0000}"/>
    <cellStyle name="Normal 5 5 2 2 9" xfId="20740" xr:uid="{00000000-0005-0000-0000-00004F5A0000}"/>
    <cellStyle name="Normal 5 5 2 3" xfId="598" xr:uid="{00000000-0005-0000-0000-0000505A0000}"/>
    <cellStyle name="Normal 5 5 2 3 2" xfId="2305" xr:uid="{00000000-0005-0000-0000-0000515A0000}"/>
    <cellStyle name="Normal 5 5 2 3 2 2" xfId="5701" xr:uid="{00000000-0005-0000-0000-0000525A0000}"/>
    <cellStyle name="Normal 5 5 2 3 2 2 2" xfId="12479" xr:uid="{00000000-0005-0000-0000-0000535A0000}"/>
    <cellStyle name="Normal 5 5 2 3 2 2 3" xfId="19248" xr:uid="{00000000-0005-0000-0000-0000545A0000}"/>
    <cellStyle name="Normal 5 5 2 3 2 2 4" xfId="26017" xr:uid="{00000000-0005-0000-0000-0000555A0000}"/>
    <cellStyle name="Normal 5 5 2 3 2 3" xfId="9095" xr:uid="{00000000-0005-0000-0000-0000565A0000}"/>
    <cellStyle name="Normal 5 5 2 3 2 4" xfId="15864" xr:uid="{00000000-0005-0000-0000-0000575A0000}"/>
    <cellStyle name="Normal 5 5 2 3 2 5" xfId="22633" xr:uid="{00000000-0005-0000-0000-0000585A0000}"/>
    <cellStyle name="Normal 5 5 2 3 3" xfId="4005" xr:uid="{00000000-0005-0000-0000-0000595A0000}"/>
    <cellStyle name="Normal 5 5 2 3 3 2" xfId="10786" xr:uid="{00000000-0005-0000-0000-00005A5A0000}"/>
    <cellStyle name="Normal 5 5 2 3 3 3" xfId="17555" xr:uid="{00000000-0005-0000-0000-00005B5A0000}"/>
    <cellStyle name="Normal 5 5 2 3 3 4" xfId="24324" xr:uid="{00000000-0005-0000-0000-00005C5A0000}"/>
    <cellStyle name="Normal 5 5 2 3 4" xfId="7402" xr:uid="{00000000-0005-0000-0000-00005D5A0000}"/>
    <cellStyle name="Normal 5 5 2 3 5" xfId="14171" xr:uid="{00000000-0005-0000-0000-00005E5A0000}"/>
    <cellStyle name="Normal 5 5 2 3 6" xfId="20940" xr:uid="{00000000-0005-0000-0000-00005F5A0000}"/>
    <cellStyle name="Normal 5 5 2 4" xfId="1026" xr:uid="{00000000-0005-0000-0000-0000605A0000}"/>
    <cellStyle name="Normal 5 5 2 4 2" xfId="2731" xr:uid="{00000000-0005-0000-0000-0000615A0000}"/>
    <cellStyle name="Normal 5 5 2 4 2 2" xfId="6127" xr:uid="{00000000-0005-0000-0000-0000625A0000}"/>
    <cellStyle name="Normal 5 5 2 4 2 2 2" xfId="12902" xr:uid="{00000000-0005-0000-0000-0000635A0000}"/>
    <cellStyle name="Normal 5 5 2 4 2 2 3" xfId="19671" xr:uid="{00000000-0005-0000-0000-0000645A0000}"/>
    <cellStyle name="Normal 5 5 2 4 2 2 4" xfId="26440" xr:uid="{00000000-0005-0000-0000-0000655A0000}"/>
    <cellStyle name="Normal 5 5 2 4 2 3" xfId="9518" xr:uid="{00000000-0005-0000-0000-0000665A0000}"/>
    <cellStyle name="Normal 5 5 2 4 2 4" xfId="16287" xr:uid="{00000000-0005-0000-0000-0000675A0000}"/>
    <cellStyle name="Normal 5 5 2 4 2 5" xfId="23056" xr:uid="{00000000-0005-0000-0000-0000685A0000}"/>
    <cellStyle name="Normal 5 5 2 4 3" xfId="4428" xr:uid="{00000000-0005-0000-0000-0000695A0000}"/>
    <cellStyle name="Normal 5 5 2 4 3 2" xfId="11209" xr:uid="{00000000-0005-0000-0000-00006A5A0000}"/>
    <cellStyle name="Normal 5 5 2 4 3 3" xfId="17978" xr:uid="{00000000-0005-0000-0000-00006B5A0000}"/>
    <cellStyle name="Normal 5 5 2 4 3 4" xfId="24747" xr:uid="{00000000-0005-0000-0000-00006C5A0000}"/>
    <cellStyle name="Normal 5 5 2 4 4" xfId="7825" xr:uid="{00000000-0005-0000-0000-00006D5A0000}"/>
    <cellStyle name="Normal 5 5 2 4 5" xfId="14594" xr:uid="{00000000-0005-0000-0000-00006E5A0000}"/>
    <cellStyle name="Normal 5 5 2 4 6" xfId="21363" xr:uid="{00000000-0005-0000-0000-00006F5A0000}"/>
    <cellStyle name="Normal 5 5 2 5" xfId="1455" xr:uid="{00000000-0005-0000-0000-0000705A0000}"/>
    <cellStyle name="Normal 5 5 2 5 2" xfId="3157" xr:uid="{00000000-0005-0000-0000-0000715A0000}"/>
    <cellStyle name="Normal 5 5 2 5 2 2" xfId="6553" xr:uid="{00000000-0005-0000-0000-0000725A0000}"/>
    <cellStyle name="Normal 5 5 2 5 2 2 2" xfId="13325" xr:uid="{00000000-0005-0000-0000-0000735A0000}"/>
    <cellStyle name="Normal 5 5 2 5 2 2 3" xfId="20094" xr:uid="{00000000-0005-0000-0000-0000745A0000}"/>
    <cellStyle name="Normal 5 5 2 5 2 2 4" xfId="26863" xr:uid="{00000000-0005-0000-0000-0000755A0000}"/>
    <cellStyle name="Normal 5 5 2 5 2 3" xfId="9941" xr:uid="{00000000-0005-0000-0000-0000765A0000}"/>
    <cellStyle name="Normal 5 5 2 5 2 4" xfId="16710" xr:uid="{00000000-0005-0000-0000-0000775A0000}"/>
    <cellStyle name="Normal 5 5 2 5 2 5" xfId="23479" xr:uid="{00000000-0005-0000-0000-0000785A0000}"/>
    <cellStyle name="Normal 5 5 2 5 3" xfId="4851" xr:uid="{00000000-0005-0000-0000-0000795A0000}"/>
    <cellStyle name="Normal 5 5 2 5 3 2" xfId="11632" xr:uid="{00000000-0005-0000-0000-00007A5A0000}"/>
    <cellStyle name="Normal 5 5 2 5 3 3" xfId="18401" xr:uid="{00000000-0005-0000-0000-00007B5A0000}"/>
    <cellStyle name="Normal 5 5 2 5 3 4" xfId="25170" xr:uid="{00000000-0005-0000-0000-00007C5A0000}"/>
    <cellStyle name="Normal 5 5 2 5 4" xfId="8248" xr:uid="{00000000-0005-0000-0000-00007D5A0000}"/>
    <cellStyle name="Normal 5 5 2 5 5" xfId="15017" xr:uid="{00000000-0005-0000-0000-00007E5A0000}"/>
    <cellStyle name="Normal 5 5 2 5 6" xfId="21786" xr:uid="{00000000-0005-0000-0000-00007F5A0000}"/>
    <cellStyle name="Normal 5 5 2 6" xfId="1880" xr:uid="{00000000-0005-0000-0000-0000805A0000}"/>
    <cellStyle name="Normal 5 5 2 6 2" xfId="5276" xr:uid="{00000000-0005-0000-0000-0000815A0000}"/>
    <cellStyle name="Normal 5 5 2 6 2 2" xfId="12056" xr:uid="{00000000-0005-0000-0000-0000825A0000}"/>
    <cellStyle name="Normal 5 5 2 6 2 3" xfId="18825" xr:uid="{00000000-0005-0000-0000-0000835A0000}"/>
    <cellStyle name="Normal 5 5 2 6 2 4" xfId="25594" xr:uid="{00000000-0005-0000-0000-0000845A0000}"/>
    <cellStyle name="Normal 5 5 2 6 3" xfId="8672" xr:uid="{00000000-0005-0000-0000-0000855A0000}"/>
    <cellStyle name="Normal 5 5 2 6 4" xfId="15441" xr:uid="{00000000-0005-0000-0000-0000865A0000}"/>
    <cellStyle name="Normal 5 5 2 6 5" xfId="22210" xr:uid="{00000000-0005-0000-0000-0000875A0000}"/>
    <cellStyle name="Normal 5 5 2 7" xfId="3582" xr:uid="{00000000-0005-0000-0000-0000885A0000}"/>
    <cellStyle name="Normal 5 5 2 7 2" xfId="10363" xr:uid="{00000000-0005-0000-0000-0000895A0000}"/>
    <cellStyle name="Normal 5 5 2 7 3" xfId="17132" xr:uid="{00000000-0005-0000-0000-00008A5A0000}"/>
    <cellStyle name="Normal 5 5 2 7 4" xfId="23901" xr:uid="{00000000-0005-0000-0000-00008B5A0000}"/>
    <cellStyle name="Normal 5 5 2 8" xfId="6978" xr:uid="{00000000-0005-0000-0000-00008C5A0000}"/>
    <cellStyle name="Normal 5 5 2 9" xfId="13748" xr:uid="{00000000-0005-0000-0000-00008D5A0000}"/>
    <cellStyle name="Normal 5 5 3" xfId="294" xr:uid="{00000000-0005-0000-0000-00008E5A0000}"/>
    <cellStyle name="Normal 5 5 3 2" xfId="721" xr:uid="{00000000-0005-0000-0000-00008F5A0000}"/>
    <cellStyle name="Normal 5 5 3 2 2" xfId="2428" xr:uid="{00000000-0005-0000-0000-0000905A0000}"/>
    <cellStyle name="Normal 5 5 3 2 2 2" xfId="5824" xr:uid="{00000000-0005-0000-0000-0000915A0000}"/>
    <cellStyle name="Normal 5 5 3 2 2 2 2" xfId="12602" xr:uid="{00000000-0005-0000-0000-0000925A0000}"/>
    <cellStyle name="Normal 5 5 3 2 2 2 3" xfId="19371" xr:uid="{00000000-0005-0000-0000-0000935A0000}"/>
    <cellStyle name="Normal 5 5 3 2 2 2 4" xfId="26140" xr:uid="{00000000-0005-0000-0000-0000945A0000}"/>
    <cellStyle name="Normal 5 5 3 2 2 3" xfId="9218" xr:uid="{00000000-0005-0000-0000-0000955A0000}"/>
    <cellStyle name="Normal 5 5 3 2 2 4" xfId="15987" xr:uid="{00000000-0005-0000-0000-0000965A0000}"/>
    <cellStyle name="Normal 5 5 3 2 2 5" xfId="22756" xr:uid="{00000000-0005-0000-0000-0000975A0000}"/>
    <cellStyle name="Normal 5 5 3 2 3" xfId="4128" xr:uid="{00000000-0005-0000-0000-0000985A0000}"/>
    <cellStyle name="Normal 5 5 3 2 3 2" xfId="10909" xr:uid="{00000000-0005-0000-0000-0000995A0000}"/>
    <cellStyle name="Normal 5 5 3 2 3 3" xfId="17678" xr:uid="{00000000-0005-0000-0000-00009A5A0000}"/>
    <cellStyle name="Normal 5 5 3 2 3 4" xfId="24447" xr:uid="{00000000-0005-0000-0000-00009B5A0000}"/>
    <cellStyle name="Normal 5 5 3 2 4" xfId="7525" xr:uid="{00000000-0005-0000-0000-00009C5A0000}"/>
    <cellStyle name="Normal 5 5 3 2 5" xfId="14294" xr:uid="{00000000-0005-0000-0000-00009D5A0000}"/>
    <cellStyle name="Normal 5 5 3 2 6" xfId="21063" xr:uid="{00000000-0005-0000-0000-00009E5A0000}"/>
    <cellStyle name="Normal 5 5 3 3" xfId="1149" xr:uid="{00000000-0005-0000-0000-00009F5A0000}"/>
    <cellStyle name="Normal 5 5 3 3 2" xfId="2854" xr:uid="{00000000-0005-0000-0000-0000A05A0000}"/>
    <cellStyle name="Normal 5 5 3 3 2 2" xfId="6250" xr:uid="{00000000-0005-0000-0000-0000A15A0000}"/>
    <cellStyle name="Normal 5 5 3 3 2 2 2" xfId="13025" xr:uid="{00000000-0005-0000-0000-0000A25A0000}"/>
    <cellStyle name="Normal 5 5 3 3 2 2 3" xfId="19794" xr:uid="{00000000-0005-0000-0000-0000A35A0000}"/>
    <cellStyle name="Normal 5 5 3 3 2 2 4" xfId="26563" xr:uid="{00000000-0005-0000-0000-0000A45A0000}"/>
    <cellStyle name="Normal 5 5 3 3 2 3" xfId="9641" xr:uid="{00000000-0005-0000-0000-0000A55A0000}"/>
    <cellStyle name="Normal 5 5 3 3 2 4" xfId="16410" xr:uid="{00000000-0005-0000-0000-0000A65A0000}"/>
    <cellStyle name="Normal 5 5 3 3 2 5" xfId="23179" xr:uid="{00000000-0005-0000-0000-0000A75A0000}"/>
    <cellStyle name="Normal 5 5 3 3 3" xfId="4551" xr:uid="{00000000-0005-0000-0000-0000A85A0000}"/>
    <cellStyle name="Normal 5 5 3 3 3 2" xfId="11332" xr:uid="{00000000-0005-0000-0000-0000A95A0000}"/>
    <cellStyle name="Normal 5 5 3 3 3 3" xfId="18101" xr:uid="{00000000-0005-0000-0000-0000AA5A0000}"/>
    <cellStyle name="Normal 5 5 3 3 3 4" xfId="24870" xr:uid="{00000000-0005-0000-0000-0000AB5A0000}"/>
    <cellStyle name="Normal 5 5 3 3 4" xfId="7948" xr:uid="{00000000-0005-0000-0000-0000AC5A0000}"/>
    <cellStyle name="Normal 5 5 3 3 5" xfId="14717" xr:uid="{00000000-0005-0000-0000-0000AD5A0000}"/>
    <cellStyle name="Normal 5 5 3 3 6" xfId="21486" xr:uid="{00000000-0005-0000-0000-0000AE5A0000}"/>
    <cellStyle name="Normal 5 5 3 4" xfId="1578" xr:uid="{00000000-0005-0000-0000-0000AF5A0000}"/>
    <cellStyle name="Normal 5 5 3 4 2" xfId="3280" xr:uid="{00000000-0005-0000-0000-0000B05A0000}"/>
    <cellStyle name="Normal 5 5 3 4 2 2" xfId="6676" xr:uid="{00000000-0005-0000-0000-0000B15A0000}"/>
    <cellStyle name="Normal 5 5 3 4 2 2 2" xfId="13448" xr:uid="{00000000-0005-0000-0000-0000B25A0000}"/>
    <cellStyle name="Normal 5 5 3 4 2 2 3" xfId="20217" xr:uid="{00000000-0005-0000-0000-0000B35A0000}"/>
    <cellStyle name="Normal 5 5 3 4 2 2 4" xfId="26986" xr:uid="{00000000-0005-0000-0000-0000B45A0000}"/>
    <cellStyle name="Normal 5 5 3 4 2 3" xfId="10064" xr:uid="{00000000-0005-0000-0000-0000B55A0000}"/>
    <cellStyle name="Normal 5 5 3 4 2 4" xfId="16833" xr:uid="{00000000-0005-0000-0000-0000B65A0000}"/>
    <cellStyle name="Normal 5 5 3 4 2 5" xfId="23602" xr:uid="{00000000-0005-0000-0000-0000B75A0000}"/>
    <cellStyle name="Normal 5 5 3 4 3" xfId="4974" xr:uid="{00000000-0005-0000-0000-0000B85A0000}"/>
    <cellStyle name="Normal 5 5 3 4 3 2" xfId="11755" xr:uid="{00000000-0005-0000-0000-0000B95A0000}"/>
    <cellStyle name="Normal 5 5 3 4 3 3" xfId="18524" xr:uid="{00000000-0005-0000-0000-0000BA5A0000}"/>
    <cellStyle name="Normal 5 5 3 4 3 4" xfId="25293" xr:uid="{00000000-0005-0000-0000-0000BB5A0000}"/>
    <cellStyle name="Normal 5 5 3 4 4" xfId="8371" xr:uid="{00000000-0005-0000-0000-0000BC5A0000}"/>
    <cellStyle name="Normal 5 5 3 4 5" xfId="15140" xr:uid="{00000000-0005-0000-0000-0000BD5A0000}"/>
    <cellStyle name="Normal 5 5 3 4 6" xfId="21909" xr:uid="{00000000-0005-0000-0000-0000BE5A0000}"/>
    <cellStyle name="Normal 5 5 3 5" xfId="2003" xr:uid="{00000000-0005-0000-0000-0000BF5A0000}"/>
    <cellStyle name="Normal 5 5 3 5 2" xfId="5399" xr:uid="{00000000-0005-0000-0000-0000C05A0000}"/>
    <cellStyle name="Normal 5 5 3 5 2 2" xfId="12179" xr:uid="{00000000-0005-0000-0000-0000C15A0000}"/>
    <cellStyle name="Normal 5 5 3 5 2 3" xfId="18948" xr:uid="{00000000-0005-0000-0000-0000C25A0000}"/>
    <cellStyle name="Normal 5 5 3 5 2 4" xfId="25717" xr:uid="{00000000-0005-0000-0000-0000C35A0000}"/>
    <cellStyle name="Normal 5 5 3 5 3" xfId="8795" xr:uid="{00000000-0005-0000-0000-0000C45A0000}"/>
    <cellStyle name="Normal 5 5 3 5 4" xfId="15564" xr:uid="{00000000-0005-0000-0000-0000C55A0000}"/>
    <cellStyle name="Normal 5 5 3 5 5" xfId="22333" xr:uid="{00000000-0005-0000-0000-0000C65A0000}"/>
    <cellStyle name="Normal 5 5 3 6" xfId="3705" xr:uid="{00000000-0005-0000-0000-0000C75A0000}"/>
    <cellStyle name="Normal 5 5 3 6 2" xfId="10486" xr:uid="{00000000-0005-0000-0000-0000C85A0000}"/>
    <cellStyle name="Normal 5 5 3 6 3" xfId="17255" xr:uid="{00000000-0005-0000-0000-0000C95A0000}"/>
    <cellStyle name="Normal 5 5 3 6 4" xfId="24024" xr:uid="{00000000-0005-0000-0000-0000CA5A0000}"/>
    <cellStyle name="Normal 5 5 3 7" xfId="7102" xr:uid="{00000000-0005-0000-0000-0000CB5A0000}"/>
    <cellStyle name="Normal 5 5 3 8" xfId="13871" xr:uid="{00000000-0005-0000-0000-0000CC5A0000}"/>
    <cellStyle name="Normal 5 5 3 9" xfId="20640" xr:uid="{00000000-0005-0000-0000-0000CD5A0000}"/>
    <cellStyle name="Normal 5 5 4" xfId="496" xr:uid="{00000000-0005-0000-0000-0000CE5A0000}"/>
    <cellStyle name="Normal 5 5 4 2" xfId="2205" xr:uid="{00000000-0005-0000-0000-0000CF5A0000}"/>
    <cellStyle name="Normal 5 5 4 2 2" xfId="5601" xr:uid="{00000000-0005-0000-0000-0000D05A0000}"/>
    <cellStyle name="Normal 5 5 4 2 2 2" xfId="12379" xr:uid="{00000000-0005-0000-0000-0000D15A0000}"/>
    <cellStyle name="Normal 5 5 4 2 2 3" xfId="19148" xr:uid="{00000000-0005-0000-0000-0000D25A0000}"/>
    <cellStyle name="Normal 5 5 4 2 2 4" xfId="25917" xr:uid="{00000000-0005-0000-0000-0000D35A0000}"/>
    <cellStyle name="Normal 5 5 4 2 3" xfId="8995" xr:uid="{00000000-0005-0000-0000-0000D45A0000}"/>
    <cellStyle name="Normal 5 5 4 2 4" xfId="15764" xr:uid="{00000000-0005-0000-0000-0000D55A0000}"/>
    <cellStyle name="Normal 5 5 4 2 5" xfId="22533" xr:uid="{00000000-0005-0000-0000-0000D65A0000}"/>
    <cellStyle name="Normal 5 5 4 3" xfId="3905" xr:uid="{00000000-0005-0000-0000-0000D75A0000}"/>
    <cellStyle name="Normal 5 5 4 3 2" xfId="10686" xr:uid="{00000000-0005-0000-0000-0000D85A0000}"/>
    <cellStyle name="Normal 5 5 4 3 3" xfId="17455" xr:uid="{00000000-0005-0000-0000-0000D95A0000}"/>
    <cellStyle name="Normal 5 5 4 3 4" xfId="24224" xr:uid="{00000000-0005-0000-0000-0000DA5A0000}"/>
    <cellStyle name="Normal 5 5 4 4" xfId="7302" xr:uid="{00000000-0005-0000-0000-0000DB5A0000}"/>
    <cellStyle name="Normal 5 5 4 5" xfId="14071" xr:uid="{00000000-0005-0000-0000-0000DC5A0000}"/>
    <cellStyle name="Normal 5 5 4 6" xfId="20840" xr:uid="{00000000-0005-0000-0000-0000DD5A0000}"/>
    <cellStyle name="Normal 5 5 5" xfId="926" xr:uid="{00000000-0005-0000-0000-0000DE5A0000}"/>
    <cellStyle name="Normal 5 5 5 2" xfId="2631" xr:uid="{00000000-0005-0000-0000-0000DF5A0000}"/>
    <cellStyle name="Normal 5 5 5 2 2" xfId="6027" xr:uid="{00000000-0005-0000-0000-0000E05A0000}"/>
    <cellStyle name="Normal 5 5 5 2 2 2" xfId="12802" xr:uid="{00000000-0005-0000-0000-0000E15A0000}"/>
    <cellStyle name="Normal 5 5 5 2 2 3" xfId="19571" xr:uid="{00000000-0005-0000-0000-0000E25A0000}"/>
    <cellStyle name="Normal 5 5 5 2 2 4" xfId="26340" xr:uid="{00000000-0005-0000-0000-0000E35A0000}"/>
    <cellStyle name="Normal 5 5 5 2 3" xfId="9418" xr:uid="{00000000-0005-0000-0000-0000E45A0000}"/>
    <cellStyle name="Normal 5 5 5 2 4" xfId="16187" xr:uid="{00000000-0005-0000-0000-0000E55A0000}"/>
    <cellStyle name="Normal 5 5 5 2 5" xfId="22956" xr:uid="{00000000-0005-0000-0000-0000E65A0000}"/>
    <cellStyle name="Normal 5 5 5 3" xfId="4328" xr:uid="{00000000-0005-0000-0000-0000E75A0000}"/>
    <cellStyle name="Normal 5 5 5 3 2" xfId="11109" xr:uid="{00000000-0005-0000-0000-0000E85A0000}"/>
    <cellStyle name="Normal 5 5 5 3 3" xfId="17878" xr:uid="{00000000-0005-0000-0000-0000E95A0000}"/>
    <cellStyle name="Normal 5 5 5 3 4" xfId="24647" xr:uid="{00000000-0005-0000-0000-0000EA5A0000}"/>
    <cellStyle name="Normal 5 5 5 4" xfId="7725" xr:uid="{00000000-0005-0000-0000-0000EB5A0000}"/>
    <cellStyle name="Normal 5 5 5 5" xfId="14494" xr:uid="{00000000-0005-0000-0000-0000EC5A0000}"/>
    <cellStyle name="Normal 5 5 5 6" xfId="21263" xr:uid="{00000000-0005-0000-0000-0000ED5A0000}"/>
    <cellStyle name="Normal 5 5 6" xfId="1355" xr:uid="{00000000-0005-0000-0000-0000EE5A0000}"/>
    <cellStyle name="Normal 5 5 6 2" xfId="3057" xr:uid="{00000000-0005-0000-0000-0000EF5A0000}"/>
    <cellStyle name="Normal 5 5 6 2 2" xfId="6453" xr:uid="{00000000-0005-0000-0000-0000F05A0000}"/>
    <cellStyle name="Normal 5 5 6 2 2 2" xfId="13225" xr:uid="{00000000-0005-0000-0000-0000F15A0000}"/>
    <cellStyle name="Normal 5 5 6 2 2 3" xfId="19994" xr:uid="{00000000-0005-0000-0000-0000F25A0000}"/>
    <cellStyle name="Normal 5 5 6 2 2 4" xfId="26763" xr:uid="{00000000-0005-0000-0000-0000F35A0000}"/>
    <cellStyle name="Normal 5 5 6 2 3" xfId="9841" xr:uid="{00000000-0005-0000-0000-0000F45A0000}"/>
    <cellStyle name="Normal 5 5 6 2 4" xfId="16610" xr:uid="{00000000-0005-0000-0000-0000F55A0000}"/>
    <cellStyle name="Normal 5 5 6 2 5" xfId="23379" xr:uid="{00000000-0005-0000-0000-0000F65A0000}"/>
    <cellStyle name="Normal 5 5 6 3" xfId="4751" xr:uid="{00000000-0005-0000-0000-0000F75A0000}"/>
    <cellStyle name="Normal 5 5 6 3 2" xfId="11532" xr:uid="{00000000-0005-0000-0000-0000F85A0000}"/>
    <cellStyle name="Normal 5 5 6 3 3" xfId="18301" xr:uid="{00000000-0005-0000-0000-0000F95A0000}"/>
    <cellStyle name="Normal 5 5 6 3 4" xfId="25070" xr:uid="{00000000-0005-0000-0000-0000FA5A0000}"/>
    <cellStyle name="Normal 5 5 6 4" xfId="8148" xr:uid="{00000000-0005-0000-0000-0000FB5A0000}"/>
    <cellStyle name="Normal 5 5 6 5" xfId="14917" xr:uid="{00000000-0005-0000-0000-0000FC5A0000}"/>
    <cellStyle name="Normal 5 5 6 6" xfId="21686" xr:uid="{00000000-0005-0000-0000-0000FD5A0000}"/>
    <cellStyle name="Normal 5 5 7" xfId="1780" xr:uid="{00000000-0005-0000-0000-0000FE5A0000}"/>
    <cellStyle name="Normal 5 5 7 2" xfId="5176" xr:uid="{00000000-0005-0000-0000-0000FF5A0000}"/>
    <cellStyle name="Normal 5 5 7 2 2" xfId="11956" xr:uid="{00000000-0005-0000-0000-0000005B0000}"/>
    <cellStyle name="Normal 5 5 7 2 3" xfId="18725" xr:uid="{00000000-0005-0000-0000-0000015B0000}"/>
    <cellStyle name="Normal 5 5 7 2 4" xfId="25494" xr:uid="{00000000-0005-0000-0000-0000025B0000}"/>
    <cellStyle name="Normal 5 5 7 3" xfId="8572" xr:uid="{00000000-0005-0000-0000-0000035B0000}"/>
    <cellStyle name="Normal 5 5 7 4" xfId="15341" xr:uid="{00000000-0005-0000-0000-0000045B0000}"/>
    <cellStyle name="Normal 5 5 7 5" xfId="22110" xr:uid="{00000000-0005-0000-0000-0000055B0000}"/>
    <cellStyle name="Normal 5 5 8" xfId="3482" xr:uid="{00000000-0005-0000-0000-0000065B0000}"/>
    <cellStyle name="Normal 5 5 8 2" xfId="10263" xr:uid="{00000000-0005-0000-0000-0000075B0000}"/>
    <cellStyle name="Normal 5 5 8 3" xfId="17032" xr:uid="{00000000-0005-0000-0000-0000085B0000}"/>
    <cellStyle name="Normal 5 5 8 4" xfId="23801" xr:uid="{00000000-0005-0000-0000-0000095B0000}"/>
    <cellStyle name="Normal 5 5 9" xfId="6878" xr:uid="{00000000-0005-0000-0000-00000A5B0000}"/>
    <cellStyle name="Normal 5 6" xfId="55" xr:uid="{00000000-0005-0000-0000-00000B5B0000}"/>
    <cellStyle name="Normal 5 6 10" xfId="13668" xr:uid="{00000000-0005-0000-0000-00000C5B0000}"/>
    <cellStyle name="Normal 5 6 11" xfId="20437" xr:uid="{00000000-0005-0000-0000-00000D5B0000}"/>
    <cellStyle name="Normal 5 6 2" xfId="168" xr:uid="{00000000-0005-0000-0000-00000E5B0000}"/>
    <cellStyle name="Normal 5 6 2 10" xfId="20537" xr:uid="{00000000-0005-0000-0000-00000F5B0000}"/>
    <cellStyle name="Normal 5 6 2 2" xfId="416" xr:uid="{00000000-0005-0000-0000-0000105B0000}"/>
    <cellStyle name="Normal 5 6 2 2 2" xfId="843" xr:uid="{00000000-0005-0000-0000-0000115B0000}"/>
    <cellStyle name="Normal 5 6 2 2 2 2" xfId="2548" xr:uid="{00000000-0005-0000-0000-0000125B0000}"/>
    <cellStyle name="Normal 5 6 2 2 2 2 2" xfId="5944" xr:uid="{00000000-0005-0000-0000-0000135B0000}"/>
    <cellStyle name="Normal 5 6 2 2 2 2 2 2" xfId="12722" xr:uid="{00000000-0005-0000-0000-0000145B0000}"/>
    <cellStyle name="Normal 5 6 2 2 2 2 2 3" xfId="19491" xr:uid="{00000000-0005-0000-0000-0000155B0000}"/>
    <cellStyle name="Normal 5 6 2 2 2 2 2 4" xfId="26260" xr:uid="{00000000-0005-0000-0000-0000165B0000}"/>
    <cellStyle name="Normal 5 6 2 2 2 2 3" xfId="9338" xr:uid="{00000000-0005-0000-0000-0000175B0000}"/>
    <cellStyle name="Normal 5 6 2 2 2 2 4" xfId="16107" xr:uid="{00000000-0005-0000-0000-0000185B0000}"/>
    <cellStyle name="Normal 5 6 2 2 2 2 5" xfId="22876" xr:uid="{00000000-0005-0000-0000-0000195B0000}"/>
    <cellStyle name="Normal 5 6 2 2 2 3" xfId="4248" xr:uid="{00000000-0005-0000-0000-00001A5B0000}"/>
    <cellStyle name="Normal 5 6 2 2 2 3 2" xfId="11029" xr:uid="{00000000-0005-0000-0000-00001B5B0000}"/>
    <cellStyle name="Normal 5 6 2 2 2 3 3" xfId="17798" xr:uid="{00000000-0005-0000-0000-00001C5B0000}"/>
    <cellStyle name="Normal 5 6 2 2 2 3 4" xfId="24567" xr:uid="{00000000-0005-0000-0000-00001D5B0000}"/>
    <cellStyle name="Normal 5 6 2 2 2 4" xfId="7645" xr:uid="{00000000-0005-0000-0000-00001E5B0000}"/>
    <cellStyle name="Normal 5 6 2 2 2 5" xfId="14414" xr:uid="{00000000-0005-0000-0000-00001F5B0000}"/>
    <cellStyle name="Normal 5 6 2 2 2 6" xfId="21183" xr:uid="{00000000-0005-0000-0000-0000205B0000}"/>
    <cellStyle name="Normal 5 6 2 2 3" xfId="1269" xr:uid="{00000000-0005-0000-0000-0000215B0000}"/>
    <cellStyle name="Normal 5 6 2 2 3 2" xfId="2974" xr:uid="{00000000-0005-0000-0000-0000225B0000}"/>
    <cellStyle name="Normal 5 6 2 2 3 2 2" xfId="6370" xr:uid="{00000000-0005-0000-0000-0000235B0000}"/>
    <cellStyle name="Normal 5 6 2 2 3 2 2 2" xfId="13145" xr:uid="{00000000-0005-0000-0000-0000245B0000}"/>
    <cellStyle name="Normal 5 6 2 2 3 2 2 3" xfId="19914" xr:uid="{00000000-0005-0000-0000-0000255B0000}"/>
    <cellStyle name="Normal 5 6 2 2 3 2 2 4" xfId="26683" xr:uid="{00000000-0005-0000-0000-0000265B0000}"/>
    <cellStyle name="Normal 5 6 2 2 3 2 3" xfId="9761" xr:uid="{00000000-0005-0000-0000-0000275B0000}"/>
    <cellStyle name="Normal 5 6 2 2 3 2 4" xfId="16530" xr:uid="{00000000-0005-0000-0000-0000285B0000}"/>
    <cellStyle name="Normal 5 6 2 2 3 2 5" xfId="23299" xr:uid="{00000000-0005-0000-0000-0000295B0000}"/>
    <cellStyle name="Normal 5 6 2 2 3 3" xfId="4671" xr:uid="{00000000-0005-0000-0000-00002A5B0000}"/>
    <cellStyle name="Normal 5 6 2 2 3 3 2" xfId="11452" xr:uid="{00000000-0005-0000-0000-00002B5B0000}"/>
    <cellStyle name="Normal 5 6 2 2 3 3 3" xfId="18221" xr:uid="{00000000-0005-0000-0000-00002C5B0000}"/>
    <cellStyle name="Normal 5 6 2 2 3 3 4" xfId="24990" xr:uid="{00000000-0005-0000-0000-00002D5B0000}"/>
    <cellStyle name="Normal 5 6 2 2 3 4" xfId="8068" xr:uid="{00000000-0005-0000-0000-00002E5B0000}"/>
    <cellStyle name="Normal 5 6 2 2 3 5" xfId="14837" xr:uid="{00000000-0005-0000-0000-00002F5B0000}"/>
    <cellStyle name="Normal 5 6 2 2 3 6" xfId="21606" xr:uid="{00000000-0005-0000-0000-0000305B0000}"/>
    <cellStyle name="Normal 5 6 2 2 4" xfId="1698" xr:uid="{00000000-0005-0000-0000-0000315B0000}"/>
    <cellStyle name="Normal 5 6 2 2 4 2" xfId="3400" xr:uid="{00000000-0005-0000-0000-0000325B0000}"/>
    <cellStyle name="Normal 5 6 2 2 4 2 2" xfId="6796" xr:uid="{00000000-0005-0000-0000-0000335B0000}"/>
    <cellStyle name="Normal 5 6 2 2 4 2 2 2" xfId="13568" xr:uid="{00000000-0005-0000-0000-0000345B0000}"/>
    <cellStyle name="Normal 5 6 2 2 4 2 2 3" xfId="20337" xr:uid="{00000000-0005-0000-0000-0000355B0000}"/>
    <cellStyle name="Normal 5 6 2 2 4 2 2 4" xfId="27106" xr:uid="{00000000-0005-0000-0000-0000365B0000}"/>
    <cellStyle name="Normal 5 6 2 2 4 2 3" xfId="10184" xr:uid="{00000000-0005-0000-0000-0000375B0000}"/>
    <cellStyle name="Normal 5 6 2 2 4 2 4" xfId="16953" xr:uid="{00000000-0005-0000-0000-0000385B0000}"/>
    <cellStyle name="Normal 5 6 2 2 4 2 5" xfId="23722" xr:uid="{00000000-0005-0000-0000-0000395B0000}"/>
    <cellStyle name="Normal 5 6 2 2 4 3" xfId="5094" xr:uid="{00000000-0005-0000-0000-00003A5B0000}"/>
    <cellStyle name="Normal 5 6 2 2 4 3 2" xfId="11875" xr:uid="{00000000-0005-0000-0000-00003B5B0000}"/>
    <cellStyle name="Normal 5 6 2 2 4 3 3" xfId="18644" xr:uid="{00000000-0005-0000-0000-00003C5B0000}"/>
    <cellStyle name="Normal 5 6 2 2 4 3 4" xfId="25413" xr:uid="{00000000-0005-0000-0000-00003D5B0000}"/>
    <cellStyle name="Normal 5 6 2 2 4 4" xfId="8491" xr:uid="{00000000-0005-0000-0000-00003E5B0000}"/>
    <cellStyle name="Normal 5 6 2 2 4 5" xfId="15260" xr:uid="{00000000-0005-0000-0000-00003F5B0000}"/>
    <cellStyle name="Normal 5 6 2 2 4 6" xfId="22029" xr:uid="{00000000-0005-0000-0000-0000405B0000}"/>
    <cellStyle name="Normal 5 6 2 2 5" xfId="2125" xr:uid="{00000000-0005-0000-0000-0000415B0000}"/>
    <cellStyle name="Normal 5 6 2 2 5 2" xfId="5521" xr:uid="{00000000-0005-0000-0000-0000425B0000}"/>
    <cellStyle name="Normal 5 6 2 2 5 2 2" xfId="12299" xr:uid="{00000000-0005-0000-0000-0000435B0000}"/>
    <cellStyle name="Normal 5 6 2 2 5 2 3" xfId="19068" xr:uid="{00000000-0005-0000-0000-0000445B0000}"/>
    <cellStyle name="Normal 5 6 2 2 5 2 4" xfId="25837" xr:uid="{00000000-0005-0000-0000-0000455B0000}"/>
    <cellStyle name="Normal 5 6 2 2 5 3" xfId="8915" xr:uid="{00000000-0005-0000-0000-0000465B0000}"/>
    <cellStyle name="Normal 5 6 2 2 5 4" xfId="15684" xr:uid="{00000000-0005-0000-0000-0000475B0000}"/>
    <cellStyle name="Normal 5 6 2 2 5 5" xfId="22453" xr:uid="{00000000-0005-0000-0000-0000485B0000}"/>
    <cellStyle name="Normal 5 6 2 2 6" xfId="3825" xr:uid="{00000000-0005-0000-0000-0000495B0000}"/>
    <cellStyle name="Normal 5 6 2 2 6 2" xfId="10606" xr:uid="{00000000-0005-0000-0000-00004A5B0000}"/>
    <cellStyle name="Normal 5 6 2 2 6 3" xfId="17375" xr:uid="{00000000-0005-0000-0000-00004B5B0000}"/>
    <cellStyle name="Normal 5 6 2 2 6 4" xfId="24144" xr:uid="{00000000-0005-0000-0000-00004C5B0000}"/>
    <cellStyle name="Normal 5 6 2 2 7" xfId="7222" xr:uid="{00000000-0005-0000-0000-00004D5B0000}"/>
    <cellStyle name="Normal 5 6 2 2 8" xfId="13991" xr:uid="{00000000-0005-0000-0000-00004E5B0000}"/>
    <cellStyle name="Normal 5 6 2 2 9" xfId="20760" xr:uid="{00000000-0005-0000-0000-00004F5B0000}"/>
    <cellStyle name="Normal 5 6 2 3" xfId="618" xr:uid="{00000000-0005-0000-0000-0000505B0000}"/>
    <cellStyle name="Normal 5 6 2 3 2" xfId="2325" xr:uid="{00000000-0005-0000-0000-0000515B0000}"/>
    <cellStyle name="Normal 5 6 2 3 2 2" xfId="5721" xr:uid="{00000000-0005-0000-0000-0000525B0000}"/>
    <cellStyle name="Normal 5 6 2 3 2 2 2" xfId="12499" xr:uid="{00000000-0005-0000-0000-0000535B0000}"/>
    <cellStyle name="Normal 5 6 2 3 2 2 3" xfId="19268" xr:uid="{00000000-0005-0000-0000-0000545B0000}"/>
    <cellStyle name="Normal 5 6 2 3 2 2 4" xfId="26037" xr:uid="{00000000-0005-0000-0000-0000555B0000}"/>
    <cellStyle name="Normal 5 6 2 3 2 3" xfId="9115" xr:uid="{00000000-0005-0000-0000-0000565B0000}"/>
    <cellStyle name="Normal 5 6 2 3 2 4" xfId="15884" xr:uid="{00000000-0005-0000-0000-0000575B0000}"/>
    <cellStyle name="Normal 5 6 2 3 2 5" xfId="22653" xr:uid="{00000000-0005-0000-0000-0000585B0000}"/>
    <cellStyle name="Normal 5 6 2 3 3" xfId="4025" xr:uid="{00000000-0005-0000-0000-0000595B0000}"/>
    <cellStyle name="Normal 5 6 2 3 3 2" xfId="10806" xr:uid="{00000000-0005-0000-0000-00005A5B0000}"/>
    <cellStyle name="Normal 5 6 2 3 3 3" xfId="17575" xr:uid="{00000000-0005-0000-0000-00005B5B0000}"/>
    <cellStyle name="Normal 5 6 2 3 3 4" xfId="24344" xr:uid="{00000000-0005-0000-0000-00005C5B0000}"/>
    <cellStyle name="Normal 5 6 2 3 4" xfId="7422" xr:uid="{00000000-0005-0000-0000-00005D5B0000}"/>
    <cellStyle name="Normal 5 6 2 3 5" xfId="14191" xr:uid="{00000000-0005-0000-0000-00005E5B0000}"/>
    <cellStyle name="Normal 5 6 2 3 6" xfId="20960" xr:uid="{00000000-0005-0000-0000-00005F5B0000}"/>
    <cellStyle name="Normal 5 6 2 4" xfId="1046" xr:uid="{00000000-0005-0000-0000-0000605B0000}"/>
    <cellStyle name="Normal 5 6 2 4 2" xfId="2751" xr:uid="{00000000-0005-0000-0000-0000615B0000}"/>
    <cellStyle name="Normal 5 6 2 4 2 2" xfId="6147" xr:uid="{00000000-0005-0000-0000-0000625B0000}"/>
    <cellStyle name="Normal 5 6 2 4 2 2 2" xfId="12922" xr:uid="{00000000-0005-0000-0000-0000635B0000}"/>
    <cellStyle name="Normal 5 6 2 4 2 2 3" xfId="19691" xr:uid="{00000000-0005-0000-0000-0000645B0000}"/>
    <cellStyle name="Normal 5 6 2 4 2 2 4" xfId="26460" xr:uid="{00000000-0005-0000-0000-0000655B0000}"/>
    <cellStyle name="Normal 5 6 2 4 2 3" xfId="9538" xr:uid="{00000000-0005-0000-0000-0000665B0000}"/>
    <cellStyle name="Normal 5 6 2 4 2 4" xfId="16307" xr:uid="{00000000-0005-0000-0000-0000675B0000}"/>
    <cellStyle name="Normal 5 6 2 4 2 5" xfId="23076" xr:uid="{00000000-0005-0000-0000-0000685B0000}"/>
    <cellStyle name="Normal 5 6 2 4 3" xfId="4448" xr:uid="{00000000-0005-0000-0000-0000695B0000}"/>
    <cellStyle name="Normal 5 6 2 4 3 2" xfId="11229" xr:uid="{00000000-0005-0000-0000-00006A5B0000}"/>
    <cellStyle name="Normal 5 6 2 4 3 3" xfId="17998" xr:uid="{00000000-0005-0000-0000-00006B5B0000}"/>
    <cellStyle name="Normal 5 6 2 4 3 4" xfId="24767" xr:uid="{00000000-0005-0000-0000-00006C5B0000}"/>
    <cellStyle name="Normal 5 6 2 4 4" xfId="7845" xr:uid="{00000000-0005-0000-0000-00006D5B0000}"/>
    <cellStyle name="Normal 5 6 2 4 5" xfId="14614" xr:uid="{00000000-0005-0000-0000-00006E5B0000}"/>
    <cellStyle name="Normal 5 6 2 4 6" xfId="21383" xr:uid="{00000000-0005-0000-0000-00006F5B0000}"/>
    <cellStyle name="Normal 5 6 2 5" xfId="1475" xr:uid="{00000000-0005-0000-0000-0000705B0000}"/>
    <cellStyle name="Normal 5 6 2 5 2" xfId="3177" xr:uid="{00000000-0005-0000-0000-0000715B0000}"/>
    <cellStyle name="Normal 5 6 2 5 2 2" xfId="6573" xr:uid="{00000000-0005-0000-0000-0000725B0000}"/>
    <cellStyle name="Normal 5 6 2 5 2 2 2" xfId="13345" xr:uid="{00000000-0005-0000-0000-0000735B0000}"/>
    <cellStyle name="Normal 5 6 2 5 2 2 3" xfId="20114" xr:uid="{00000000-0005-0000-0000-0000745B0000}"/>
    <cellStyle name="Normal 5 6 2 5 2 2 4" xfId="26883" xr:uid="{00000000-0005-0000-0000-0000755B0000}"/>
    <cellStyle name="Normal 5 6 2 5 2 3" xfId="9961" xr:uid="{00000000-0005-0000-0000-0000765B0000}"/>
    <cellStyle name="Normal 5 6 2 5 2 4" xfId="16730" xr:uid="{00000000-0005-0000-0000-0000775B0000}"/>
    <cellStyle name="Normal 5 6 2 5 2 5" xfId="23499" xr:uid="{00000000-0005-0000-0000-0000785B0000}"/>
    <cellStyle name="Normal 5 6 2 5 3" xfId="4871" xr:uid="{00000000-0005-0000-0000-0000795B0000}"/>
    <cellStyle name="Normal 5 6 2 5 3 2" xfId="11652" xr:uid="{00000000-0005-0000-0000-00007A5B0000}"/>
    <cellStyle name="Normal 5 6 2 5 3 3" xfId="18421" xr:uid="{00000000-0005-0000-0000-00007B5B0000}"/>
    <cellStyle name="Normal 5 6 2 5 3 4" xfId="25190" xr:uid="{00000000-0005-0000-0000-00007C5B0000}"/>
    <cellStyle name="Normal 5 6 2 5 4" xfId="8268" xr:uid="{00000000-0005-0000-0000-00007D5B0000}"/>
    <cellStyle name="Normal 5 6 2 5 5" xfId="15037" xr:uid="{00000000-0005-0000-0000-00007E5B0000}"/>
    <cellStyle name="Normal 5 6 2 5 6" xfId="21806" xr:uid="{00000000-0005-0000-0000-00007F5B0000}"/>
    <cellStyle name="Normal 5 6 2 6" xfId="1900" xr:uid="{00000000-0005-0000-0000-0000805B0000}"/>
    <cellStyle name="Normal 5 6 2 6 2" xfId="5296" xr:uid="{00000000-0005-0000-0000-0000815B0000}"/>
    <cellStyle name="Normal 5 6 2 6 2 2" xfId="12076" xr:uid="{00000000-0005-0000-0000-0000825B0000}"/>
    <cellStyle name="Normal 5 6 2 6 2 3" xfId="18845" xr:uid="{00000000-0005-0000-0000-0000835B0000}"/>
    <cellStyle name="Normal 5 6 2 6 2 4" xfId="25614" xr:uid="{00000000-0005-0000-0000-0000845B0000}"/>
    <cellStyle name="Normal 5 6 2 6 3" xfId="8692" xr:uid="{00000000-0005-0000-0000-0000855B0000}"/>
    <cellStyle name="Normal 5 6 2 6 4" xfId="15461" xr:uid="{00000000-0005-0000-0000-0000865B0000}"/>
    <cellStyle name="Normal 5 6 2 6 5" xfId="22230" xr:uid="{00000000-0005-0000-0000-0000875B0000}"/>
    <cellStyle name="Normal 5 6 2 7" xfId="3602" xr:uid="{00000000-0005-0000-0000-0000885B0000}"/>
    <cellStyle name="Normal 5 6 2 7 2" xfId="10383" xr:uid="{00000000-0005-0000-0000-0000895B0000}"/>
    <cellStyle name="Normal 5 6 2 7 3" xfId="17152" xr:uid="{00000000-0005-0000-0000-00008A5B0000}"/>
    <cellStyle name="Normal 5 6 2 7 4" xfId="23921" xr:uid="{00000000-0005-0000-0000-00008B5B0000}"/>
    <cellStyle name="Normal 5 6 2 8" xfId="6998" xr:uid="{00000000-0005-0000-0000-00008C5B0000}"/>
    <cellStyle name="Normal 5 6 2 9" xfId="13768" xr:uid="{00000000-0005-0000-0000-00008D5B0000}"/>
    <cellStyle name="Normal 5 6 3" xfId="314" xr:uid="{00000000-0005-0000-0000-00008E5B0000}"/>
    <cellStyle name="Normal 5 6 3 2" xfId="741" xr:uid="{00000000-0005-0000-0000-00008F5B0000}"/>
    <cellStyle name="Normal 5 6 3 2 2" xfId="2448" xr:uid="{00000000-0005-0000-0000-0000905B0000}"/>
    <cellStyle name="Normal 5 6 3 2 2 2" xfId="5844" xr:uid="{00000000-0005-0000-0000-0000915B0000}"/>
    <cellStyle name="Normal 5 6 3 2 2 2 2" xfId="12622" xr:uid="{00000000-0005-0000-0000-0000925B0000}"/>
    <cellStyle name="Normal 5 6 3 2 2 2 3" xfId="19391" xr:uid="{00000000-0005-0000-0000-0000935B0000}"/>
    <cellStyle name="Normal 5 6 3 2 2 2 4" xfId="26160" xr:uid="{00000000-0005-0000-0000-0000945B0000}"/>
    <cellStyle name="Normal 5 6 3 2 2 3" xfId="9238" xr:uid="{00000000-0005-0000-0000-0000955B0000}"/>
    <cellStyle name="Normal 5 6 3 2 2 4" xfId="16007" xr:uid="{00000000-0005-0000-0000-0000965B0000}"/>
    <cellStyle name="Normal 5 6 3 2 2 5" xfId="22776" xr:uid="{00000000-0005-0000-0000-0000975B0000}"/>
    <cellStyle name="Normal 5 6 3 2 3" xfId="4148" xr:uid="{00000000-0005-0000-0000-0000985B0000}"/>
    <cellStyle name="Normal 5 6 3 2 3 2" xfId="10929" xr:uid="{00000000-0005-0000-0000-0000995B0000}"/>
    <cellStyle name="Normal 5 6 3 2 3 3" xfId="17698" xr:uid="{00000000-0005-0000-0000-00009A5B0000}"/>
    <cellStyle name="Normal 5 6 3 2 3 4" xfId="24467" xr:uid="{00000000-0005-0000-0000-00009B5B0000}"/>
    <cellStyle name="Normal 5 6 3 2 4" xfId="7545" xr:uid="{00000000-0005-0000-0000-00009C5B0000}"/>
    <cellStyle name="Normal 5 6 3 2 5" xfId="14314" xr:uid="{00000000-0005-0000-0000-00009D5B0000}"/>
    <cellStyle name="Normal 5 6 3 2 6" xfId="21083" xr:uid="{00000000-0005-0000-0000-00009E5B0000}"/>
    <cellStyle name="Normal 5 6 3 3" xfId="1169" xr:uid="{00000000-0005-0000-0000-00009F5B0000}"/>
    <cellStyle name="Normal 5 6 3 3 2" xfId="2874" xr:uid="{00000000-0005-0000-0000-0000A05B0000}"/>
    <cellStyle name="Normal 5 6 3 3 2 2" xfId="6270" xr:uid="{00000000-0005-0000-0000-0000A15B0000}"/>
    <cellStyle name="Normal 5 6 3 3 2 2 2" xfId="13045" xr:uid="{00000000-0005-0000-0000-0000A25B0000}"/>
    <cellStyle name="Normal 5 6 3 3 2 2 3" xfId="19814" xr:uid="{00000000-0005-0000-0000-0000A35B0000}"/>
    <cellStyle name="Normal 5 6 3 3 2 2 4" xfId="26583" xr:uid="{00000000-0005-0000-0000-0000A45B0000}"/>
    <cellStyle name="Normal 5 6 3 3 2 3" xfId="9661" xr:uid="{00000000-0005-0000-0000-0000A55B0000}"/>
    <cellStyle name="Normal 5 6 3 3 2 4" xfId="16430" xr:uid="{00000000-0005-0000-0000-0000A65B0000}"/>
    <cellStyle name="Normal 5 6 3 3 2 5" xfId="23199" xr:uid="{00000000-0005-0000-0000-0000A75B0000}"/>
    <cellStyle name="Normal 5 6 3 3 3" xfId="4571" xr:uid="{00000000-0005-0000-0000-0000A85B0000}"/>
    <cellStyle name="Normal 5 6 3 3 3 2" xfId="11352" xr:uid="{00000000-0005-0000-0000-0000A95B0000}"/>
    <cellStyle name="Normal 5 6 3 3 3 3" xfId="18121" xr:uid="{00000000-0005-0000-0000-0000AA5B0000}"/>
    <cellStyle name="Normal 5 6 3 3 3 4" xfId="24890" xr:uid="{00000000-0005-0000-0000-0000AB5B0000}"/>
    <cellStyle name="Normal 5 6 3 3 4" xfId="7968" xr:uid="{00000000-0005-0000-0000-0000AC5B0000}"/>
    <cellStyle name="Normal 5 6 3 3 5" xfId="14737" xr:uid="{00000000-0005-0000-0000-0000AD5B0000}"/>
    <cellStyle name="Normal 5 6 3 3 6" xfId="21506" xr:uid="{00000000-0005-0000-0000-0000AE5B0000}"/>
    <cellStyle name="Normal 5 6 3 4" xfId="1598" xr:uid="{00000000-0005-0000-0000-0000AF5B0000}"/>
    <cellStyle name="Normal 5 6 3 4 2" xfId="3300" xr:uid="{00000000-0005-0000-0000-0000B05B0000}"/>
    <cellStyle name="Normal 5 6 3 4 2 2" xfId="6696" xr:uid="{00000000-0005-0000-0000-0000B15B0000}"/>
    <cellStyle name="Normal 5 6 3 4 2 2 2" xfId="13468" xr:uid="{00000000-0005-0000-0000-0000B25B0000}"/>
    <cellStyle name="Normal 5 6 3 4 2 2 3" xfId="20237" xr:uid="{00000000-0005-0000-0000-0000B35B0000}"/>
    <cellStyle name="Normal 5 6 3 4 2 2 4" xfId="27006" xr:uid="{00000000-0005-0000-0000-0000B45B0000}"/>
    <cellStyle name="Normal 5 6 3 4 2 3" xfId="10084" xr:uid="{00000000-0005-0000-0000-0000B55B0000}"/>
    <cellStyle name="Normal 5 6 3 4 2 4" xfId="16853" xr:uid="{00000000-0005-0000-0000-0000B65B0000}"/>
    <cellStyle name="Normal 5 6 3 4 2 5" xfId="23622" xr:uid="{00000000-0005-0000-0000-0000B75B0000}"/>
    <cellStyle name="Normal 5 6 3 4 3" xfId="4994" xr:uid="{00000000-0005-0000-0000-0000B85B0000}"/>
    <cellStyle name="Normal 5 6 3 4 3 2" xfId="11775" xr:uid="{00000000-0005-0000-0000-0000B95B0000}"/>
    <cellStyle name="Normal 5 6 3 4 3 3" xfId="18544" xr:uid="{00000000-0005-0000-0000-0000BA5B0000}"/>
    <cellStyle name="Normal 5 6 3 4 3 4" xfId="25313" xr:uid="{00000000-0005-0000-0000-0000BB5B0000}"/>
    <cellStyle name="Normal 5 6 3 4 4" xfId="8391" xr:uid="{00000000-0005-0000-0000-0000BC5B0000}"/>
    <cellStyle name="Normal 5 6 3 4 5" xfId="15160" xr:uid="{00000000-0005-0000-0000-0000BD5B0000}"/>
    <cellStyle name="Normal 5 6 3 4 6" xfId="21929" xr:uid="{00000000-0005-0000-0000-0000BE5B0000}"/>
    <cellStyle name="Normal 5 6 3 5" xfId="2023" xr:uid="{00000000-0005-0000-0000-0000BF5B0000}"/>
    <cellStyle name="Normal 5 6 3 5 2" xfId="5419" xr:uid="{00000000-0005-0000-0000-0000C05B0000}"/>
    <cellStyle name="Normal 5 6 3 5 2 2" xfId="12199" xr:uid="{00000000-0005-0000-0000-0000C15B0000}"/>
    <cellStyle name="Normal 5 6 3 5 2 3" xfId="18968" xr:uid="{00000000-0005-0000-0000-0000C25B0000}"/>
    <cellStyle name="Normal 5 6 3 5 2 4" xfId="25737" xr:uid="{00000000-0005-0000-0000-0000C35B0000}"/>
    <cellStyle name="Normal 5 6 3 5 3" xfId="8815" xr:uid="{00000000-0005-0000-0000-0000C45B0000}"/>
    <cellStyle name="Normal 5 6 3 5 4" xfId="15584" xr:uid="{00000000-0005-0000-0000-0000C55B0000}"/>
    <cellStyle name="Normal 5 6 3 5 5" xfId="22353" xr:uid="{00000000-0005-0000-0000-0000C65B0000}"/>
    <cellStyle name="Normal 5 6 3 6" xfId="3725" xr:uid="{00000000-0005-0000-0000-0000C75B0000}"/>
    <cellStyle name="Normal 5 6 3 6 2" xfId="10506" xr:uid="{00000000-0005-0000-0000-0000C85B0000}"/>
    <cellStyle name="Normal 5 6 3 6 3" xfId="17275" xr:uid="{00000000-0005-0000-0000-0000C95B0000}"/>
    <cellStyle name="Normal 5 6 3 6 4" xfId="24044" xr:uid="{00000000-0005-0000-0000-0000CA5B0000}"/>
    <cellStyle name="Normal 5 6 3 7" xfId="7122" xr:uid="{00000000-0005-0000-0000-0000CB5B0000}"/>
    <cellStyle name="Normal 5 6 3 8" xfId="13891" xr:uid="{00000000-0005-0000-0000-0000CC5B0000}"/>
    <cellStyle name="Normal 5 6 3 9" xfId="20660" xr:uid="{00000000-0005-0000-0000-0000CD5B0000}"/>
    <cellStyle name="Normal 5 6 4" xfId="516" xr:uid="{00000000-0005-0000-0000-0000CE5B0000}"/>
    <cellStyle name="Normal 5 6 4 2" xfId="2225" xr:uid="{00000000-0005-0000-0000-0000CF5B0000}"/>
    <cellStyle name="Normal 5 6 4 2 2" xfId="5621" xr:uid="{00000000-0005-0000-0000-0000D05B0000}"/>
    <cellStyle name="Normal 5 6 4 2 2 2" xfId="12399" xr:uid="{00000000-0005-0000-0000-0000D15B0000}"/>
    <cellStyle name="Normal 5 6 4 2 2 3" xfId="19168" xr:uid="{00000000-0005-0000-0000-0000D25B0000}"/>
    <cellStyle name="Normal 5 6 4 2 2 4" xfId="25937" xr:uid="{00000000-0005-0000-0000-0000D35B0000}"/>
    <cellStyle name="Normal 5 6 4 2 3" xfId="9015" xr:uid="{00000000-0005-0000-0000-0000D45B0000}"/>
    <cellStyle name="Normal 5 6 4 2 4" xfId="15784" xr:uid="{00000000-0005-0000-0000-0000D55B0000}"/>
    <cellStyle name="Normal 5 6 4 2 5" xfId="22553" xr:uid="{00000000-0005-0000-0000-0000D65B0000}"/>
    <cellStyle name="Normal 5 6 4 3" xfId="3925" xr:uid="{00000000-0005-0000-0000-0000D75B0000}"/>
    <cellStyle name="Normal 5 6 4 3 2" xfId="10706" xr:uid="{00000000-0005-0000-0000-0000D85B0000}"/>
    <cellStyle name="Normal 5 6 4 3 3" xfId="17475" xr:uid="{00000000-0005-0000-0000-0000D95B0000}"/>
    <cellStyle name="Normal 5 6 4 3 4" xfId="24244" xr:uid="{00000000-0005-0000-0000-0000DA5B0000}"/>
    <cellStyle name="Normal 5 6 4 4" xfId="7322" xr:uid="{00000000-0005-0000-0000-0000DB5B0000}"/>
    <cellStyle name="Normal 5 6 4 5" xfId="14091" xr:uid="{00000000-0005-0000-0000-0000DC5B0000}"/>
    <cellStyle name="Normal 5 6 4 6" xfId="20860" xr:uid="{00000000-0005-0000-0000-0000DD5B0000}"/>
    <cellStyle name="Normal 5 6 5" xfId="946" xr:uid="{00000000-0005-0000-0000-0000DE5B0000}"/>
    <cellStyle name="Normal 5 6 5 2" xfId="2651" xr:uid="{00000000-0005-0000-0000-0000DF5B0000}"/>
    <cellStyle name="Normal 5 6 5 2 2" xfId="6047" xr:uid="{00000000-0005-0000-0000-0000E05B0000}"/>
    <cellStyle name="Normal 5 6 5 2 2 2" xfId="12822" xr:uid="{00000000-0005-0000-0000-0000E15B0000}"/>
    <cellStyle name="Normal 5 6 5 2 2 3" xfId="19591" xr:uid="{00000000-0005-0000-0000-0000E25B0000}"/>
    <cellStyle name="Normal 5 6 5 2 2 4" xfId="26360" xr:uid="{00000000-0005-0000-0000-0000E35B0000}"/>
    <cellStyle name="Normal 5 6 5 2 3" xfId="9438" xr:uid="{00000000-0005-0000-0000-0000E45B0000}"/>
    <cellStyle name="Normal 5 6 5 2 4" xfId="16207" xr:uid="{00000000-0005-0000-0000-0000E55B0000}"/>
    <cellStyle name="Normal 5 6 5 2 5" xfId="22976" xr:uid="{00000000-0005-0000-0000-0000E65B0000}"/>
    <cellStyle name="Normal 5 6 5 3" xfId="4348" xr:uid="{00000000-0005-0000-0000-0000E75B0000}"/>
    <cellStyle name="Normal 5 6 5 3 2" xfId="11129" xr:uid="{00000000-0005-0000-0000-0000E85B0000}"/>
    <cellStyle name="Normal 5 6 5 3 3" xfId="17898" xr:uid="{00000000-0005-0000-0000-0000E95B0000}"/>
    <cellStyle name="Normal 5 6 5 3 4" xfId="24667" xr:uid="{00000000-0005-0000-0000-0000EA5B0000}"/>
    <cellStyle name="Normal 5 6 5 4" xfId="7745" xr:uid="{00000000-0005-0000-0000-0000EB5B0000}"/>
    <cellStyle name="Normal 5 6 5 5" xfId="14514" xr:uid="{00000000-0005-0000-0000-0000EC5B0000}"/>
    <cellStyle name="Normal 5 6 5 6" xfId="21283" xr:uid="{00000000-0005-0000-0000-0000ED5B0000}"/>
    <cellStyle name="Normal 5 6 6" xfId="1375" xr:uid="{00000000-0005-0000-0000-0000EE5B0000}"/>
    <cellStyle name="Normal 5 6 6 2" xfId="3077" xr:uid="{00000000-0005-0000-0000-0000EF5B0000}"/>
    <cellStyle name="Normal 5 6 6 2 2" xfId="6473" xr:uid="{00000000-0005-0000-0000-0000F05B0000}"/>
    <cellStyle name="Normal 5 6 6 2 2 2" xfId="13245" xr:uid="{00000000-0005-0000-0000-0000F15B0000}"/>
    <cellStyle name="Normal 5 6 6 2 2 3" xfId="20014" xr:uid="{00000000-0005-0000-0000-0000F25B0000}"/>
    <cellStyle name="Normal 5 6 6 2 2 4" xfId="26783" xr:uid="{00000000-0005-0000-0000-0000F35B0000}"/>
    <cellStyle name="Normal 5 6 6 2 3" xfId="9861" xr:uid="{00000000-0005-0000-0000-0000F45B0000}"/>
    <cellStyle name="Normal 5 6 6 2 4" xfId="16630" xr:uid="{00000000-0005-0000-0000-0000F55B0000}"/>
    <cellStyle name="Normal 5 6 6 2 5" xfId="23399" xr:uid="{00000000-0005-0000-0000-0000F65B0000}"/>
    <cellStyle name="Normal 5 6 6 3" xfId="4771" xr:uid="{00000000-0005-0000-0000-0000F75B0000}"/>
    <cellStyle name="Normal 5 6 6 3 2" xfId="11552" xr:uid="{00000000-0005-0000-0000-0000F85B0000}"/>
    <cellStyle name="Normal 5 6 6 3 3" xfId="18321" xr:uid="{00000000-0005-0000-0000-0000F95B0000}"/>
    <cellStyle name="Normal 5 6 6 3 4" xfId="25090" xr:uid="{00000000-0005-0000-0000-0000FA5B0000}"/>
    <cellStyle name="Normal 5 6 6 4" xfId="8168" xr:uid="{00000000-0005-0000-0000-0000FB5B0000}"/>
    <cellStyle name="Normal 5 6 6 5" xfId="14937" xr:uid="{00000000-0005-0000-0000-0000FC5B0000}"/>
    <cellStyle name="Normal 5 6 6 6" xfId="21706" xr:uid="{00000000-0005-0000-0000-0000FD5B0000}"/>
    <cellStyle name="Normal 5 6 7" xfId="1800" xr:uid="{00000000-0005-0000-0000-0000FE5B0000}"/>
    <cellStyle name="Normal 5 6 7 2" xfId="5196" xr:uid="{00000000-0005-0000-0000-0000FF5B0000}"/>
    <cellStyle name="Normal 5 6 7 2 2" xfId="11976" xr:uid="{00000000-0005-0000-0000-0000005C0000}"/>
    <cellStyle name="Normal 5 6 7 2 3" xfId="18745" xr:uid="{00000000-0005-0000-0000-0000015C0000}"/>
    <cellStyle name="Normal 5 6 7 2 4" xfId="25514" xr:uid="{00000000-0005-0000-0000-0000025C0000}"/>
    <cellStyle name="Normal 5 6 7 3" xfId="8592" xr:uid="{00000000-0005-0000-0000-0000035C0000}"/>
    <cellStyle name="Normal 5 6 7 4" xfId="15361" xr:uid="{00000000-0005-0000-0000-0000045C0000}"/>
    <cellStyle name="Normal 5 6 7 5" xfId="22130" xr:uid="{00000000-0005-0000-0000-0000055C0000}"/>
    <cellStyle name="Normal 5 6 8" xfId="3502" xr:uid="{00000000-0005-0000-0000-0000065C0000}"/>
    <cellStyle name="Normal 5 6 8 2" xfId="10283" xr:uid="{00000000-0005-0000-0000-0000075C0000}"/>
    <cellStyle name="Normal 5 6 8 3" xfId="17052" xr:uid="{00000000-0005-0000-0000-0000085C0000}"/>
    <cellStyle name="Normal 5 6 8 4" xfId="23821" xr:uid="{00000000-0005-0000-0000-0000095C0000}"/>
    <cellStyle name="Normal 5 6 9" xfId="6898" xr:uid="{00000000-0005-0000-0000-00000A5C0000}"/>
    <cellStyle name="Normal 5 7" xfId="85" xr:uid="{00000000-0005-0000-0000-00000B5C0000}"/>
    <cellStyle name="Normal 5 7 10" xfId="13688" xr:uid="{00000000-0005-0000-0000-00000C5C0000}"/>
    <cellStyle name="Normal 5 7 11" xfId="20457" xr:uid="{00000000-0005-0000-0000-00000D5C0000}"/>
    <cellStyle name="Normal 5 7 2" xfId="188" xr:uid="{00000000-0005-0000-0000-00000E5C0000}"/>
    <cellStyle name="Normal 5 7 2 10" xfId="20557" xr:uid="{00000000-0005-0000-0000-00000F5C0000}"/>
    <cellStyle name="Normal 5 7 2 2" xfId="436" xr:uid="{00000000-0005-0000-0000-0000105C0000}"/>
    <cellStyle name="Normal 5 7 2 2 2" xfId="863" xr:uid="{00000000-0005-0000-0000-0000115C0000}"/>
    <cellStyle name="Normal 5 7 2 2 2 2" xfId="2568" xr:uid="{00000000-0005-0000-0000-0000125C0000}"/>
    <cellStyle name="Normal 5 7 2 2 2 2 2" xfId="5964" xr:uid="{00000000-0005-0000-0000-0000135C0000}"/>
    <cellStyle name="Normal 5 7 2 2 2 2 2 2" xfId="12742" xr:uid="{00000000-0005-0000-0000-0000145C0000}"/>
    <cellStyle name="Normal 5 7 2 2 2 2 2 3" xfId="19511" xr:uid="{00000000-0005-0000-0000-0000155C0000}"/>
    <cellStyle name="Normal 5 7 2 2 2 2 2 4" xfId="26280" xr:uid="{00000000-0005-0000-0000-0000165C0000}"/>
    <cellStyle name="Normal 5 7 2 2 2 2 3" xfId="9358" xr:uid="{00000000-0005-0000-0000-0000175C0000}"/>
    <cellStyle name="Normal 5 7 2 2 2 2 4" xfId="16127" xr:uid="{00000000-0005-0000-0000-0000185C0000}"/>
    <cellStyle name="Normal 5 7 2 2 2 2 5" xfId="22896" xr:uid="{00000000-0005-0000-0000-0000195C0000}"/>
    <cellStyle name="Normal 5 7 2 2 2 3" xfId="4268" xr:uid="{00000000-0005-0000-0000-00001A5C0000}"/>
    <cellStyle name="Normal 5 7 2 2 2 3 2" xfId="11049" xr:uid="{00000000-0005-0000-0000-00001B5C0000}"/>
    <cellStyle name="Normal 5 7 2 2 2 3 3" xfId="17818" xr:uid="{00000000-0005-0000-0000-00001C5C0000}"/>
    <cellStyle name="Normal 5 7 2 2 2 3 4" xfId="24587" xr:uid="{00000000-0005-0000-0000-00001D5C0000}"/>
    <cellStyle name="Normal 5 7 2 2 2 4" xfId="7665" xr:uid="{00000000-0005-0000-0000-00001E5C0000}"/>
    <cellStyle name="Normal 5 7 2 2 2 5" xfId="14434" xr:uid="{00000000-0005-0000-0000-00001F5C0000}"/>
    <cellStyle name="Normal 5 7 2 2 2 6" xfId="21203" xr:uid="{00000000-0005-0000-0000-0000205C0000}"/>
    <cellStyle name="Normal 5 7 2 2 3" xfId="1289" xr:uid="{00000000-0005-0000-0000-0000215C0000}"/>
    <cellStyle name="Normal 5 7 2 2 3 2" xfId="2994" xr:uid="{00000000-0005-0000-0000-0000225C0000}"/>
    <cellStyle name="Normal 5 7 2 2 3 2 2" xfId="6390" xr:uid="{00000000-0005-0000-0000-0000235C0000}"/>
    <cellStyle name="Normal 5 7 2 2 3 2 2 2" xfId="13165" xr:uid="{00000000-0005-0000-0000-0000245C0000}"/>
    <cellStyle name="Normal 5 7 2 2 3 2 2 3" xfId="19934" xr:uid="{00000000-0005-0000-0000-0000255C0000}"/>
    <cellStyle name="Normal 5 7 2 2 3 2 2 4" xfId="26703" xr:uid="{00000000-0005-0000-0000-0000265C0000}"/>
    <cellStyle name="Normal 5 7 2 2 3 2 3" xfId="9781" xr:uid="{00000000-0005-0000-0000-0000275C0000}"/>
    <cellStyle name="Normal 5 7 2 2 3 2 4" xfId="16550" xr:uid="{00000000-0005-0000-0000-0000285C0000}"/>
    <cellStyle name="Normal 5 7 2 2 3 2 5" xfId="23319" xr:uid="{00000000-0005-0000-0000-0000295C0000}"/>
    <cellStyle name="Normal 5 7 2 2 3 3" xfId="4691" xr:uid="{00000000-0005-0000-0000-00002A5C0000}"/>
    <cellStyle name="Normal 5 7 2 2 3 3 2" xfId="11472" xr:uid="{00000000-0005-0000-0000-00002B5C0000}"/>
    <cellStyle name="Normal 5 7 2 2 3 3 3" xfId="18241" xr:uid="{00000000-0005-0000-0000-00002C5C0000}"/>
    <cellStyle name="Normal 5 7 2 2 3 3 4" xfId="25010" xr:uid="{00000000-0005-0000-0000-00002D5C0000}"/>
    <cellStyle name="Normal 5 7 2 2 3 4" xfId="8088" xr:uid="{00000000-0005-0000-0000-00002E5C0000}"/>
    <cellStyle name="Normal 5 7 2 2 3 5" xfId="14857" xr:uid="{00000000-0005-0000-0000-00002F5C0000}"/>
    <cellStyle name="Normal 5 7 2 2 3 6" xfId="21626" xr:uid="{00000000-0005-0000-0000-0000305C0000}"/>
    <cellStyle name="Normal 5 7 2 2 4" xfId="1718" xr:uid="{00000000-0005-0000-0000-0000315C0000}"/>
    <cellStyle name="Normal 5 7 2 2 4 2" xfId="3420" xr:uid="{00000000-0005-0000-0000-0000325C0000}"/>
    <cellStyle name="Normal 5 7 2 2 4 2 2" xfId="6816" xr:uid="{00000000-0005-0000-0000-0000335C0000}"/>
    <cellStyle name="Normal 5 7 2 2 4 2 2 2" xfId="13588" xr:uid="{00000000-0005-0000-0000-0000345C0000}"/>
    <cellStyle name="Normal 5 7 2 2 4 2 2 3" xfId="20357" xr:uid="{00000000-0005-0000-0000-0000355C0000}"/>
    <cellStyle name="Normal 5 7 2 2 4 2 2 4" xfId="27126" xr:uid="{00000000-0005-0000-0000-0000365C0000}"/>
    <cellStyle name="Normal 5 7 2 2 4 2 3" xfId="10204" xr:uid="{00000000-0005-0000-0000-0000375C0000}"/>
    <cellStyle name="Normal 5 7 2 2 4 2 4" xfId="16973" xr:uid="{00000000-0005-0000-0000-0000385C0000}"/>
    <cellStyle name="Normal 5 7 2 2 4 2 5" xfId="23742" xr:uid="{00000000-0005-0000-0000-0000395C0000}"/>
    <cellStyle name="Normal 5 7 2 2 4 3" xfId="5114" xr:uid="{00000000-0005-0000-0000-00003A5C0000}"/>
    <cellStyle name="Normal 5 7 2 2 4 3 2" xfId="11895" xr:uid="{00000000-0005-0000-0000-00003B5C0000}"/>
    <cellStyle name="Normal 5 7 2 2 4 3 3" xfId="18664" xr:uid="{00000000-0005-0000-0000-00003C5C0000}"/>
    <cellStyle name="Normal 5 7 2 2 4 3 4" xfId="25433" xr:uid="{00000000-0005-0000-0000-00003D5C0000}"/>
    <cellStyle name="Normal 5 7 2 2 4 4" xfId="8511" xr:uid="{00000000-0005-0000-0000-00003E5C0000}"/>
    <cellStyle name="Normal 5 7 2 2 4 5" xfId="15280" xr:uid="{00000000-0005-0000-0000-00003F5C0000}"/>
    <cellStyle name="Normal 5 7 2 2 4 6" xfId="22049" xr:uid="{00000000-0005-0000-0000-0000405C0000}"/>
    <cellStyle name="Normal 5 7 2 2 5" xfId="2145" xr:uid="{00000000-0005-0000-0000-0000415C0000}"/>
    <cellStyle name="Normal 5 7 2 2 5 2" xfId="5541" xr:uid="{00000000-0005-0000-0000-0000425C0000}"/>
    <cellStyle name="Normal 5 7 2 2 5 2 2" xfId="12319" xr:uid="{00000000-0005-0000-0000-0000435C0000}"/>
    <cellStyle name="Normal 5 7 2 2 5 2 3" xfId="19088" xr:uid="{00000000-0005-0000-0000-0000445C0000}"/>
    <cellStyle name="Normal 5 7 2 2 5 2 4" xfId="25857" xr:uid="{00000000-0005-0000-0000-0000455C0000}"/>
    <cellStyle name="Normal 5 7 2 2 5 3" xfId="8935" xr:uid="{00000000-0005-0000-0000-0000465C0000}"/>
    <cellStyle name="Normal 5 7 2 2 5 4" xfId="15704" xr:uid="{00000000-0005-0000-0000-0000475C0000}"/>
    <cellStyle name="Normal 5 7 2 2 5 5" xfId="22473" xr:uid="{00000000-0005-0000-0000-0000485C0000}"/>
    <cellStyle name="Normal 5 7 2 2 6" xfId="3845" xr:uid="{00000000-0005-0000-0000-0000495C0000}"/>
    <cellStyle name="Normal 5 7 2 2 6 2" xfId="10626" xr:uid="{00000000-0005-0000-0000-00004A5C0000}"/>
    <cellStyle name="Normal 5 7 2 2 6 3" xfId="17395" xr:uid="{00000000-0005-0000-0000-00004B5C0000}"/>
    <cellStyle name="Normal 5 7 2 2 6 4" xfId="24164" xr:uid="{00000000-0005-0000-0000-00004C5C0000}"/>
    <cellStyle name="Normal 5 7 2 2 7" xfId="7242" xr:uid="{00000000-0005-0000-0000-00004D5C0000}"/>
    <cellStyle name="Normal 5 7 2 2 8" xfId="14011" xr:uid="{00000000-0005-0000-0000-00004E5C0000}"/>
    <cellStyle name="Normal 5 7 2 2 9" xfId="20780" xr:uid="{00000000-0005-0000-0000-00004F5C0000}"/>
    <cellStyle name="Normal 5 7 2 3" xfId="638" xr:uid="{00000000-0005-0000-0000-0000505C0000}"/>
    <cellStyle name="Normal 5 7 2 3 2" xfId="2345" xr:uid="{00000000-0005-0000-0000-0000515C0000}"/>
    <cellStyle name="Normal 5 7 2 3 2 2" xfId="5741" xr:uid="{00000000-0005-0000-0000-0000525C0000}"/>
    <cellStyle name="Normal 5 7 2 3 2 2 2" xfId="12519" xr:uid="{00000000-0005-0000-0000-0000535C0000}"/>
    <cellStyle name="Normal 5 7 2 3 2 2 3" xfId="19288" xr:uid="{00000000-0005-0000-0000-0000545C0000}"/>
    <cellStyle name="Normal 5 7 2 3 2 2 4" xfId="26057" xr:uid="{00000000-0005-0000-0000-0000555C0000}"/>
    <cellStyle name="Normal 5 7 2 3 2 3" xfId="9135" xr:uid="{00000000-0005-0000-0000-0000565C0000}"/>
    <cellStyle name="Normal 5 7 2 3 2 4" xfId="15904" xr:uid="{00000000-0005-0000-0000-0000575C0000}"/>
    <cellStyle name="Normal 5 7 2 3 2 5" xfId="22673" xr:uid="{00000000-0005-0000-0000-0000585C0000}"/>
    <cellStyle name="Normal 5 7 2 3 3" xfId="4045" xr:uid="{00000000-0005-0000-0000-0000595C0000}"/>
    <cellStyle name="Normal 5 7 2 3 3 2" xfId="10826" xr:uid="{00000000-0005-0000-0000-00005A5C0000}"/>
    <cellStyle name="Normal 5 7 2 3 3 3" xfId="17595" xr:uid="{00000000-0005-0000-0000-00005B5C0000}"/>
    <cellStyle name="Normal 5 7 2 3 3 4" xfId="24364" xr:uid="{00000000-0005-0000-0000-00005C5C0000}"/>
    <cellStyle name="Normal 5 7 2 3 4" xfId="7442" xr:uid="{00000000-0005-0000-0000-00005D5C0000}"/>
    <cellStyle name="Normal 5 7 2 3 5" xfId="14211" xr:uid="{00000000-0005-0000-0000-00005E5C0000}"/>
    <cellStyle name="Normal 5 7 2 3 6" xfId="20980" xr:uid="{00000000-0005-0000-0000-00005F5C0000}"/>
    <cellStyle name="Normal 5 7 2 4" xfId="1066" xr:uid="{00000000-0005-0000-0000-0000605C0000}"/>
    <cellStyle name="Normal 5 7 2 4 2" xfId="2771" xr:uid="{00000000-0005-0000-0000-0000615C0000}"/>
    <cellStyle name="Normal 5 7 2 4 2 2" xfId="6167" xr:uid="{00000000-0005-0000-0000-0000625C0000}"/>
    <cellStyle name="Normal 5 7 2 4 2 2 2" xfId="12942" xr:uid="{00000000-0005-0000-0000-0000635C0000}"/>
    <cellStyle name="Normal 5 7 2 4 2 2 3" xfId="19711" xr:uid="{00000000-0005-0000-0000-0000645C0000}"/>
    <cellStyle name="Normal 5 7 2 4 2 2 4" xfId="26480" xr:uid="{00000000-0005-0000-0000-0000655C0000}"/>
    <cellStyle name="Normal 5 7 2 4 2 3" xfId="9558" xr:uid="{00000000-0005-0000-0000-0000665C0000}"/>
    <cellStyle name="Normal 5 7 2 4 2 4" xfId="16327" xr:uid="{00000000-0005-0000-0000-0000675C0000}"/>
    <cellStyle name="Normal 5 7 2 4 2 5" xfId="23096" xr:uid="{00000000-0005-0000-0000-0000685C0000}"/>
    <cellStyle name="Normal 5 7 2 4 3" xfId="4468" xr:uid="{00000000-0005-0000-0000-0000695C0000}"/>
    <cellStyle name="Normal 5 7 2 4 3 2" xfId="11249" xr:uid="{00000000-0005-0000-0000-00006A5C0000}"/>
    <cellStyle name="Normal 5 7 2 4 3 3" xfId="18018" xr:uid="{00000000-0005-0000-0000-00006B5C0000}"/>
    <cellStyle name="Normal 5 7 2 4 3 4" xfId="24787" xr:uid="{00000000-0005-0000-0000-00006C5C0000}"/>
    <cellStyle name="Normal 5 7 2 4 4" xfId="7865" xr:uid="{00000000-0005-0000-0000-00006D5C0000}"/>
    <cellStyle name="Normal 5 7 2 4 5" xfId="14634" xr:uid="{00000000-0005-0000-0000-00006E5C0000}"/>
    <cellStyle name="Normal 5 7 2 4 6" xfId="21403" xr:uid="{00000000-0005-0000-0000-00006F5C0000}"/>
    <cellStyle name="Normal 5 7 2 5" xfId="1495" xr:uid="{00000000-0005-0000-0000-0000705C0000}"/>
    <cellStyle name="Normal 5 7 2 5 2" xfId="3197" xr:uid="{00000000-0005-0000-0000-0000715C0000}"/>
    <cellStyle name="Normal 5 7 2 5 2 2" xfId="6593" xr:uid="{00000000-0005-0000-0000-0000725C0000}"/>
    <cellStyle name="Normal 5 7 2 5 2 2 2" xfId="13365" xr:uid="{00000000-0005-0000-0000-0000735C0000}"/>
    <cellStyle name="Normal 5 7 2 5 2 2 3" xfId="20134" xr:uid="{00000000-0005-0000-0000-0000745C0000}"/>
    <cellStyle name="Normal 5 7 2 5 2 2 4" xfId="26903" xr:uid="{00000000-0005-0000-0000-0000755C0000}"/>
    <cellStyle name="Normal 5 7 2 5 2 3" xfId="9981" xr:uid="{00000000-0005-0000-0000-0000765C0000}"/>
    <cellStyle name="Normal 5 7 2 5 2 4" xfId="16750" xr:uid="{00000000-0005-0000-0000-0000775C0000}"/>
    <cellStyle name="Normal 5 7 2 5 2 5" xfId="23519" xr:uid="{00000000-0005-0000-0000-0000785C0000}"/>
    <cellStyle name="Normal 5 7 2 5 3" xfId="4891" xr:uid="{00000000-0005-0000-0000-0000795C0000}"/>
    <cellStyle name="Normal 5 7 2 5 3 2" xfId="11672" xr:uid="{00000000-0005-0000-0000-00007A5C0000}"/>
    <cellStyle name="Normal 5 7 2 5 3 3" xfId="18441" xr:uid="{00000000-0005-0000-0000-00007B5C0000}"/>
    <cellStyle name="Normal 5 7 2 5 3 4" xfId="25210" xr:uid="{00000000-0005-0000-0000-00007C5C0000}"/>
    <cellStyle name="Normal 5 7 2 5 4" xfId="8288" xr:uid="{00000000-0005-0000-0000-00007D5C0000}"/>
    <cellStyle name="Normal 5 7 2 5 5" xfId="15057" xr:uid="{00000000-0005-0000-0000-00007E5C0000}"/>
    <cellStyle name="Normal 5 7 2 5 6" xfId="21826" xr:uid="{00000000-0005-0000-0000-00007F5C0000}"/>
    <cellStyle name="Normal 5 7 2 6" xfId="1920" xr:uid="{00000000-0005-0000-0000-0000805C0000}"/>
    <cellStyle name="Normal 5 7 2 6 2" xfId="5316" xr:uid="{00000000-0005-0000-0000-0000815C0000}"/>
    <cellStyle name="Normal 5 7 2 6 2 2" xfId="12096" xr:uid="{00000000-0005-0000-0000-0000825C0000}"/>
    <cellStyle name="Normal 5 7 2 6 2 3" xfId="18865" xr:uid="{00000000-0005-0000-0000-0000835C0000}"/>
    <cellStyle name="Normal 5 7 2 6 2 4" xfId="25634" xr:uid="{00000000-0005-0000-0000-0000845C0000}"/>
    <cellStyle name="Normal 5 7 2 6 3" xfId="8712" xr:uid="{00000000-0005-0000-0000-0000855C0000}"/>
    <cellStyle name="Normal 5 7 2 6 4" xfId="15481" xr:uid="{00000000-0005-0000-0000-0000865C0000}"/>
    <cellStyle name="Normal 5 7 2 6 5" xfId="22250" xr:uid="{00000000-0005-0000-0000-0000875C0000}"/>
    <cellStyle name="Normal 5 7 2 7" xfId="3622" xr:uid="{00000000-0005-0000-0000-0000885C0000}"/>
    <cellStyle name="Normal 5 7 2 7 2" xfId="10403" xr:uid="{00000000-0005-0000-0000-0000895C0000}"/>
    <cellStyle name="Normal 5 7 2 7 3" xfId="17172" xr:uid="{00000000-0005-0000-0000-00008A5C0000}"/>
    <cellStyle name="Normal 5 7 2 7 4" xfId="23941" xr:uid="{00000000-0005-0000-0000-00008B5C0000}"/>
    <cellStyle name="Normal 5 7 2 8" xfId="7018" xr:uid="{00000000-0005-0000-0000-00008C5C0000}"/>
    <cellStyle name="Normal 5 7 2 9" xfId="13788" xr:uid="{00000000-0005-0000-0000-00008D5C0000}"/>
    <cellStyle name="Normal 5 7 3" xfId="334" xr:uid="{00000000-0005-0000-0000-00008E5C0000}"/>
    <cellStyle name="Normal 5 7 3 2" xfId="761" xr:uid="{00000000-0005-0000-0000-00008F5C0000}"/>
    <cellStyle name="Normal 5 7 3 2 2" xfId="2468" xr:uid="{00000000-0005-0000-0000-0000905C0000}"/>
    <cellStyle name="Normal 5 7 3 2 2 2" xfId="5864" xr:uid="{00000000-0005-0000-0000-0000915C0000}"/>
    <cellStyle name="Normal 5 7 3 2 2 2 2" xfId="12642" xr:uid="{00000000-0005-0000-0000-0000925C0000}"/>
    <cellStyle name="Normal 5 7 3 2 2 2 3" xfId="19411" xr:uid="{00000000-0005-0000-0000-0000935C0000}"/>
    <cellStyle name="Normal 5 7 3 2 2 2 4" xfId="26180" xr:uid="{00000000-0005-0000-0000-0000945C0000}"/>
    <cellStyle name="Normal 5 7 3 2 2 3" xfId="9258" xr:uid="{00000000-0005-0000-0000-0000955C0000}"/>
    <cellStyle name="Normal 5 7 3 2 2 4" xfId="16027" xr:uid="{00000000-0005-0000-0000-0000965C0000}"/>
    <cellStyle name="Normal 5 7 3 2 2 5" xfId="22796" xr:uid="{00000000-0005-0000-0000-0000975C0000}"/>
    <cellStyle name="Normal 5 7 3 2 3" xfId="4168" xr:uid="{00000000-0005-0000-0000-0000985C0000}"/>
    <cellStyle name="Normal 5 7 3 2 3 2" xfId="10949" xr:uid="{00000000-0005-0000-0000-0000995C0000}"/>
    <cellStyle name="Normal 5 7 3 2 3 3" xfId="17718" xr:uid="{00000000-0005-0000-0000-00009A5C0000}"/>
    <cellStyle name="Normal 5 7 3 2 3 4" xfId="24487" xr:uid="{00000000-0005-0000-0000-00009B5C0000}"/>
    <cellStyle name="Normal 5 7 3 2 4" xfId="7565" xr:uid="{00000000-0005-0000-0000-00009C5C0000}"/>
    <cellStyle name="Normal 5 7 3 2 5" xfId="14334" xr:uid="{00000000-0005-0000-0000-00009D5C0000}"/>
    <cellStyle name="Normal 5 7 3 2 6" xfId="21103" xr:uid="{00000000-0005-0000-0000-00009E5C0000}"/>
    <cellStyle name="Normal 5 7 3 3" xfId="1189" xr:uid="{00000000-0005-0000-0000-00009F5C0000}"/>
    <cellStyle name="Normal 5 7 3 3 2" xfId="2894" xr:uid="{00000000-0005-0000-0000-0000A05C0000}"/>
    <cellStyle name="Normal 5 7 3 3 2 2" xfId="6290" xr:uid="{00000000-0005-0000-0000-0000A15C0000}"/>
    <cellStyle name="Normal 5 7 3 3 2 2 2" xfId="13065" xr:uid="{00000000-0005-0000-0000-0000A25C0000}"/>
    <cellStyle name="Normal 5 7 3 3 2 2 3" xfId="19834" xr:uid="{00000000-0005-0000-0000-0000A35C0000}"/>
    <cellStyle name="Normal 5 7 3 3 2 2 4" xfId="26603" xr:uid="{00000000-0005-0000-0000-0000A45C0000}"/>
    <cellStyle name="Normal 5 7 3 3 2 3" xfId="9681" xr:uid="{00000000-0005-0000-0000-0000A55C0000}"/>
    <cellStyle name="Normal 5 7 3 3 2 4" xfId="16450" xr:uid="{00000000-0005-0000-0000-0000A65C0000}"/>
    <cellStyle name="Normal 5 7 3 3 2 5" xfId="23219" xr:uid="{00000000-0005-0000-0000-0000A75C0000}"/>
    <cellStyle name="Normal 5 7 3 3 3" xfId="4591" xr:uid="{00000000-0005-0000-0000-0000A85C0000}"/>
    <cellStyle name="Normal 5 7 3 3 3 2" xfId="11372" xr:uid="{00000000-0005-0000-0000-0000A95C0000}"/>
    <cellStyle name="Normal 5 7 3 3 3 3" xfId="18141" xr:uid="{00000000-0005-0000-0000-0000AA5C0000}"/>
    <cellStyle name="Normal 5 7 3 3 3 4" xfId="24910" xr:uid="{00000000-0005-0000-0000-0000AB5C0000}"/>
    <cellStyle name="Normal 5 7 3 3 4" xfId="7988" xr:uid="{00000000-0005-0000-0000-0000AC5C0000}"/>
    <cellStyle name="Normal 5 7 3 3 5" xfId="14757" xr:uid="{00000000-0005-0000-0000-0000AD5C0000}"/>
    <cellStyle name="Normal 5 7 3 3 6" xfId="21526" xr:uid="{00000000-0005-0000-0000-0000AE5C0000}"/>
    <cellStyle name="Normal 5 7 3 4" xfId="1618" xr:uid="{00000000-0005-0000-0000-0000AF5C0000}"/>
    <cellStyle name="Normal 5 7 3 4 2" xfId="3320" xr:uid="{00000000-0005-0000-0000-0000B05C0000}"/>
    <cellStyle name="Normal 5 7 3 4 2 2" xfId="6716" xr:uid="{00000000-0005-0000-0000-0000B15C0000}"/>
    <cellStyle name="Normal 5 7 3 4 2 2 2" xfId="13488" xr:uid="{00000000-0005-0000-0000-0000B25C0000}"/>
    <cellStyle name="Normal 5 7 3 4 2 2 3" xfId="20257" xr:uid="{00000000-0005-0000-0000-0000B35C0000}"/>
    <cellStyle name="Normal 5 7 3 4 2 2 4" xfId="27026" xr:uid="{00000000-0005-0000-0000-0000B45C0000}"/>
    <cellStyle name="Normal 5 7 3 4 2 3" xfId="10104" xr:uid="{00000000-0005-0000-0000-0000B55C0000}"/>
    <cellStyle name="Normal 5 7 3 4 2 4" xfId="16873" xr:uid="{00000000-0005-0000-0000-0000B65C0000}"/>
    <cellStyle name="Normal 5 7 3 4 2 5" xfId="23642" xr:uid="{00000000-0005-0000-0000-0000B75C0000}"/>
    <cellStyle name="Normal 5 7 3 4 3" xfId="5014" xr:uid="{00000000-0005-0000-0000-0000B85C0000}"/>
    <cellStyle name="Normal 5 7 3 4 3 2" xfId="11795" xr:uid="{00000000-0005-0000-0000-0000B95C0000}"/>
    <cellStyle name="Normal 5 7 3 4 3 3" xfId="18564" xr:uid="{00000000-0005-0000-0000-0000BA5C0000}"/>
    <cellStyle name="Normal 5 7 3 4 3 4" xfId="25333" xr:uid="{00000000-0005-0000-0000-0000BB5C0000}"/>
    <cellStyle name="Normal 5 7 3 4 4" xfId="8411" xr:uid="{00000000-0005-0000-0000-0000BC5C0000}"/>
    <cellStyle name="Normal 5 7 3 4 5" xfId="15180" xr:uid="{00000000-0005-0000-0000-0000BD5C0000}"/>
    <cellStyle name="Normal 5 7 3 4 6" xfId="21949" xr:uid="{00000000-0005-0000-0000-0000BE5C0000}"/>
    <cellStyle name="Normal 5 7 3 5" xfId="2043" xr:uid="{00000000-0005-0000-0000-0000BF5C0000}"/>
    <cellStyle name="Normal 5 7 3 5 2" xfId="5439" xr:uid="{00000000-0005-0000-0000-0000C05C0000}"/>
    <cellStyle name="Normal 5 7 3 5 2 2" xfId="12219" xr:uid="{00000000-0005-0000-0000-0000C15C0000}"/>
    <cellStyle name="Normal 5 7 3 5 2 3" xfId="18988" xr:uid="{00000000-0005-0000-0000-0000C25C0000}"/>
    <cellStyle name="Normal 5 7 3 5 2 4" xfId="25757" xr:uid="{00000000-0005-0000-0000-0000C35C0000}"/>
    <cellStyle name="Normal 5 7 3 5 3" xfId="8835" xr:uid="{00000000-0005-0000-0000-0000C45C0000}"/>
    <cellStyle name="Normal 5 7 3 5 4" xfId="15604" xr:uid="{00000000-0005-0000-0000-0000C55C0000}"/>
    <cellStyle name="Normal 5 7 3 5 5" xfId="22373" xr:uid="{00000000-0005-0000-0000-0000C65C0000}"/>
    <cellStyle name="Normal 5 7 3 6" xfId="3745" xr:uid="{00000000-0005-0000-0000-0000C75C0000}"/>
    <cellStyle name="Normal 5 7 3 6 2" xfId="10526" xr:uid="{00000000-0005-0000-0000-0000C85C0000}"/>
    <cellStyle name="Normal 5 7 3 6 3" xfId="17295" xr:uid="{00000000-0005-0000-0000-0000C95C0000}"/>
    <cellStyle name="Normal 5 7 3 6 4" xfId="24064" xr:uid="{00000000-0005-0000-0000-0000CA5C0000}"/>
    <cellStyle name="Normal 5 7 3 7" xfId="7142" xr:uid="{00000000-0005-0000-0000-0000CB5C0000}"/>
    <cellStyle name="Normal 5 7 3 8" xfId="13911" xr:uid="{00000000-0005-0000-0000-0000CC5C0000}"/>
    <cellStyle name="Normal 5 7 3 9" xfId="20680" xr:uid="{00000000-0005-0000-0000-0000CD5C0000}"/>
    <cellStyle name="Normal 5 7 4" xfId="536" xr:uid="{00000000-0005-0000-0000-0000CE5C0000}"/>
    <cellStyle name="Normal 5 7 4 2" xfId="2245" xr:uid="{00000000-0005-0000-0000-0000CF5C0000}"/>
    <cellStyle name="Normal 5 7 4 2 2" xfId="5641" xr:uid="{00000000-0005-0000-0000-0000D05C0000}"/>
    <cellStyle name="Normal 5 7 4 2 2 2" xfId="12419" xr:uid="{00000000-0005-0000-0000-0000D15C0000}"/>
    <cellStyle name="Normal 5 7 4 2 2 3" xfId="19188" xr:uid="{00000000-0005-0000-0000-0000D25C0000}"/>
    <cellStyle name="Normal 5 7 4 2 2 4" xfId="25957" xr:uid="{00000000-0005-0000-0000-0000D35C0000}"/>
    <cellStyle name="Normal 5 7 4 2 3" xfId="9035" xr:uid="{00000000-0005-0000-0000-0000D45C0000}"/>
    <cellStyle name="Normal 5 7 4 2 4" xfId="15804" xr:uid="{00000000-0005-0000-0000-0000D55C0000}"/>
    <cellStyle name="Normal 5 7 4 2 5" xfId="22573" xr:uid="{00000000-0005-0000-0000-0000D65C0000}"/>
    <cellStyle name="Normal 5 7 4 3" xfId="3945" xr:uid="{00000000-0005-0000-0000-0000D75C0000}"/>
    <cellStyle name="Normal 5 7 4 3 2" xfId="10726" xr:uid="{00000000-0005-0000-0000-0000D85C0000}"/>
    <cellStyle name="Normal 5 7 4 3 3" xfId="17495" xr:uid="{00000000-0005-0000-0000-0000D95C0000}"/>
    <cellStyle name="Normal 5 7 4 3 4" xfId="24264" xr:uid="{00000000-0005-0000-0000-0000DA5C0000}"/>
    <cellStyle name="Normal 5 7 4 4" xfId="7342" xr:uid="{00000000-0005-0000-0000-0000DB5C0000}"/>
    <cellStyle name="Normal 5 7 4 5" xfId="14111" xr:uid="{00000000-0005-0000-0000-0000DC5C0000}"/>
    <cellStyle name="Normal 5 7 4 6" xfId="20880" xr:uid="{00000000-0005-0000-0000-0000DD5C0000}"/>
    <cellStyle name="Normal 5 7 5" xfId="966" xr:uid="{00000000-0005-0000-0000-0000DE5C0000}"/>
    <cellStyle name="Normal 5 7 5 2" xfId="2671" xr:uid="{00000000-0005-0000-0000-0000DF5C0000}"/>
    <cellStyle name="Normal 5 7 5 2 2" xfId="6067" xr:uid="{00000000-0005-0000-0000-0000E05C0000}"/>
    <cellStyle name="Normal 5 7 5 2 2 2" xfId="12842" xr:uid="{00000000-0005-0000-0000-0000E15C0000}"/>
    <cellStyle name="Normal 5 7 5 2 2 3" xfId="19611" xr:uid="{00000000-0005-0000-0000-0000E25C0000}"/>
    <cellStyle name="Normal 5 7 5 2 2 4" xfId="26380" xr:uid="{00000000-0005-0000-0000-0000E35C0000}"/>
    <cellStyle name="Normal 5 7 5 2 3" xfId="9458" xr:uid="{00000000-0005-0000-0000-0000E45C0000}"/>
    <cellStyle name="Normal 5 7 5 2 4" xfId="16227" xr:uid="{00000000-0005-0000-0000-0000E55C0000}"/>
    <cellStyle name="Normal 5 7 5 2 5" xfId="22996" xr:uid="{00000000-0005-0000-0000-0000E65C0000}"/>
    <cellStyle name="Normal 5 7 5 3" xfId="4368" xr:uid="{00000000-0005-0000-0000-0000E75C0000}"/>
    <cellStyle name="Normal 5 7 5 3 2" xfId="11149" xr:uid="{00000000-0005-0000-0000-0000E85C0000}"/>
    <cellStyle name="Normal 5 7 5 3 3" xfId="17918" xr:uid="{00000000-0005-0000-0000-0000E95C0000}"/>
    <cellStyle name="Normal 5 7 5 3 4" xfId="24687" xr:uid="{00000000-0005-0000-0000-0000EA5C0000}"/>
    <cellStyle name="Normal 5 7 5 4" xfId="7765" xr:uid="{00000000-0005-0000-0000-0000EB5C0000}"/>
    <cellStyle name="Normal 5 7 5 5" xfId="14534" xr:uid="{00000000-0005-0000-0000-0000EC5C0000}"/>
    <cellStyle name="Normal 5 7 5 6" xfId="21303" xr:uid="{00000000-0005-0000-0000-0000ED5C0000}"/>
    <cellStyle name="Normal 5 7 6" xfId="1395" xr:uid="{00000000-0005-0000-0000-0000EE5C0000}"/>
    <cellStyle name="Normal 5 7 6 2" xfId="3097" xr:uid="{00000000-0005-0000-0000-0000EF5C0000}"/>
    <cellStyle name="Normal 5 7 6 2 2" xfId="6493" xr:uid="{00000000-0005-0000-0000-0000F05C0000}"/>
    <cellStyle name="Normal 5 7 6 2 2 2" xfId="13265" xr:uid="{00000000-0005-0000-0000-0000F15C0000}"/>
    <cellStyle name="Normal 5 7 6 2 2 3" xfId="20034" xr:uid="{00000000-0005-0000-0000-0000F25C0000}"/>
    <cellStyle name="Normal 5 7 6 2 2 4" xfId="26803" xr:uid="{00000000-0005-0000-0000-0000F35C0000}"/>
    <cellStyle name="Normal 5 7 6 2 3" xfId="9881" xr:uid="{00000000-0005-0000-0000-0000F45C0000}"/>
    <cellStyle name="Normal 5 7 6 2 4" xfId="16650" xr:uid="{00000000-0005-0000-0000-0000F55C0000}"/>
    <cellStyle name="Normal 5 7 6 2 5" xfId="23419" xr:uid="{00000000-0005-0000-0000-0000F65C0000}"/>
    <cellStyle name="Normal 5 7 6 3" xfId="4791" xr:uid="{00000000-0005-0000-0000-0000F75C0000}"/>
    <cellStyle name="Normal 5 7 6 3 2" xfId="11572" xr:uid="{00000000-0005-0000-0000-0000F85C0000}"/>
    <cellStyle name="Normal 5 7 6 3 3" xfId="18341" xr:uid="{00000000-0005-0000-0000-0000F95C0000}"/>
    <cellStyle name="Normal 5 7 6 3 4" xfId="25110" xr:uid="{00000000-0005-0000-0000-0000FA5C0000}"/>
    <cellStyle name="Normal 5 7 6 4" xfId="8188" xr:uid="{00000000-0005-0000-0000-0000FB5C0000}"/>
    <cellStyle name="Normal 5 7 6 5" xfId="14957" xr:uid="{00000000-0005-0000-0000-0000FC5C0000}"/>
    <cellStyle name="Normal 5 7 6 6" xfId="21726" xr:uid="{00000000-0005-0000-0000-0000FD5C0000}"/>
    <cellStyle name="Normal 5 7 7" xfId="1820" xr:uid="{00000000-0005-0000-0000-0000FE5C0000}"/>
    <cellStyle name="Normal 5 7 7 2" xfId="5216" xr:uid="{00000000-0005-0000-0000-0000FF5C0000}"/>
    <cellStyle name="Normal 5 7 7 2 2" xfId="11996" xr:uid="{00000000-0005-0000-0000-0000005D0000}"/>
    <cellStyle name="Normal 5 7 7 2 3" xfId="18765" xr:uid="{00000000-0005-0000-0000-0000015D0000}"/>
    <cellStyle name="Normal 5 7 7 2 4" xfId="25534" xr:uid="{00000000-0005-0000-0000-0000025D0000}"/>
    <cellStyle name="Normal 5 7 7 3" xfId="8612" xr:uid="{00000000-0005-0000-0000-0000035D0000}"/>
    <cellStyle name="Normal 5 7 7 4" xfId="15381" xr:uid="{00000000-0005-0000-0000-0000045D0000}"/>
    <cellStyle name="Normal 5 7 7 5" xfId="22150" xr:uid="{00000000-0005-0000-0000-0000055D0000}"/>
    <cellStyle name="Normal 5 7 8" xfId="3522" xr:uid="{00000000-0005-0000-0000-0000065D0000}"/>
    <cellStyle name="Normal 5 7 8 2" xfId="10303" xr:uid="{00000000-0005-0000-0000-0000075D0000}"/>
    <cellStyle name="Normal 5 7 8 3" xfId="17072" xr:uid="{00000000-0005-0000-0000-0000085D0000}"/>
    <cellStyle name="Normal 5 7 8 4" xfId="23841" xr:uid="{00000000-0005-0000-0000-0000095D0000}"/>
    <cellStyle name="Normal 5 7 9" xfId="6918" xr:uid="{00000000-0005-0000-0000-00000A5D0000}"/>
    <cellStyle name="Normal 5 8" xfId="105" xr:uid="{00000000-0005-0000-0000-00000B5D0000}"/>
    <cellStyle name="Normal 5 8 10" xfId="13708" xr:uid="{00000000-0005-0000-0000-00000C5D0000}"/>
    <cellStyle name="Normal 5 8 11" xfId="20477" xr:uid="{00000000-0005-0000-0000-00000D5D0000}"/>
    <cellStyle name="Normal 5 8 2" xfId="208" xr:uid="{00000000-0005-0000-0000-00000E5D0000}"/>
    <cellStyle name="Normal 5 8 2 10" xfId="20577" xr:uid="{00000000-0005-0000-0000-00000F5D0000}"/>
    <cellStyle name="Normal 5 8 2 2" xfId="456" xr:uid="{00000000-0005-0000-0000-0000105D0000}"/>
    <cellStyle name="Normal 5 8 2 2 2" xfId="883" xr:uid="{00000000-0005-0000-0000-0000115D0000}"/>
    <cellStyle name="Normal 5 8 2 2 2 2" xfId="2588" xr:uid="{00000000-0005-0000-0000-0000125D0000}"/>
    <cellStyle name="Normal 5 8 2 2 2 2 2" xfId="5984" xr:uid="{00000000-0005-0000-0000-0000135D0000}"/>
    <cellStyle name="Normal 5 8 2 2 2 2 2 2" xfId="12762" xr:uid="{00000000-0005-0000-0000-0000145D0000}"/>
    <cellStyle name="Normal 5 8 2 2 2 2 2 3" xfId="19531" xr:uid="{00000000-0005-0000-0000-0000155D0000}"/>
    <cellStyle name="Normal 5 8 2 2 2 2 2 4" xfId="26300" xr:uid="{00000000-0005-0000-0000-0000165D0000}"/>
    <cellStyle name="Normal 5 8 2 2 2 2 3" xfId="9378" xr:uid="{00000000-0005-0000-0000-0000175D0000}"/>
    <cellStyle name="Normal 5 8 2 2 2 2 4" xfId="16147" xr:uid="{00000000-0005-0000-0000-0000185D0000}"/>
    <cellStyle name="Normal 5 8 2 2 2 2 5" xfId="22916" xr:uid="{00000000-0005-0000-0000-0000195D0000}"/>
    <cellStyle name="Normal 5 8 2 2 2 3" xfId="4288" xr:uid="{00000000-0005-0000-0000-00001A5D0000}"/>
    <cellStyle name="Normal 5 8 2 2 2 3 2" xfId="11069" xr:uid="{00000000-0005-0000-0000-00001B5D0000}"/>
    <cellStyle name="Normal 5 8 2 2 2 3 3" xfId="17838" xr:uid="{00000000-0005-0000-0000-00001C5D0000}"/>
    <cellStyle name="Normal 5 8 2 2 2 3 4" xfId="24607" xr:uid="{00000000-0005-0000-0000-00001D5D0000}"/>
    <cellStyle name="Normal 5 8 2 2 2 4" xfId="7685" xr:uid="{00000000-0005-0000-0000-00001E5D0000}"/>
    <cellStyle name="Normal 5 8 2 2 2 5" xfId="14454" xr:uid="{00000000-0005-0000-0000-00001F5D0000}"/>
    <cellStyle name="Normal 5 8 2 2 2 6" xfId="21223" xr:uid="{00000000-0005-0000-0000-0000205D0000}"/>
    <cellStyle name="Normal 5 8 2 2 3" xfId="1309" xr:uid="{00000000-0005-0000-0000-0000215D0000}"/>
    <cellStyle name="Normal 5 8 2 2 3 2" xfId="3014" xr:uid="{00000000-0005-0000-0000-0000225D0000}"/>
    <cellStyle name="Normal 5 8 2 2 3 2 2" xfId="6410" xr:uid="{00000000-0005-0000-0000-0000235D0000}"/>
    <cellStyle name="Normal 5 8 2 2 3 2 2 2" xfId="13185" xr:uid="{00000000-0005-0000-0000-0000245D0000}"/>
    <cellStyle name="Normal 5 8 2 2 3 2 2 3" xfId="19954" xr:uid="{00000000-0005-0000-0000-0000255D0000}"/>
    <cellStyle name="Normal 5 8 2 2 3 2 2 4" xfId="26723" xr:uid="{00000000-0005-0000-0000-0000265D0000}"/>
    <cellStyle name="Normal 5 8 2 2 3 2 3" xfId="9801" xr:uid="{00000000-0005-0000-0000-0000275D0000}"/>
    <cellStyle name="Normal 5 8 2 2 3 2 4" xfId="16570" xr:uid="{00000000-0005-0000-0000-0000285D0000}"/>
    <cellStyle name="Normal 5 8 2 2 3 2 5" xfId="23339" xr:uid="{00000000-0005-0000-0000-0000295D0000}"/>
    <cellStyle name="Normal 5 8 2 2 3 3" xfId="4711" xr:uid="{00000000-0005-0000-0000-00002A5D0000}"/>
    <cellStyle name="Normal 5 8 2 2 3 3 2" xfId="11492" xr:uid="{00000000-0005-0000-0000-00002B5D0000}"/>
    <cellStyle name="Normal 5 8 2 2 3 3 3" xfId="18261" xr:uid="{00000000-0005-0000-0000-00002C5D0000}"/>
    <cellStyle name="Normal 5 8 2 2 3 3 4" xfId="25030" xr:uid="{00000000-0005-0000-0000-00002D5D0000}"/>
    <cellStyle name="Normal 5 8 2 2 3 4" xfId="8108" xr:uid="{00000000-0005-0000-0000-00002E5D0000}"/>
    <cellStyle name="Normal 5 8 2 2 3 5" xfId="14877" xr:uid="{00000000-0005-0000-0000-00002F5D0000}"/>
    <cellStyle name="Normal 5 8 2 2 3 6" xfId="21646" xr:uid="{00000000-0005-0000-0000-0000305D0000}"/>
    <cellStyle name="Normal 5 8 2 2 4" xfId="1738" xr:uid="{00000000-0005-0000-0000-0000315D0000}"/>
    <cellStyle name="Normal 5 8 2 2 4 2" xfId="3440" xr:uid="{00000000-0005-0000-0000-0000325D0000}"/>
    <cellStyle name="Normal 5 8 2 2 4 2 2" xfId="6836" xr:uid="{00000000-0005-0000-0000-0000335D0000}"/>
    <cellStyle name="Normal 5 8 2 2 4 2 2 2" xfId="13608" xr:uid="{00000000-0005-0000-0000-0000345D0000}"/>
    <cellStyle name="Normal 5 8 2 2 4 2 2 3" xfId="20377" xr:uid="{00000000-0005-0000-0000-0000355D0000}"/>
    <cellStyle name="Normal 5 8 2 2 4 2 2 4" xfId="27146" xr:uid="{00000000-0005-0000-0000-0000365D0000}"/>
    <cellStyle name="Normal 5 8 2 2 4 2 3" xfId="10224" xr:uid="{00000000-0005-0000-0000-0000375D0000}"/>
    <cellStyle name="Normal 5 8 2 2 4 2 4" xfId="16993" xr:uid="{00000000-0005-0000-0000-0000385D0000}"/>
    <cellStyle name="Normal 5 8 2 2 4 2 5" xfId="23762" xr:uid="{00000000-0005-0000-0000-0000395D0000}"/>
    <cellStyle name="Normal 5 8 2 2 4 3" xfId="5134" xr:uid="{00000000-0005-0000-0000-00003A5D0000}"/>
    <cellStyle name="Normal 5 8 2 2 4 3 2" xfId="11915" xr:uid="{00000000-0005-0000-0000-00003B5D0000}"/>
    <cellStyle name="Normal 5 8 2 2 4 3 3" xfId="18684" xr:uid="{00000000-0005-0000-0000-00003C5D0000}"/>
    <cellStyle name="Normal 5 8 2 2 4 3 4" xfId="25453" xr:uid="{00000000-0005-0000-0000-00003D5D0000}"/>
    <cellStyle name="Normal 5 8 2 2 4 4" xfId="8531" xr:uid="{00000000-0005-0000-0000-00003E5D0000}"/>
    <cellStyle name="Normal 5 8 2 2 4 5" xfId="15300" xr:uid="{00000000-0005-0000-0000-00003F5D0000}"/>
    <cellStyle name="Normal 5 8 2 2 4 6" xfId="22069" xr:uid="{00000000-0005-0000-0000-0000405D0000}"/>
    <cellStyle name="Normal 5 8 2 2 5" xfId="2165" xr:uid="{00000000-0005-0000-0000-0000415D0000}"/>
    <cellStyle name="Normal 5 8 2 2 5 2" xfId="5561" xr:uid="{00000000-0005-0000-0000-0000425D0000}"/>
    <cellStyle name="Normal 5 8 2 2 5 2 2" xfId="12339" xr:uid="{00000000-0005-0000-0000-0000435D0000}"/>
    <cellStyle name="Normal 5 8 2 2 5 2 3" xfId="19108" xr:uid="{00000000-0005-0000-0000-0000445D0000}"/>
    <cellStyle name="Normal 5 8 2 2 5 2 4" xfId="25877" xr:uid="{00000000-0005-0000-0000-0000455D0000}"/>
    <cellStyle name="Normal 5 8 2 2 5 3" xfId="8955" xr:uid="{00000000-0005-0000-0000-0000465D0000}"/>
    <cellStyle name="Normal 5 8 2 2 5 4" xfId="15724" xr:uid="{00000000-0005-0000-0000-0000475D0000}"/>
    <cellStyle name="Normal 5 8 2 2 5 5" xfId="22493" xr:uid="{00000000-0005-0000-0000-0000485D0000}"/>
    <cellStyle name="Normal 5 8 2 2 6" xfId="3865" xr:uid="{00000000-0005-0000-0000-0000495D0000}"/>
    <cellStyle name="Normal 5 8 2 2 6 2" xfId="10646" xr:uid="{00000000-0005-0000-0000-00004A5D0000}"/>
    <cellStyle name="Normal 5 8 2 2 6 3" xfId="17415" xr:uid="{00000000-0005-0000-0000-00004B5D0000}"/>
    <cellStyle name="Normal 5 8 2 2 6 4" xfId="24184" xr:uid="{00000000-0005-0000-0000-00004C5D0000}"/>
    <cellStyle name="Normal 5 8 2 2 7" xfId="7262" xr:uid="{00000000-0005-0000-0000-00004D5D0000}"/>
    <cellStyle name="Normal 5 8 2 2 8" xfId="14031" xr:uid="{00000000-0005-0000-0000-00004E5D0000}"/>
    <cellStyle name="Normal 5 8 2 2 9" xfId="20800" xr:uid="{00000000-0005-0000-0000-00004F5D0000}"/>
    <cellStyle name="Normal 5 8 2 3" xfId="658" xr:uid="{00000000-0005-0000-0000-0000505D0000}"/>
    <cellStyle name="Normal 5 8 2 3 2" xfId="2365" xr:uid="{00000000-0005-0000-0000-0000515D0000}"/>
    <cellStyle name="Normal 5 8 2 3 2 2" xfId="5761" xr:uid="{00000000-0005-0000-0000-0000525D0000}"/>
    <cellStyle name="Normal 5 8 2 3 2 2 2" xfId="12539" xr:uid="{00000000-0005-0000-0000-0000535D0000}"/>
    <cellStyle name="Normal 5 8 2 3 2 2 3" xfId="19308" xr:uid="{00000000-0005-0000-0000-0000545D0000}"/>
    <cellStyle name="Normal 5 8 2 3 2 2 4" xfId="26077" xr:uid="{00000000-0005-0000-0000-0000555D0000}"/>
    <cellStyle name="Normal 5 8 2 3 2 3" xfId="9155" xr:uid="{00000000-0005-0000-0000-0000565D0000}"/>
    <cellStyle name="Normal 5 8 2 3 2 4" xfId="15924" xr:uid="{00000000-0005-0000-0000-0000575D0000}"/>
    <cellStyle name="Normal 5 8 2 3 2 5" xfId="22693" xr:uid="{00000000-0005-0000-0000-0000585D0000}"/>
    <cellStyle name="Normal 5 8 2 3 3" xfId="4065" xr:uid="{00000000-0005-0000-0000-0000595D0000}"/>
    <cellStyle name="Normal 5 8 2 3 3 2" xfId="10846" xr:uid="{00000000-0005-0000-0000-00005A5D0000}"/>
    <cellStyle name="Normal 5 8 2 3 3 3" xfId="17615" xr:uid="{00000000-0005-0000-0000-00005B5D0000}"/>
    <cellStyle name="Normal 5 8 2 3 3 4" xfId="24384" xr:uid="{00000000-0005-0000-0000-00005C5D0000}"/>
    <cellStyle name="Normal 5 8 2 3 4" xfId="7462" xr:uid="{00000000-0005-0000-0000-00005D5D0000}"/>
    <cellStyle name="Normal 5 8 2 3 5" xfId="14231" xr:uid="{00000000-0005-0000-0000-00005E5D0000}"/>
    <cellStyle name="Normal 5 8 2 3 6" xfId="21000" xr:uid="{00000000-0005-0000-0000-00005F5D0000}"/>
    <cellStyle name="Normal 5 8 2 4" xfId="1086" xr:uid="{00000000-0005-0000-0000-0000605D0000}"/>
    <cellStyle name="Normal 5 8 2 4 2" xfId="2791" xr:uid="{00000000-0005-0000-0000-0000615D0000}"/>
    <cellStyle name="Normal 5 8 2 4 2 2" xfId="6187" xr:uid="{00000000-0005-0000-0000-0000625D0000}"/>
    <cellStyle name="Normal 5 8 2 4 2 2 2" xfId="12962" xr:uid="{00000000-0005-0000-0000-0000635D0000}"/>
    <cellStyle name="Normal 5 8 2 4 2 2 3" xfId="19731" xr:uid="{00000000-0005-0000-0000-0000645D0000}"/>
    <cellStyle name="Normal 5 8 2 4 2 2 4" xfId="26500" xr:uid="{00000000-0005-0000-0000-0000655D0000}"/>
    <cellStyle name="Normal 5 8 2 4 2 3" xfId="9578" xr:uid="{00000000-0005-0000-0000-0000665D0000}"/>
    <cellStyle name="Normal 5 8 2 4 2 4" xfId="16347" xr:uid="{00000000-0005-0000-0000-0000675D0000}"/>
    <cellStyle name="Normal 5 8 2 4 2 5" xfId="23116" xr:uid="{00000000-0005-0000-0000-0000685D0000}"/>
    <cellStyle name="Normal 5 8 2 4 3" xfId="4488" xr:uid="{00000000-0005-0000-0000-0000695D0000}"/>
    <cellStyle name="Normal 5 8 2 4 3 2" xfId="11269" xr:uid="{00000000-0005-0000-0000-00006A5D0000}"/>
    <cellStyle name="Normal 5 8 2 4 3 3" xfId="18038" xr:uid="{00000000-0005-0000-0000-00006B5D0000}"/>
    <cellStyle name="Normal 5 8 2 4 3 4" xfId="24807" xr:uid="{00000000-0005-0000-0000-00006C5D0000}"/>
    <cellStyle name="Normal 5 8 2 4 4" xfId="7885" xr:uid="{00000000-0005-0000-0000-00006D5D0000}"/>
    <cellStyle name="Normal 5 8 2 4 5" xfId="14654" xr:uid="{00000000-0005-0000-0000-00006E5D0000}"/>
    <cellStyle name="Normal 5 8 2 4 6" xfId="21423" xr:uid="{00000000-0005-0000-0000-00006F5D0000}"/>
    <cellStyle name="Normal 5 8 2 5" xfId="1515" xr:uid="{00000000-0005-0000-0000-0000705D0000}"/>
    <cellStyle name="Normal 5 8 2 5 2" xfId="3217" xr:uid="{00000000-0005-0000-0000-0000715D0000}"/>
    <cellStyle name="Normal 5 8 2 5 2 2" xfId="6613" xr:uid="{00000000-0005-0000-0000-0000725D0000}"/>
    <cellStyle name="Normal 5 8 2 5 2 2 2" xfId="13385" xr:uid="{00000000-0005-0000-0000-0000735D0000}"/>
    <cellStyle name="Normal 5 8 2 5 2 2 3" xfId="20154" xr:uid="{00000000-0005-0000-0000-0000745D0000}"/>
    <cellStyle name="Normal 5 8 2 5 2 2 4" xfId="26923" xr:uid="{00000000-0005-0000-0000-0000755D0000}"/>
    <cellStyle name="Normal 5 8 2 5 2 3" xfId="10001" xr:uid="{00000000-0005-0000-0000-0000765D0000}"/>
    <cellStyle name="Normal 5 8 2 5 2 4" xfId="16770" xr:uid="{00000000-0005-0000-0000-0000775D0000}"/>
    <cellStyle name="Normal 5 8 2 5 2 5" xfId="23539" xr:uid="{00000000-0005-0000-0000-0000785D0000}"/>
    <cellStyle name="Normal 5 8 2 5 3" xfId="4911" xr:uid="{00000000-0005-0000-0000-0000795D0000}"/>
    <cellStyle name="Normal 5 8 2 5 3 2" xfId="11692" xr:uid="{00000000-0005-0000-0000-00007A5D0000}"/>
    <cellStyle name="Normal 5 8 2 5 3 3" xfId="18461" xr:uid="{00000000-0005-0000-0000-00007B5D0000}"/>
    <cellStyle name="Normal 5 8 2 5 3 4" xfId="25230" xr:uid="{00000000-0005-0000-0000-00007C5D0000}"/>
    <cellStyle name="Normal 5 8 2 5 4" xfId="8308" xr:uid="{00000000-0005-0000-0000-00007D5D0000}"/>
    <cellStyle name="Normal 5 8 2 5 5" xfId="15077" xr:uid="{00000000-0005-0000-0000-00007E5D0000}"/>
    <cellStyle name="Normal 5 8 2 5 6" xfId="21846" xr:uid="{00000000-0005-0000-0000-00007F5D0000}"/>
    <cellStyle name="Normal 5 8 2 6" xfId="1940" xr:uid="{00000000-0005-0000-0000-0000805D0000}"/>
    <cellStyle name="Normal 5 8 2 6 2" xfId="5336" xr:uid="{00000000-0005-0000-0000-0000815D0000}"/>
    <cellStyle name="Normal 5 8 2 6 2 2" xfId="12116" xr:uid="{00000000-0005-0000-0000-0000825D0000}"/>
    <cellStyle name="Normal 5 8 2 6 2 3" xfId="18885" xr:uid="{00000000-0005-0000-0000-0000835D0000}"/>
    <cellStyle name="Normal 5 8 2 6 2 4" xfId="25654" xr:uid="{00000000-0005-0000-0000-0000845D0000}"/>
    <cellStyle name="Normal 5 8 2 6 3" xfId="8732" xr:uid="{00000000-0005-0000-0000-0000855D0000}"/>
    <cellStyle name="Normal 5 8 2 6 4" xfId="15501" xr:uid="{00000000-0005-0000-0000-0000865D0000}"/>
    <cellStyle name="Normal 5 8 2 6 5" xfId="22270" xr:uid="{00000000-0005-0000-0000-0000875D0000}"/>
    <cellStyle name="Normal 5 8 2 7" xfId="3642" xr:uid="{00000000-0005-0000-0000-0000885D0000}"/>
    <cellStyle name="Normal 5 8 2 7 2" xfId="10423" xr:uid="{00000000-0005-0000-0000-0000895D0000}"/>
    <cellStyle name="Normal 5 8 2 7 3" xfId="17192" xr:uid="{00000000-0005-0000-0000-00008A5D0000}"/>
    <cellStyle name="Normal 5 8 2 7 4" xfId="23961" xr:uid="{00000000-0005-0000-0000-00008B5D0000}"/>
    <cellStyle name="Normal 5 8 2 8" xfId="7038" xr:uid="{00000000-0005-0000-0000-00008C5D0000}"/>
    <cellStyle name="Normal 5 8 2 9" xfId="13808" xr:uid="{00000000-0005-0000-0000-00008D5D0000}"/>
    <cellStyle name="Normal 5 8 3" xfId="354" xr:uid="{00000000-0005-0000-0000-00008E5D0000}"/>
    <cellStyle name="Normal 5 8 3 2" xfId="781" xr:uid="{00000000-0005-0000-0000-00008F5D0000}"/>
    <cellStyle name="Normal 5 8 3 2 2" xfId="2488" xr:uid="{00000000-0005-0000-0000-0000905D0000}"/>
    <cellStyle name="Normal 5 8 3 2 2 2" xfId="5884" xr:uid="{00000000-0005-0000-0000-0000915D0000}"/>
    <cellStyle name="Normal 5 8 3 2 2 2 2" xfId="12662" xr:uid="{00000000-0005-0000-0000-0000925D0000}"/>
    <cellStyle name="Normal 5 8 3 2 2 2 3" xfId="19431" xr:uid="{00000000-0005-0000-0000-0000935D0000}"/>
    <cellStyle name="Normal 5 8 3 2 2 2 4" xfId="26200" xr:uid="{00000000-0005-0000-0000-0000945D0000}"/>
    <cellStyle name="Normal 5 8 3 2 2 3" xfId="9278" xr:uid="{00000000-0005-0000-0000-0000955D0000}"/>
    <cellStyle name="Normal 5 8 3 2 2 4" xfId="16047" xr:uid="{00000000-0005-0000-0000-0000965D0000}"/>
    <cellStyle name="Normal 5 8 3 2 2 5" xfId="22816" xr:uid="{00000000-0005-0000-0000-0000975D0000}"/>
    <cellStyle name="Normal 5 8 3 2 3" xfId="4188" xr:uid="{00000000-0005-0000-0000-0000985D0000}"/>
    <cellStyle name="Normal 5 8 3 2 3 2" xfId="10969" xr:uid="{00000000-0005-0000-0000-0000995D0000}"/>
    <cellStyle name="Normal 5 8 3 2 3 3" xfId="17738" xr:uid="{00000000-0005-0000-0000-00009A5D0000}"/>
    <cellStyle name="Normal 5 8 3 2 3 4" xfId="24507" xr:uid="{00000000-0005-0000-0000-00009B5D0000}"/>
    <cellStyle name="Normal 5 8 3 2 4" xfId="7585" xr:uid="{00000000-0005-0000-0000-00009C5D0000}"/>
    <cellStyle name="Normal 5 8 3 2 5" xfId="14354" xr:uid="{00000000-0005-0000-0000-00009D5D0000}"/>
    <cellStyle name="Normal 5 8 3 2 6" xfId="21123" xr:uid="{00000000-0005-0000-0000-00009E5D0000}"/>
    <cellStyle name="Normal 5 8 3 3" xfId="1209" xr:uid="{00000000-0005-0000-0000-00009F5D0000}"/>
    <cellStyle name="Normal 5 8 3 3 2" xfId="2914" xr:uid="{00000000-0005-0000-0000-0000A05D0000}"/>
    <cellStyle name="Normal 5 8 3 3 2 2" xfId="6310" xr:uid="{00000000-0005-0000-0000-0000A15D0000}"/>
    <cellStyle name="Normal 5 8 3 3 2 2 2" xfId="13085" xr:uid="{00000000-0005-0000-0000-0000A25D0000}"/>
    <cellStyle name="Normal 5 8 3 3 2 2 3" xfId="19854" xr:uid="{00000000-0005-0000-0000-0000A35D0000}"/>
    <cellStyle name="Normal 5 8 3 3 2 2 4" xfId="26623" xr:uid="{00000000-0005-0000-0000-0000A45D0000}"/>
    <cellStyle name="Normal 5 8 3 3 2 3" xfId="9701" xr:uid="{00000000-0005-0000-0000-0000A55D0000}"/>
    <cellStyle name="Normal 5 8 3 3 2 4" xfId="16470" xr:uid="{00000000-0005-0000-0000-0000A65D0000}"/>
    <cellStyle name="Normal 5 8 3 3 2 5" xfId="23239" xr:uid="{00000000-0005-0000-0000-0000A75D0000}"/>
    <cellStyle name="Normal 5 8 3 3 3" xfId="4611" xr:uid="{00000000-0005-0000-0000-0000A85D0000}"/>
    <cellStyle name="Normal 5 8 3 3 3 2" xfId="11392" xr:uid="{00000000-0005-0000-0000-0000A95D0000}"/>
    <cellStyle name="Normal 5 8 3 3 3 3" xfId="18161" xr:uid="{00000000-0005-0000-0000-0000AA5D0000}"/>
    <cellStyle name="Normal 5 8 3 3 3 4" xfId="24930" xr:uid="{00000000-0005-0000-0000-0000AB5D0000}"/>
    <cellStyle name="Normal 5 8 3 3 4" xfId="8008" xr:uid="{00000000-0005-0000-0000-0000AC5D0000}"/>
    <cellStyle name="Normal 5 8 3 3 5" xfId="14777" xr:uid="{00000000-0005-0000-0000-0000AD5D0000}"/>
    <cellStyle name="Normal 5 8 3 3 6" xfId="21546" xr:uid="{00000000-0005-0000-0000-0000AE5D0000}"/>
    <cellStyle name="Normal 5 8 3 4" xfId="1638" xr:uid="{00000000-0005-0000-0000-0000AF5D0000}"/>
    <cellStyle name="Normal 5 8 3 4 2" xfId="3340" xr:uid="{00000000-0005-0000-0000-0000B05D0000}"/>
    <cellStyle name="Normal 5 8 3 4 2 2" xfId="6736" xr:uid="{00000000-0005-0000-0000-0000B15D0000}"/>
    <cellStyle name="Normal 5 8 3 4 2 2 2" xfId="13508" xr:uid="{00000000-0005-0000-0000-0000B25D0000}"/>
    <cellStyle name="Normal 5 8 3 4 2 2 3" xfId="20277" xr:uid="{00000000-0005-0000-0000-0000B35D0000}"/>
    <cellStyle name="Normal 5 8 3 4 2 2 4" xfId="27046" xr:uid="{00000000-0005-0000-0000-0000B45D0000}"/>
    <cellStyle name="Normal 5 8 3 4 2 3" xfId="10124" xr:uid="{00000000-0005-0000-0000-0000B55D0000}"/>
    <cellStyle name="Normal 5 8 3 4 2 4" xfId="16893" xr:uid="{00000000-0005-0000-0000-0000B65D0000}"/>
    <cellStyle name="Normal 5 8 3 4 2 5" xfId="23662" xr:uid="{00000000-0005-0000-0000-0000B75D0000}"/>
    <cellStyle name="Normal 5 8 3 4 3" xfId="5034" xr:uid="{00000000-0005-0000-0000-0000B85D0000}"/>
    <cellStyle name="Normal 5 8 3 4 3 2" xfId="11815" xr:uid="{00000000-0005-0000-0000-0000B95D0000}"/>
    <cellStyle name="Normal 5 8 3 4 3 3" xfId="18584" xr:uid="{00000000-0005-0000-0000-0000BA5D0000}"/>
    <cellStyle name="Normal 5 8 3 4 3 4" xfId="25353" xr:uid="{00000000-0005-0000-0000-0000BB5D0000}"/>
    <cellStyle name="Normal 5 8 3 4 4" xfId="8431" xr:uid="{00000000-0005-0000-0000-0000BC5D0000}"/>
    <cellStyle name="Normal 5 8 3 4 5" xfId="15200" xr:uid="{00000000-0005-0000-0000-0000BD5D0000}"/>
    <cellStyle name="Normal 5 8 3 4 6" xfId="21969" xr:uid="{00000000-0005-0000-0000-0000BE5D0000}"/>
    <cellStyle name="Normal 5 8 3 5" xfId="2063" xr:uid="{00000000-0005-0000-0000-0000BF5D0000}"/>
    <cellStyle name="Normal 5 8 3 5 2" xfId="5459" xr:uid="{00000000-0005-0000-0000-0000C05D0000}"/>
    <cellStyle name="Normal 5 8 3 5 2 2" xfId="12239" xr:uid="{00000000-0005-0000-0000-0000C15D0000}"/>
    <cellStyle name="Normal 5 8 3 5 2 3" xfId="19008" xr:uid="{00000000-0005-0000-0000-0000C25D0000}"/>
    <cellStyle name="Normal 5 8 3 5 2 4" xfId="25777" xr:uid="{00000000-0005-0000-0000-0000C35D0000}"/>
    <cellStyle name="Normal 5 8 3 5 3" xfId="8855" xr:uid="{00000000-0005-0000-0000-0000C45D0000}"/>
    <cellStyle name="Normal 5 8 3 5 4" xfId="15624" xr:uid="{00000000-0005-0000-0000-0000C55D0000}"/>
    <cellStyle name="Normal 5 8 3 5 5" xfId="22393" xr:uid="{00000000-0005-0000-0000-0000C65D0000}"/>
    <cellStyle name="Normal 5 8 3 6" xfId="3765" xr:uid="{00000000-0005-0000-0000-0000C75D0000}"/>
    <cellStyle name="Normal 5 8 3 6 2" xfId="10546" xr:uid="{00000000-0005-0000-0000-0000C85D0000}"/>
    <cellStyle name="Normal 5 8 3 6 3" xfId="17315" xr:uid="{00000000-0005-0000-0000-0000C95D0000}"/>
    <cellStyle name="Normal 5 8 3 6 4" xfId="24084" xr:uid="{00000000-0005-0000-0000-0000CA5D0000}"/>
    <cellStyle name="Normal 5 8 3 7" xfId="7162" xr:uid="{00000000-0005-0000-0000-0000CB5D0000}"/>
    <cellStyle name="Normal 5 8 3 8" xfId="13931" xr:uid="{00000000-0005-0000-0000-0000CC5D0000}"/>
    <cellStyle name="Normal 5 8 3 9" xfId="20700" xr:uid="{00000000-0005-0000-0000-0000CD5D0000}"/>
    <cellStyle name="Normal 5 8 4" xfId="556" xr:uid="{00000000-0005-0000-0000-0000CE5D0000}"/>
    <cellStyle name="Normal 5 8 4 2" xfId="2265" xr:uid="{00000000-0005-0000-0000-0000CF5D0000}"/>
    <cellStyle name="Normal 5 8 4 2 2" xfId="5661" xr:uid="{00000000-0005-0000-0000-0000D05D0000}"/>
    <cellStyle name="Normal 5 8 4 2 2 2" xfId="12439" xr:uid="{00000000-0005-0000-0000-0000D15D0000}"/>
    <cellStyle name="Normal 5 8 4 2 2 3" xfId="19208" xr:uid="{00000000-0005-0000-0000-0000D25D0000}"/>
    <cellStyle name="Normal 5 8 4 2 2 4" xfId="25977" xr:uid="{00000000-0005-0000-0000-0000D35D0000}"/>
    <cellStyle name="Normal 5 8 4 2 3" xfId="9055" xr:uid="{00000000-0005-0000-0000-0000D45D0000}"/>
    <cellStyle name="Normal 5 8 4 2 4" xfId="15824" xr:uid="{00000000-0005-0000-0000-0000D55D0000}"/>
    <cellStyle name="Normal 5 8 4 2 5" xfId="22593" xr:uid="{00000000-0005-0000-0000-0000D65D0000}"/>
    <cellStyle name="Normal 5 8 4 3" xfId="3965" xr:uid="{00000000-0005-0000-0000-0000D75D0000}"/>
    <cellStyle name="Normal 5 8 4 3 2" xfId="10746" xr:uid="{00000000-0005-0000-0000-0000D85D0000}"/>
    <cellStyle name="Normal 5 8 4 3 3" xfId="17515" xr:uid="{00000000-0005-0000-0000-0000D95D0000}"/>
    <cellStyle name="Normal 5 8 4 3 4" xfId="24284" xr:uid="{00000000-0005-0000-0000-0000DA5D0000}"/>
    <cellStyle name="Normal 5 8 4 4" xfId="7362" xr:uid="{00000000-0005-0000-0000-0000DB5D0000}"/>
    <cellStyle name="Normal 5 8 4 5" xfId="14131" xr:uid="{00000000-0005-0000-0000-0000DC5D0000}"/>
    <cellStyle name="Normal 5 8 4 6" xfId="20900" xr:uid="{00000000-0005-0000-0000-0000DD5D0000}"/>
    <cellStyle name="Normal 5 8 5" xfId="986" xr:uid="{00000000-0005-0000-0000-0000DE5D0000}"/>
    <cellStyle name="Normal 5 8 5 2" xfId="2691" xr:uid="{00000000-0005-0000-0000-0000DF5D0000}"/>
    <cellStyle name="Normal 5 8 5 2 2" xfId="6087" xr:uid="{00000000-0005-0000-0000-0000E05D0000}"/>
    <cellStyle name="Normal 5 8 5 2 2 2" xfId="12862" xr:uid="{00000000-0005-0000-0000-0000E15D0000}"/>
    <cellStyle name="Normal 5 8 5 2 2 3" xfId="19631" xr:uid="{00000000-0005-0000-0000-0000E25D0000}"/>
    <cellStyle name="Normal 5 8 5 2 2 4" xfId="26400" xr:uid="{00000000-0005-0000-0000-0000E35D0000}"/>
    <cellStyle name="Normal 5 8 5 2 3" xfId="9478" xr:uid="{00000000-0005-0000-0000-0000E45D0000}"/>
    <cellStyle name="Normal 5 8 5 2 4" xfId="16247" xr:uid="{00000000-0005-0000-0000-0000E55D0000}"/>
    <cellStyle name="Normal 5 8 5 2 5" xfId="23016" xr:uid="{00000000-0005-0000-0000-0000E65D0000}"/>
    <cellStyle name="Normal 5 8 5 3" xfId="4388" xr:uid="{00000000-0005-0000-0000-0000E75D0000}"/>
    <cellStyle name="Normal 5 8 5 3 2" xfId="11169" xr:uid="{00000000-0005-0000-0000-0000E85D0000}"/>
    <cellStyle name="Normal 5 8 5 3 3" xfId="17938" xr:uid="{00000000-0005-0000-0000-0000E95D0000}"/>
    <cellStyle name="Normal 5 8 5 3 4" xfId="24707" xr:uid="{00000000-0005-0000-0000-0000EA5D0000}"/>
    <cellStyle name="Normal 5 8 5 4" xfId="7785" xr:uid="{00000000-0005-0000-0000-0000EB5D0000}"/>
    <cellStyle name="Normal 5 8 5 5" xfId="14554" xr:uid="{00000000-0005-0000-0000-0000EC5D0000}"/>
    <cellStyle name="Normal 5 8 5 6" xfId="21323" xr:uid="{00000000-0005-0000-0000-0000ED5D0000}"/>
    <cellStyle name="Normal 5 8 6" xfId="1415" xr:uid="{00000000-0005-0000-0000-0000EE5D0000}"/>
    <cellStyle name="Normal 5 8 6 2" xfId="3117" xr:uid="{00000000-0005-0000-0000-0000EF5D0000}"/>
    <cellStyle name="Normal 5 8 6 2 2" xfId="6513" xr:uid="{00000000-0005-0000-0000-0000F05D0000}"/>
    <cellStyle name="Normal 5 8 6 2 2 2" xfId="13285" xr:uid="{00000000-0005-0000-0000-0000F15D0000}"/>
    <cellStyle name="Normal 5 8 6 2 2 3" xfId="20054" xr:uid="{00000000-0005-0000-0000-0000F25D0000}"/>
    <cellStyle name="Normal 5 8 6 2 2 4" xfId="26823" xr:uid="{00000000-0005-0000-0000-0000F35D0000}"/>
    <cellStyle name="Normal 5 8 6 2 3" xfId="9901" xr:uid="{00000000-0005-0000-0000-0000F45D0000}"/>
    <cellStyle name="Normal 5 8 6 2 4" xfId="16670" xr:uid="{00000000-0005-0000-0000-0000F55D0000}"/>
    <cellStyle name="Normal 5 8 6 2 5" xfId="23439" xr:uid="{00000000-0005-0000-0000-0000F65D0000}"/>
    <cellStyle name="Normal 5 8 6 3" xfId="4811" xr:uid="{00000000-0005-0000-0000-0000F75D0000}"/>
    <cellStyle name="Normal 5 8 6 3 2" xfId="11592" xr:uid="{00000000-0005-0000-0000-0000F85D0000}"/>
    <cellStyle name="Normal 5 8 6 3 3" xfId="18361" xr:uid="{00000000-0005-0000-0000-0000F95D0000}"/>
    <cellStyle name="Normal 5 8 6 3 4" xfId="25130" xr:uid="{00000000-0005-0000-0000-0000FA5D0000}"/>
    <cellStyle name="Normal 5 8 6 4" xfId="8208" xr:uid="{00000000-0005-0000-0000-0000FB5D0000}"/>
    <cellStyle name="Normal 5 8 6 5" xfId="14977" xr:uid="{00000000-0005-0000-0000-0000FC5D0000}"/>
    <cellStyle name="Normal 5 8 6 6" xfId="21746" xr:uid="{00000000-0005-0000-0000-0000FD5D0000}"/>
    <cellStyle name="Normal 5 8 7" xfId="1840" xr:uid="{00000000-0005-0000-0000-0000FE5D0000}"/>
    <cellStyle name="Normal 5 8 7 2" xfId="5236" xr:uid="{00000000-0005-0000-0000-0000FF5D0000}"/>
    <cellStyle name="Normal 5 8 7 2 2" xfId="12016" xr:uid="{00000000-0005-0000-0000-0000005E0000}"/>
    <cellStyle name="Normal 5 8 7 2 3" xfId="18785" xr:uid="{00000000-0005-0000-0000-0000015E0000}"/>
    <cellStyle name="Normal 5 8 7 2 4" xfId="25554" xr:uid="{00000000-0005-0000-0000-0000025E0000}"/>
    <cellStyle name="Normal 5 8 7 3" xfId="8632" xr:uid="{00000000-0005-0000-0000-0000035E0000}"/>
    <cellStyle name="Normal 5 8 7 4" xfId="15401" xr:uid="{00000000-0005-0000-0000-0000045E0000}"/>
    <cellStyle name="Normal 5 8 7 5" xfId="22170" xr:uid="{00000000-0005-0000-0000-0000055E0000}"/>
    <cellStyle name="Normal 5 8 8" xfId="3542" xr:uid="{00000000-0005-0000-0000-0000065E0000}"/>
    <cellStyle name="Normal 5 8 8 2" xfId="10323" xr:uid="{00000000-0005-0000-0000-0000075E0000}"/>
    <cellStyle name="Normal 5 8 8 3" xfId="17092" xr:uid="{00000000-0005-0000-0000-0000085E0000}"/>
    <cellStyle name="Normal 5 8 8 4" xfId="23861" xr:uid="{00000000-0005-0000-0000-0000095E0000}"/>
    <cellStyle name="Normal 5 8 9" xfId="6938" xr:uid="{00000000-0005-0000-0000-00000A5E0000}"/>
    <cellStyle name="Normal 5 9" xfId="128" xr:uid="{00000000-0005-0000-0000-00000B5E0000}"/>
    <cellStyle name="Normal 5 9 10" xfId="20497" xr:uid="{00000000-0005-0000-0000-00000C5E0000}"/>
    <cellStyle name="Normal 5 9 2" xfId="376" xr:uid="{00000000-0005-0000-0000-00000D5E0000}"/>
    <cellStyle name="Normal 5 9 2 2" xfId="803" xr:uid="{00000000-0005-0000-0000-00000E5E0000}"/>
    <cellStyle name="Normal 5 9 2 2 2" xfId="2508" xr:uid="{00000000-0005-0000-0000-00000F5E0000}"/>
    <cellStyle name="Normal 5 9 2 2 2 2" xfId="5904" xr:uid="{00000000-0005-0000-0000-0000105E0000}"/>
    <cellStyle name="Normal 5 9 2 2 2 2 2" xfId="12682" xr:uid="{00000000-0005-0000-0000-0000115E0000}"/>
    <cellStyle name="Normal 5 9 2 2 2 2 3" xfId="19451" xr:uid="{00000000-0005-0000-0000-0000125E0000}"/>
    <cellStyle name="Normal 5 9 2 2 2 2 4" xfId="26220" xr:uid="{00000000-0005-0000-0000-0000135E0000}"/>
    <cellStyle name="Normal 5 9 2 2 2 3" xfId="9298" xr:uid="{00000000-0005-0000-0000-0000145E0000}"/>
    <cellStyle name="Normal 5 9 2 2 2 4" xfId="16067" xr:uid="{00000000-0005-0000-0000-0000155E0000}"/>
    <cellStyle name="Normal 5 9 2 2 2 5" xfId="22836" xr:uid="{00000000-0005-0000-0000-0000165E0000}"/>
    <cellStyle name="Normal 5 9 2 2 3" xfId="4208" xr:uid="{00000000-0005-0000-0000-0000175E0000}"/>
    <cellStyle name="Normal 5 9 2 2 3 2" xfId="10989" xr:uid="{00000000-0005-0000-0000-0000185E0000}"/>
    <cellStyle name="Normal 5 9 2 2 3 3" xfId="17758" xr:uid="{00000000-0005-0000-0000-0000195E0000}"/>
    <cellStyle name="Normal 5 9 2 2 3 4" xfId="24527" xr:uid="{00000000-0005-0000-0000-00001A5E0000}"/>
    <cellStyle name="Normal 5 9 2 2 4" xfId="7605" xr:uid="{00000000-0005-0000-0000-00001B5E0000}"/>
    <cellStyle name="Normal 5 9 2 2 5" xfId="14374" xr:uid="{00000000-0005-0000-0000-00001C5E0000}"/>
    <cellStyle name="Normal 5 9 2 2 6" xfId="21143" xr:uid="{00000000-0005-0000-0000-00001D5E0000}"/>
    <cellStyle name="Normal 5 9 2 3" xfId="1229" xr:uid="{00000000-0005-0000-0000-00001E5E0000}"/>
    <cellStyle name="Normal 5 9 2 3 2" xfId="2934" xr:uid="{00000000-0005-0000-0000-00001F5E0000}"/>
    <cellStyle name="Normal 5 9 2 3 2 2" xfId="6330" xr:uid="{00000000-0005-0000-0000-0000205E0000}"/>
    <cellStyle name="Normal 5 9 2 3 2 2 2" xfId="13105" xr:uid="{00000000-0005-0000-0000-0000215E0000}"/>
    <cellStyle name="Normal 5 9 2 3 2 2 3" xfId="19874" xr:uid="{00000000-0005-0000-0000-0000225E0000}"/>
    <cellStyle name="Normal 5 9 2 3 2 2 4" xfId="26643" xr:uid="{00000000-0005-0000-0000-0000235E0000}"/>
    <cellStyle name="Normal 5 9 2 3 2 3" xfId="9721" xr:uid="{00000000-0005-0000-0000-0000245E0000}"/>
    <cellStyle name="Normal 5 9 2 3 2 4" xfId="16490" xr:uid="{00000000-0005-0000-0000-0000255E0000}"/>
    <cellStyle name="Normal 5 9 2 3 2 5" xfId="23259" xr:uid="{00000000-0005-0000-0000-0000265E0000}"/>
    <cellStyle name="Normal 5 9 2 3 3" xfId="4631" xr:uid="{00000000-0005-0000-0000-0000275E0000}"/>
    <cellStyle name="Normal 5 9 2 3 3 2" xfId="11412" xr:uid="{00000000-0005-0000-0000-0000285E0000}"/>
    <cellStyle name="Normal 5 9 2 3 3 3" xfId="18181" xr:uid="{00000000-0005-0000-0000-0000295E0000}"/>
    <cellStyle name="Normal 5 9 2 3 3 4" xfId="24950" xr:uid="{00000000-0005-0000-0000-00002A5E0000}"/>
    <cellStyle name="Normal 5 9 2 3 4" xfId="8028" xr:uid="{00000000-0005-0000-0000-00002B5E0000}"/>
    <cellStyle name="Normal 5 9 2 3 5" xfId="14797" xr:uid="{00000000-0005-0000-0000-00002C5E0000}"/>
    <cellStyle name="Normal 5 9 2 3 6" xfId="21566" xr:uid="{00000000-0005-0000-0000-00002D5E0000}"/>
    <cellStyle name="Normal 5 9 2 4" xfId="1658" xr:uid="{00000000-0005-0000-0000-00002E5E0000}"/>
    <cellStyle name="Normal 5 9 2 4 2" xfId="3360" xr:uid="{00000000-0005-0000-0000-00002F5E0000}"/>
    <cellStyle name="Normal 5 9 2 4 2 2" xfId="6756" xr:uid="{00000000-0005-0000-0000-0000305E0000}"/>
    <cellStyle name="Normal 5 9 2 4 2 2 2" xfId="13528" xr:uid="{00000000-0005-0000-0000-0000315E0000}"/>
    <cellStyle name="Normal 5 9 2 4 2 2 3" xfId="20297" xr:uid="{00000000-0005-0000-0000-0000325E0000}"/>
    <cellStyle name="Normal 5 9 2 4 2 2 4" xfId="27066" xr:uid="{00000000-0005-0000-0000-0000335E0000}"/>
    <cellStyle name="Normal 5 9 2 4 2 3" xfId="10144" xr:uid="{00000000-0005-0000-0000-0000345E0000}"/>
    <cellStyle name="Normal 5 9 2 4 2 4" xfId="16913" xr:uid="{00000000-0005-0000-0000-0000355E0000}"/>
    <cellStyle name="Normal 5 9 2 4 2 5" xfId="23682" xr:uid="{00000000-0005-0000-0000-0000365E0000}"/>
    <cellStyle name="Normal 5 9 2 4 3" xfId="5054" xr:uid="{00000000-0005-0000-0000-0000375E0000}"/>
    <cellStyle name="Normal 5 9 2 4 3 2" xfId="11835" xr:uid="{00000000-0005-0000-0000-0000385E0000}"/>
    <cellStyle name="Normal 5 9 2 4 3 3" xfId="18604" xr:uid="{00000000-0005-0000-0000-0000395E0000}"/>
    <cellStyle name="Normal 5 9 2 4 3 4" xfId="25373" xr:uid="{00000000-0005-0000-0000-00003A5E0000}"/>
    <cellStyle name="Normal 5 9 2 4 4" xfId="8451" xr:uid="{00000000-0005-0000-0000-00003B5E0000}"/>
    <cellStyle name="Normal 5 9 2 4 5" xfId="15220" xr:uid="{00000000-0005-0000-0000-00003C5E0000}"/>
    <cellStyle name="Normal 5 9 2 4 6" xfId="21989" xr:uid="{00000000-0005-0000-0000-00003D5E0000}"/>
    <cellStyle name="Normal 5 9 2 5" xfId="2085" xr:uid="{00000000-0005-0000-0000-00003E5E0000}"/>
    <cellStyle name="Normal 5 9 2 5 2" xfId="5481" xr:uid="{00000000-0005-0000-0000-00003F5E0000}"/>
    <cellStyle name="Normal 5 9 2 5 2 2" xfId="12259" xr:uid="{00000000-0005-0000-0000-0000405E0000}"/>
    <cellStyle name="Normal 5 9 2 5 2 3" xfId="19028" xr:uid="{00000000-0005-0000-0000-0000415E0000}"/>
    <cellStyle name="Normal 5 9 2 5 2 4" xfId="25797" xr:uid="{00000000-0005-0000-0000-0000425E0000}"/>
    <cellStyle name="Normal 5 9 2 5 3" xfId="8875" xr:uid="{00000000-0005-0000-0000-0000435E0000}"/>
    <cellStyle name="Normal 5 9 2 5 4" xfId="15644" xr:uid="{00000000-0005-0000-0000-0000445E0000}"/>
    <cellStyle name="Normal 5 9 2 5 5" xfId="22413" xr:uid="{00000000-0005-0000-0000-0000455E0000}"/>
    <cellStyle name="Normal 5 9 2 6" xfId="3785" xr:uid="{00000000-0005-0000-0000-0000465E0000}"/>
    <cellStyle name="Normal 5 9 2 6 2" xfId="10566" xr:uid="{00000000-0005-0000-0000-0000475E0000}"/>
    <cellStyle name="Normal 5 9 2 6 3" xfId="17335" xr:uid="{00000000-0005-0000-0000-0000485E0000}"/>
    <cellStyle name="Normal 5 9 2 6 4" xfId="24104" xr:uid="{00000000-0005-0000-0000-0000495E0000}"/>
    <cellStyle name="Normal 5 9 2 7" xfId="7182" xr:uid="{00000000-0005-0000-0000-00004A5E0000}"/>
    <cellStyle name="Normal 5 9 2 8" xfId="13951" xr:uid="{00000000-0005-0000-0000-00004B5E0000}"/>
    <cellStyle name="Normal 5 9 2 9" xfId="20720" xr:uid="{00000000-0005-0000-0000-00004C5E0000}"/>
    <cellStyle name="Normal 5 9 3" xfId="578" xr:uid="{00000000-0005-0000-0000-00004D5E0000}"/>
    <cellStyle name="Normal 5 9 3 2" xfId="2285" xr:uid="{00000000-0005-0000-0000-00004E5E0000}"/>
    <cellStyle name="Normal 5 9 3 2 2" xfId="5681" xr:uid="{00000000-0005-0000-0000-00004F5E0000}"/>
    <cellStyle name="Normal 5 9 3 2 2 2" xfId="12459" xr:uid="{00000000-0005-0000-0000-0000505E0000}"/>
    <cellStyle name="Normal 5 9 3 2 2 3" xfId="19228" xr:uid="{00000000-0005-0000-0000-0000515E0000}"/>
    <cellStyle name="Normal 5 9 3 2 2 4" xfId="25997" xr:uid="{00000000-0005-0000-0000-0000525E0000}"/>
    <cellStyle name="Normal 5 9 3 2 3" xfId="9075" xr:uid="{00000000-0005-0000-0000-0000535E0000}"/>
    <cellStyle name="Normal 5 9 3 2 4" xfId="15844" xr:uid="{00000000-0005-0000-0000-0000545E0000}"/>
    <cellStyle name="Normal 5 9 3 2 5" xfId="22613" xr:uid="{00000000-0005-0000-0000-0000555E0000}"/>
    <cellStyle name="Normal 5 9 3 3" xfId="3985" xr:uid="{00000000-0005-0000-0000-0000565E0000}"/>
    <cellStyle name="Normal 5 9 3 3 2" xfId="10766" xr:uid="{00000000-0005-0000-0000-0000575E0000}"/>
    <cellStyle name="Normal 5 9 3 3 3" xfId="17535" xr:uid="{00000000-0005-0000-0000-0000585E0000}"/>
    <cellStyle name="Normal 5 9 3 3 4" xfId="24304" xr:uid="{00000000-0005-0000-0000-0000595E0000}"/>
    <cellStyle name="Normal 5 9 3 4" xfId="7382" xr:uid="{00000000-0005-0000-0000-00005A5E0000}"/>
    <cellStyle name="Normal 5 9 3 5" xfId="14151" xr:uid="{00000000-0005-0000-0000-00005B5E0000}"/>
    <cellStyle name="Normal 5 9 3 6" xfId="20920" xr:uid="{00000000-0005-0000-0000-00005C5E0000}"/>
    <cellStyle name="Normal 5 9 4" xfId="1006" xr:uid="{00000000-0005-0000-0000-00005D5E0000}"/>
    <cellStyle name="Normal 5 9 4 2" xfId="2711" xr:uid="{00000000-0005-0000-0000-00005E5E0000}"/>
    <cellStyle name="Normal 5 9 4 2 2" xfId="6107" xr:uid="{00000000-0005-0000-0000-00005F5E0000}"/>
    <cellStyle name="Normal 5 9 4 2 2 2" xfId="12882" xr:uid="{00000000-0005-0000-0000-0000605E0000}"/>
    <cellStyle name="Normal 5 9 4 2 2 3" xfId="19651" xr:uid="{00000000-0005-0000-0000-0000615E0000}"/>
    <cellStyle name="Normal 5 9 4 2 2 4" xfId="26420" xr:uid="{00000000-0005-0000-0000-0000625E0000}"/>
    <cellStyle name="Normal 5 9 4 2 3" xfId="9498" xr:uid="{00000000-0005-0000-0000-0000635E0000}"/>
    <cellStyle name="Normal 5 9 4 2 4" xfId="16267" xr:uid="{00000000-0005-0000-0000-0000645E0000}"/>
    <cellStyle name="Normal 5 9 4 2 5" xfId="23036" xr:uid="{00000000-0005-0000-0000-0000655E0000}"/>
    <cellStyle name="Normal 5 9 4 3" xfId="4408" xr:uid="{00000000-0005-0000-0000-0000665E0000}"/>
    <cellStyle name="Normal 5 9 4 3 2" xfId="11189" xr:uid="{00000000-0005-0000-0000-0000675E0000}"/>
    <cellStyle name="Normal 5 9 4 3 3" xfId="17958" xr:uid="{00000000-0005-0000-0000-0000685E0000}"/>
    <cellStyle name="Normal 5 9 4 3 4" xfId="24727" xr:uid="{00000000-0005-0000-0000-0000695E0000}"/>
    <cellStyle name="Normal 5 9 4 4" xfId="7805" xr:uid="{00000000-0005-0000-0000-00006A5E0000}"/>
    <cellStyle name="Normal 5 9 4 5" xfId="14574" xr:uid="{00000000-0005-0000-0000-00006B5E0000}"/>
    <cellStyle name="Normal 5 9 4 6" xfId="21343" xr:uid="{00000000-0005-0000-0000-00006C5E0000}"/>
    <cellStyle name="Normal 5 9 5" xfId="1435" xr:uid="{00000000-0005-0000-0000-00006D5E0000}"/>
    <cellStyle name="Normal 5 9 5 2" xfId="3137" xr:uid="{00000000-0005-0000-0000-00006E5E0000}"/>
    <cellStyle name="Normal 5 9 5 2 2" xfId="6533" xr:uid="{00000000-0005-0000-0000-00006F5E0000}"/>
    <cellStyle name="Normal 5 9 5 2 2 2" xfId="13305" xr:uid="{00000000-0005-0000-0000-0000705E0000}"/>
    <cellStyle name="Normal 5 9 5 2 2 3" xfId="20074" xr:uid="{00000000-0005-0000-0000-0000715E0000}"/>
    <cellStyle name="Normal 5 9 5 2 2 4" xfId="26843" xr:uid="{00000000-0005-0000-0000-0000725E0000}"/>
    <cellStyle name="Normal 5 9 5 2 3" xfId="9921" xr:uid="{00000000-0005-0000-0000-0000735E0000}"/>
    <cellStyle name="Normal 5 9 5 2 4" xfId="16690" xr:uid="{00000000-0005-0000-0000-0000745E0000}"/>
    <cellStyle name="Normal 5 9 5 2 5" xfId="23459" xr:uid="{00000000-0005-0000-0000-0000755E0000}"/>
    <cellStyle name="Normal 5 9 5 3" xfId="4831" xr:uid="{00000000-0005-0000-0000-0000765E0000}"/>
    <cellStyle name="Normal 5 9 5 3 2" xfId="11612" xr:uid="{00000000-0005-0000-0000-0000775E0000}"/>
    <cellStyle name="Normal 5 9 5 3 3" xfId="18381" xr:uid="{00000000-0005-0000-0000-0000785E0000}"/>
    <cellStyle name="Normal 5 9 5 3 4" xfId="25150" xr:uid="{00000000-0005-0000-0000-0000795E0000}"/>
    <cellStyle name="Normal 5 9 5 4" xfId="8228" xr:uid="{00000000-0005-0000-0000-00007A5E0000}"/>
    <cellStyle name="Normal 5 9 5 5" xfId="14997" xr:uid="{00000000-0005-0000-0000-00007B5E0000}"/>
    <cellStyle name="Normal 5 9 5 6" xfId="21766" xr:uid="{00000000-0005-0000-0000-00007C5E0000}"/>
    <cellStyle name="Normal 5 9 6" xfId="1860" xr:uid="{00000000-0005-0000-0000-00007D5E0000}"/>
    <cellStyle name="Normal 5 9 6 2" xfId="5256" xr:uid="{00000000-0005-0000-0000-00007E5E0000}"/>
    <cellStyle name="Normal 5 9 6 2 2" xfId="12036" xr:uid="{00000000-0005-0000-0000-00007F5E0000}"/>
    <cellStyle name="Normal 5 9 6 2 3" xfId="18805" xr:uid="{00000000-0005-0000-0000-0000805E0000}"/>
    <cellStyle name="Normal 5 9 6 2 4" xfId="25574" xr:uid="{00000000-0005-0000-0000-0000815E0000}"/>
    <cellStyle name="Normal 5 9 6 3" xfId="8652" xr:uid="{00000000-0005-0000-0000-0000825E0000}"/>
    <cellStyle name="Normal 5 9 6 4" xfId="15421" xr:uid="{00000000-0005-0000-0000-0000835E0000}"/>
    <cellStyle name="Normal 5 9 6 5" xfId="22190" xr:uid="{00000000-0005-0000-0000-0000845E0000}"/>
    <cellStyle name="Normal 5 9 7" xfId="3562" xr:uid="{00000000-0005-0000-0000-0000855E0000}"/>
    <cellStyle name="Normal 5 9 7 2" xfId="10343" xr:uid="{00000000-0005-0000-0000-0000865E0000}"/>
    <cellStyle name="Normal 5 9 7 3" xfId="17112" xr:uid="{00000000-0005-0000-0000-0000875E0000}"/>
    <cellStyle name="Normal 5 9 7 4" xfId="23881" xr:uid="{00000000-0005-0000-0000-0000885E0000}"/>
    <cellStyle name="Normal 5 9 8" xfId="6958" xr:uid="{00000000-0005-0000-0000-0000895E0000}"/>
    <cellStyle name="Normal 5 9 9" xfId="13728" xr:uid="{00000000-0005-0000-0000-00008A5E0000}"/>
    <cellStyle name="Normal 6" xfId="3" xr:uid="{00000000-0005-0000-0000-00008B5E0000}"/>
    <cellStyle name="Normal 6 2" xfId="260" xr:uid="{00000000-0005-0000-0000-00008C5E0000}"/>
    <cellStyle name="Normal 7" xfId="12" xr:uid="{00000000-0005-0000-0000-00008D5E0000}"/>
    <cellStyle name="Normal 7 2" xfId="15" xr:uid="{00000000-0005-0000-0000-00008E5E0000}"/>
    <cellStyle name="Normal 7 2 2" xfId="79" xr:uid="{00000000-0005-0000-0000-00008F5E0000}"/>
    <cellStyle name="Normal 7 2 2 2" xfId="261" xr:uid="{00000000-0005-0000-0000-0000905E0000}"/>
    <cellStyle name="Normal 7 2 2 2 2" xfId="694" xr:uid="{00000000-0005-0000-0000-0000915E0000}"/>
    <cellStyle name="Normal 7 2 2 2 2 2" xfId="2401" xr:uid="{00000000-0005-0000-0000-0000925E0000}"/>
    <cellStyle name="Normal 7 2 2 2 2 2 2" xfId="5797" xr:uid="{00000000-0005-0000-0000-0000935E0000}"/>
    <cellStyle name="Normal 7 2 2 2 2 2 2 2" xfId="12575" xr:uid="{00000000-0005-0000-0000-0000945E0000}"/>
    <cellStyle name="Normal 7 2 2 2 2 2 2 3" xfId="19344" xr:uid="{00000000-0005-0000-0000-0000955E0000}"/>
    <cellStyle name="Normal 7 2 2 2 2 2 2 4" xfId="26113" xr:uid="{00000000-0005-0000-0000-0000965E0000}"/>
    <cellStyle name="Normal 7 2 2 2 2 2 3" xfId="9191" xr:uid="{00000000-0005-0000-0000-0000975E0000}"/>
    <cellStyle name="Normal 7 2 2 2 2 2 4" xfId="15960" xr:uid="{00000000-0005-0000-0000-0000985E0000}"/>
    <cellStyle name="Normal 7 2 2 2 2 2 5" xfId="22729" xr:uid="{00000000-0005-0000-0000-0000995E0000}"/>
    <cellStyle name="Normal 7 2 2 2 2 3" xfId="4101" xr:uid="{00000000-0005-0000-0000-00009A5E0000}"/>
    <cellStyle name="Normal 7 2 2 2 2 3 2" xfId="10882" xr:uid="{00000000-0005-0000-0000-00009B5E0000}"/>
    <cellStyle name="Normal 7 2 2 2 2 3 3" xfId="17651" xr:uid="{00000000-0005-0000-0000-00009C5E0000}"/>
    <cellStyle name="Normal 7 2 2 2 2 3 4" xfId="24420" xr:uid="{00000000-0005-0000-0000-00009D5E0000}"/>
    <cellStyle name="Normal 7 2 2 2 2 4" xfId="7498" xr:uid="{00000000-0005-0000-0000-00009E5E0000}"/>
    <cellStyle name="Normal 7 2 2 2 2 5" xfId="14267" xr:uid="{00000000-0005-0000-0000-00009F5E0000}"/>
    <cellStyle name="Normal 7 2 2 2 2 6" xfId="21036" xr:uid="{00000000-0005-0000-0000-0000A05E0000}"/>
    <cellStyle name="Normal 7 2 2 2 3" xfId="1122" xr:uid="{00000000-0005-0000-0000-0000A15E0000}"/>
    <cellStyle name="Normal 7 2 2 2 3 2" xfId="2827" xr:uid="{00000000-0005-0000-0000-0000A25E0000}"/>
    <cellStyle name="Normal 7 2 2 2 3 2 2" xfId="6223" xr:uid="{00000000-0005-0000-0000-0000A35E0000}"/>
    <cellStyle name="Normal 7 2 2 2 3 2 2 2" xfId="12998" xr:uid="{00000000-0005-0000-0000-0000A45E0000}"/>
    <cellStyle name="Normal 7 2 2 2 3 2 2 3" xfId="19767" xr:uid="{00000000-0005-0000-0000-0000A55E0000}"/>
    <cellStyle name="Normal 7 2 2 2 3 2 2 4" xfId="26536" xr:uid="{00000000-0005-0000-0000-0000A65E0000}"/>
    <cellStyle name="Normal 7 2 2 2 3 2 3" xfId="9614" xr:uid="{00000000-0005-0000-0000-0000A75E0000}"/>
    <cellStyle name="Normal 7 2 2 2 3 2 4" xfId="16383" xr:uid="{00000000-0005-0000-0000-0000A85E0000}"/>
    <cellStyle name="Normal 7 2 2 2 3 2 5" xfId="23152" xr:uid="{00000000-0005-0000-0000-0000A95E0000}"/>
    <cellStyle name="Normal 7 2 2 2 3 3" xfId="4524" xr:uid="{00000000-0005-0000-0000-0000AA5E0000}"/>
    <cellStyle name="Normal 7 2 2 2 3 3 2" xfId="11305" xr:uid="{00000000-0005-0000-0000-0000AB5E0000}"/>
    <cellStyle name="Normal 7 2 2 2 3 3 3" xfId="18074" xr:uid="{00000000-0005-0000-0000-0000AC5E0000}"/>
    <cellStyle name="Normal 7 2 2 2 3 3 4" xfId="24843" xr:uid="{00000000-0005-0000-0000-0000AD5E0000}"/>
    <cellStyle name="Normal 7 2 2 2 3 4" xfId="7921" xr:uid="{00000000-0005-0000-0000-0000AE5E0000}"/>
    <cellStyle name="Normal 7 2 2 2 3 5" xfId="14690" xr:uid="{00000000-0005-0000-0000-0000AF5E0000}"/>
    <cellStyle name="Normal 7 2 2 2 3 6" xfId="21459" xr:uid="{00000000-0005-0000-0000-0000B05E0000}"/>
    <cellStyle name="Normal 7 2 2 2 4" xfId="1551" xr:uid="{00000000-0005-0000-0000-0000B15E0000}"/>
    <cellStyle name="Normal 7 2 2 2 4 2" xfId="3253" xr:uid="{00000000-0005-0000-0000-0000B25E0000}"/>
    <cellStyle name="Normal 7 2 2 2 4 2 2" xfId="6649" xr:uid="{00000000-0005-0000-0000-0000B35E0000}"/>
    <cellStyle name="Normal 7 2 2 2 4 2 2 2" xfId="13421" xr:uid="{00000000-0005-0000-0000-0000B45E0000}"/>
    <cellStyle name="Normal 7 2 2 2 4 2 2 3" xfId="20190" xr:uid="{00000000-0005-0000-0000-0000B55E0000}"/>
    <cellStyle name="Normal 7 2 2 2 4 2 2 4" xfId="26959" xr:uid="{00000000-0005-0000-0000-0000B65E0000}"/>
    <cellStyle name="Normal 7 2 2 2 4 2 3" xfId="10037" xr:uid="{00000000-0005-0000-0000-0000B75E0000}"/>
    <cellStyle name="Normal 7 2 2 2 4 2 4" xfId="16806" xr:uid="{00000000-0005-0000-0000-0000B85E0000}"/>
    <cellStyle name="Normal 7 2 2 2 4 2 5" xfId="23575" xr:uid="{00000000-0005-0000-0000-0000B95E0000}"/>
    <cellStyle name="Normal 7 2 2 2 4 3" xfId="4947" xr:uid="{00000000-0005-0000-0000-0000BA5E0000}"/>
    <cellStyle name="Normal 7 2 2 2 4 3 2" xfId="11728" xr:uid="{00000000-0005-0000-0000-0000BB5E0000}"/>
    <cellStyle name="Normal 7 2 2 2 4 3 3" xfId="18497" xr:uid="{00000000-0005-0000-0000-0000BC5E0000}"/>
    <cellStyle name="Normal 7 2 2 2 4 3 4" xfId="25266" xr:uid="{00000000-0005-0000-0000-0000BD5E0000}"/>
    <cellStyle name="Normal 7 2 2 2 4 4" xfId="8344" xr:uid="{00000000-0005-0000-0000-0000BE5E0000}"/>
    <cellStyle name="Normal 7 2 2 2 4 5" xfId="15113" xr:uid="{00000000-0005-0000-0000-0000BF5E0000}"/>
    <cellStyle name="Normal 7 2 2 2 4 6" xfId="21882" xr:uid="{00000000-0005-0000-0000-0000C05E0000}"/>
    <cellStyle name="Normal 7 2 2 2 5" xfId="1976" xr:uid="{00000000-0005-0000-0000-0000C15E0000}"/>
    <cellStyle name="Normal 7 2 2 2 5 2" xfId="5372" xr:uid="{00000000-0005-0000-0000-0000C25E0000}"/>
    <cellStyle name="Normal 7 2 2 2 5 2 2" xfId="12152" xr:uid="{00000000-0005-0000-0000-0000C35E0000}"/>
    <cellStyle name="Normal 7 2 2 2 5 2 3" xfId="18921" xr:uid="{00000000-0005-0000-0000-0000C45E0000}"/>
    <cellStyle name="Normal 7 2 2 2 5 2 4" xfId="25690" xr:uid="{00000000-0005-0000-0000-0000C55E0000}"/>
    <cellStyle name="Normal 7 2 2 2 5 3" xfId="8768" xr:uid="{00000000-0005-0000-0000-0000C65E0000}"/>
    <cellStyle name="Normal 7 2 2 2 5 4" xfId="15537" xr:uid="{00000000-0005-0000-0000-0000C75E0000}"/>
    <cellStyle name="Normal 7 2 2 2 5 5" xfId="22306" xr:uid="{00000000-0005-0000-0000-0000C85E0000}"/>
    <cellStyle name="Normal 7 2 2 2 6" xfId="3678" xr:uid="{00000000-0005-0000-0000-0000C95E0000}"/>
    <cellStyle name="Normal 7 2 2 2 6 2" xfId="10459" xr:uid="{00000000-0005-0000-0000-0000CA5E0000}"/>
    <cellStyle name="Normal 7 2 2 2 6 3" xfId="17228" xr:uid="{00000000-0005-0000-0000-0000CB5E0000}"/>
    <cellStyle name="Normal 7 2 2 2 6 4" xfId="23997" xr:uid="{00000000-0005-0000-0000-0000CC5E0000}"/>
    <cellStyle name="Normal 7 2 2 2 7" xfId="7075" xr:uid="{00000000-0005-0000-0000-0000CD5E0000}"/>
    <cellStyle name="Normal 7 2 2 2 8" xfId="13844" xr:uid="{00000000-0005-0000-0000-0000CE5E0000}"/>
    <cellStyle name="Normal 7 2 2 2 9" xfId="20613" xr:uid="{00000000-0005-0000-0000-0000CF5E0000}"/>
    <cellStyle name="Normal 7 2 3" xfId="75" xr:uid="{00000000-0005-0000-0000-0000D05E0000}"/>
    <cellStyle name="Normal 7 2 4" xfId="262" xr:uid="{00000000-0005-0000-0000-0000D15E0000}"/>
    <cellStyle name="Normal 7 3" xfId="77" xr:uid="{00000000-0005-0000-0000-0000D25E0000}"/>
    <cellStyle name="Normal 7 3 2" xfId="263" xr:uid="{00000000-0005-0000-0000-0000D35E0000}"/>
    <cellStyle name="Normal 7 3 2 2" xfId="695" xr:uid="{00000000-0005-0000-0000-0000D45E0000}"/>
    <cellStyle name="Normal 7 3 2 2 2" xfId="2402" xr:uid="{00000000-0005-0000-0000-0000D55E0000}"/>
    <cellStyle name="Normal 7 3 2 2 2 2" xfId="5798" xr:uid="{00000000-0005-0000-0000-0000D65E0000}"/>
    <cellStyle name="Normal 7 3 2 2 2 2 2" xfId="12576" xr:uid="{00000000-0005-0000-0000-0000D75E0000}"/>
    <cellStyle name="Normal 7 3 2 2 2 2 3" xfId="19345" xr:uid="{00000000-0005-0000-0000-0000D85E0000}"/>
    <cellStyle name="Normal 7 3 2 2 2 2 4" xfId="26114" xr:uid="{00000000-0005-0000-0000-0000D95E0000}"/>
    <cellStyle name="Normal 7 3 2 2 2 3" xfId="9192" xr:uid="{00000000-0005-0000-0000-0000DA5E0000}"/>
    <cellStyle name="Normal 7 3 2 2 2 4" xfId="15961" xr:uid="{00000000-0005-0000-0000-0000DB5E0000}"/>
    <cellStyle name="Normal 7 3 2 2 2 5" xfId="22730" xr:uid="{00000000-0005-0000-0000-0000DC5E0000}"/>
    <cellStyle name="Normal 7 3 2 2 3" xfId="4102" xr:uid="{00000000-0005-0000-0000-0000DD5E0000}"/>
    <cellStyle name="Normal 7 3 2 2 3 2" xfId="10883" xr:uid="{00000000-0005-0000-0000-0000DE5E0000}"/>
    <cellStyle name="Normal 7 3 2 2 3 3" xfId="17652" xr:uid="{00000000-0005-0000-0000-0000DF5E0000}"/>
    <cellStyle name="Normal 7 3 2 2 3 4" xfId="24421" xr:uid="{00000000-0005-0000-0000-0000E05E0000}"/>
    <cellStyle name="Normal 7 3 2 2 4" xfId="7499" xr:uid="{00000000-0005-0000-0000-0000E15E0000}"/>
    <cellStyle name="Normal 7 3 2 2 5" xfId="14268" xr:uid="{00000000-0005-0000-0000-0000E25E0000}"/>
    <cellStyle name="Normal 7 3 2 2 6" xfId="21037" xr:uid="{00000000-0005-0000-0000-0000E35E0000}"/>
    <cellStyle name="Normal 7 3 2 3" xfId="1123" xr:uid="{00000000-0005-0000-0000-0000E45E0000}"/>
    <cellStyle name="Normal 7 3 2 3 2" xfId="2828" xr:uid="{00000000-0005-0000-0000-0000E55E0000}"/>
    <cellStyle name="Normal 7 3 2 3 2 2" xfId="6224" xr:uid="{00000000-0005-0000-0000-0000E65E0000}"/>
    <cellStyle name="Normal 7 3 2 3 2 2 2" xfId="12999" xr:uid="{00000000-0005-0000-0000-0000E75E0000}"/>
    <cellStyle name="Normal 7 3 2 3 2 2 3" xfId="19768" xr:uid="{00000000-0005-0000-0000-0000E85E0000}"/>
    <cellStyle name="Normal 7 3 2 3 2 2 4" xfId="26537" xr:uid="{00000000-0005-0000-0000-0000E95E0000}"/>
    <cellStyle name="Normal 7 3 2 3 2 3" xfId="9615" xr:uid="{00000000-0005-0000-0000-0000EA5E0000}"/>
    <cellStyle name="Normal 7 3 2 3 2 4" xfId="16384" xr:uid="{00000000-0005-0000-0000-0000EB5E0000}"/>
    <cellStyle name="Normal 7 3 2 3 2 5" xfId="23153" xr:uid="{00000000-0005-0000-0000-0000EC5E0000}"/>
    <cellStyle name="Normal 7 3 2 3 3" xfId="4525" xr:uid="{00000000-0005-0000-0000-0000ED5E0000}"/>
    <cellStyle name="Normal 7 3 2 3 3 2" xfId="11306" xr:uid="{00000000-0005-0000-0000-0000EE5E0000}"/>
    <cellStyle name="Normal 7 3 2 3 3 3" xfId="18075" xr:uid="{00000000-0005-0000-0000-0000EF5E0000}"/>
    <cellStyle name="Normal 7 3 2 3 3 4" xfId="24844" xr:uid="{00000000-0005-0000-0000-0000F05E0000}"/>
    <cellStyle name="Normal 7 3 2 3 4" xfId="7922" xr:uid="{00000000-0005-0000-0000-0000F15E0000}"/>
    <cellStyle name="Normal 7 3 2 3 5" xfId="14691" xr:uid="{00000000-0005-0000-0000-0000F25E0000}"/>
    <cellStyle name="Normal 7 3 2 3 6" xfId="21460" xr:uid="{00000000-0005-0000-0000-0000F35E0000}"/>
    <cellStyle name="Normal 7 3 2 4" xfId="1552" xr:uid="{00000000-0005-0000-0000-0000F45E0000}"/>
    <cellStyle name="Normal 7 3 2 4 2" xfId="3254" xr:uid="{00000000-0005-0000-0000-0000F55E0000}"/>
    <cellStyle name="Normal 7 3 2 4 2 2" xfId="6650" xr:uid="{00000000-0005-0000-0000-0000F65E0000}"/>
    <cellStyle name="Normal 7 3 2 4 2 2 2" xfId="13422" xr:uid="{00000000-0005-0000-0000-0000F75E0000}"/>
    <cellStyle name="Normal 7 3 2 4 2 2 3" xfId="20191" xr:uid="{00000000-0005-0000-0000-0000F85E0000}"/>
    <cellStyle name="Normal 7 3 2 4 2 2 4" xfId="26960" xr:uid="{00000000-0005-0000-0000-0000F95E0000}"/>
    <cellStyle name="Normal 7 3 2 4 2 3" xfId="10038" xr:uid="{00000000-0005-0000-0000-0000FA5E0000}"/>
    <cellStyle name="Normal 7 3 2 4 2 4" xfId="16807" xr:uid="{00000000-0005-0000-0000-0000FB5E0000}"/>
    <cellStyle name="Normal 7 3 2 4 2 5" xfId="23576" xr:uid="{00000000-0005-0000-0000-0000FC5E0000}"/>
    <cellStyle name="Normal 7 3 2 4 3" xfId="4948" xr:uid="{00000000-0005-0000-0000-0000FD5E0000}"/>
    <cellStyle name="Normal 7 3 2 4 3 2" xfId="11729" xr:uid="{00000000-0005-0000-0000-0000FE5E0000}"/>
    <cellStyle name="Normal 7 3 2 4 3 3" xfId="18498" xr:uid="{00000000-0005-0000-0000-0000FF5E0000}"/>
    <cellStyle name="Normal 7 3 2 4 3 4" xfId="25267" xr:uid="{00000000-0005-0000-0000-0000005F0000}"/>
    <cellStyle name="Normal 7 3 2 4 4" xfId="8345" xr:uid="{00000000-0005-0000-0000-0000015F0000}"/>
    <cellStyle name="Normal 7 3 2 4 5" xfId="15114" xr:uid="{00000000-0005-0000-0000-0000025F0000}"/>
    <cellStyle name="Normal 7 3 2 4 6" xfId="21883" xr:uid="{00000000-0005-0000-0000-0000035F0000}"/>
    <cellStyle name="Normal 7 3 2 5" xfId="1977" xr:uid="{00000000-0005-0000-0000-0000045F0000}"/>
    <cellStyle name="Normal 7 3 2 5 2" xfId="5373" xr:uid="{00000000-0005-0000-0000-0000055F0000}"/>
    <cellStyle name="Normal 7 3 2 5 2 2" xfId="12153" xr:uid="{00000000-0005-0000-0000-0000065F0000}"/>
    <cellStyle name="Normal 7 3 2 5 2 3" xfId="18922" xr:uid="{00000000-0005-0000-0000-0000075F0000}"/>
    <cellStyle name="Normal 7 3 2 5 2 4" xfId="25691" xr:uid="{00000000-0005-0000-0000-0000085F0000}"/>
    <cellStyle name="Normal 7 3 2 5 3" xfId="8769" xr:uid="{00000000-0005-0000-0000-0000095F0000}"/>
    <cellStyle name="Normal 7 3 2 5 4" xfId="15538" xr:uid="{00000000-0005-0000-0000-00000A5F0000}"/>
    <cellStyle name="Normal 7 3 2 5 5" xfId="22307" xr:uid="{00000000-0005-0000-0000-00000B5F0000}"/>
    <cellStyle name="Normal 7 3 2 6" xfId="3679" xr:uid="{00000000-0005-0000-0000-00000C5F0000}"/>
    <cellStyle name="Normal 7 3 2 6 2" xfId="10460" xr:uid="{00000000-0005-0000-0000-00000D5F0000}"/>
    <cellStyle name="Normal 7 3 2 6 3" xfId="17229" xr:uid="{00000000-0005-0000-0000-00000E5F0000}"/>
    <cellStyle name="Normal 7 3 2 6 4" xfId="23998" xr:uid="{00000000-0005-0000-0000-00000F5F0000}"/>
    <cellStyle name="Normal 7 3 2 7" xfId="7076" xr:uid="{00000000-0005-0000-0000-0000105F0000}"/>
    <cellStyle name="Normal 7 3 2 8" xfId="13845" xr:uid="{00000000-0005-0000-0000-0000115F0000}"/>
    <cellStyle name="Normal 7 3 2 9" xfId="20614" xr:uid="{00000000-0005-0000-0000-0000125F0000}"/>
    <cellStyle name="Normal 7 4" xfId="74" xr:uid="{00000000-0005-0000-0000-0000135F0000}"/>
    <cellStyle name="Normal 7 5" xfId="264" xr:uid="{00000000-0005-0000-0000-0000145F0000}"/>
    <cellStyle name="Normal 8" xfId="11" xr:uid="{00000000-0005-0000-0000-0000155F0000}"/>
    <cellStyle name="Normal 8 10" xfId="909" xr:uid="{00000000-0005-0000-0000-0000165F0000}"/>
    <cellStyle name="Normal 8 10 2" xfId="2614" xr:uid="{00000000-0005-0000-0000-0000175F0000}"/>
    <cellStyle name="Normal 8 10 2 2" xfId="6010" xr:uid="{00000000-0005-0000-0000-0000185F0000}"/>
    <cellStyle name="Normal 8 10 2 2 2" xfId="12785" xr:uid="{00000000-0005-0000-0000-0000195F0000}"/>
    <cellStyle name="Normal 8 10 2 2 3" xfId="19554" xr:uid="{00000000-0005-0000-0000-00001A5F0000}"/>
    <cellStyle name="Normal 8 10 2 2 4" xfId="26323" xr:uid="{00000000-0005-0000-0000-00001B5F0000}"/>
    <cellStyle name="Normal 8 10 2 3" xfId="9401" xr:uid="{00000000-0005-0000-0000-00001C5F0000}"/>
    <cellStyle name="Normal 8 10 2 4" xfId="16170" xr:uid="{00000000-0005-0000-0000-00001D5F0000}"/>
    <cellStyle name="Normal 8 10 2 5" xfId="22939" xr:uid="{00000000-0005-0000-0000-00001E5F0000}"/>
    <cellStyle name="Normal 8 10 3" xfId="4311" xr:uid="{00000000-0005-0000-0000-00001F5F0000}"/>
    <cellStyle name="Normal 8 10 3 2" xfId="11092" xr:uid="{00000000-0005-0000-0000-0000205F0000}"/>
    <cellStyle name="Normal 8 10 3 3" xfId="17861" xr:uid="{00000000-0005-0000-0000-0000215F0000}"/>
    <cellStyle name="Normal 8 10 3 4" xfId="24630" xr:uid="{00000000-0005-0000-0000-0000225F0000}"/>
    <cellStyle name="Normal 8 10 4" xfId="7708" xr:uid="{00000000-0005-0000-0000-0000235F0000}"/>
    <cellStyle name="Normal 8 10 5" xfId="14477" xr:uid="{00000000-0005-0000-0000-0000245F0000}"/>
    <cellStyle name="Normal 8 10 6" xfId="21246" xr:uid="{00000000-0005-0000-0000-0000255F0000}"/>
    <cellStyle name="Normal 8 11" xfId="1338" xr:uid="{00000000-0005-0000-0000-0000265F0000}"/>
    <cellStyle name="Normal 8 11 2" xfId="3040" xr:uid="{00000000-0005-0000-0000-0000275F0000}"/>
    <cellStyle name="Normal 8 11 2 2" xfId="6436" xr:uid="{00000000-0005-0000-0000-0000285F0000}"/>
    <cellStyle name="Normal 8 11 2 2 2" xfId="13208" xr:uid="{00000000-0005-0000-0000-0000295F0000}"/>
    <cellStyle name="Normal 8 11 2 2 3" xfId="19977" xr:uid="{00000000-0005-0000-0000-00002A5F0000}"/>
    <cellStyle name="Normal 8 11 2 2 4" xfId="26746" xr:uid="{00000000-0005-0000-0000-00002B5F0000}"/>
    <cellStyle name="Normal 8 11 2 3" xfId="9824" xr:uid="{00000000-0005-0000-0000-00002C5F0000}"/>
    <cellStyle name="Normal 8 11 2 4" xfId="16593" xr:uid="{00000000-0005-0000-0000-00002D5F0000}"/>
    <cellStyle name="Normal 8 11 2 5" xfId="23362" xr:uid="{00000000-0005-0000-0000-00002E5F0000}"/>
    <cellStyle name="Normal 8 11 3" xfId="4734" xr:uid="{00000000-0005-0000-0000-00002F5F0000}"/>
    <cellStyle name="Normal 8 11 3 2" xfId="11515" xr:uid="{00000000-0005-0000-0000-0000305F0000}"/>
    <cellStyle name="Normal 8 11 3 3" xfId="18284" xr:uid="{00000000-0005-0000-0000-0000315F0000}"/>
    <cellStyle name="Normal 8 11 3 4" xfId="25053" xr:uid="{00000000-0005-0000-0000-0000325F0000}"/>
    <cellStyle name="Normal 8 11 4" xfId="8131" xr:uid="{00000000-0005-0000-0000-0000335F0000}"/>
    <cellStyle name="Normal 8 11 5" xfId="14900" xr:uid="{00000000-0005-0000-0000-0000345F0000}"/>
    <cellStyle name="Normal 8 11 6" xfId="21669" xr:uid="{00000000-0005-0000-0000-0000355F0000}"/>
    <cellStyle name="Normal 8 12" xfId="1763" xr:uid="{00000000-0005-0000-0000-0000365F0000}"/>
    <cellStyle name="Normal 8 12 2" xfId="5159" xr:uid="{00000000-0005-0000-0000-0000375F0000}"/>
    <cellStyle name="Normal 8 12 2 2" xfId="11939" xr:uid="{00000000-0005-0000-0000-0000385F0000}"/>
    <cellStyle name="Normal 8 12 2 3" xfId="18708" xr:uid="{00000000-0005-0000-0000-0000395F0000}"/>
    <cellStyle name="Normal 8 12 2 4" xfId="25477" xr:uid="{00000000-0005-0000-0000-00003A5F0000}"/>
    <cellStyle name="Normal 8 12 3" xfId="8555" xr:uid="{00000000-0005-0000-0000-00003B5F0000}"/>
    <cellStyle name="Normal 8 12 4" xfId="15324" xr:uid="{00000000-0005-0000-0000-00003C5F0000}"/>
    <cellStyle name="Normal 8 12 5" xfId="22093" xr:uid="{00000000-0005-0000-0000-00003D5F0000}"/>
    <cellStyle name="Normal 8 13" xfId="3465" xr:uid="{00000000-0005-0000-0000-00003E5F0000}"/>
    <cellStyle name="Normal 8 13 2" xfId="10246" xr:uid="{00000000-0005-0000-0000-00003F5F0000}"/>
    <cellStyle name="Normal 8 13 3" xfId="17015" xr:uid="{00000000-0005-0000-0000-0000405F0000}"/>
    <cellStyle name="Normal 8 13 4" xfId="23784" xr:uid="{00000000-0005-0000-0000-0000415F0000}"/>
    <cellStyle name="Normal 8 14" xfId="6861" xr:uid="{00000000-0005-0000-0000-0000425F0000}"/>
    <cellStyle name="Normal 8 15" xfId="13631" xr:uid="{00000000-0005-0000-0000-0000435F0000}"/>
    <cellStyle name="Normal 8 16" xfId="20400" xr:uid="{00000000-0005-0000-0000-0000445F0000}"/>
    <cellStyle name="Normal 8 2" xfId="24" xr:uid="{00000000-0005-0000-0000-0000455F0000}"/>
    <cellStyle name="Normal 8 2 10" xfId="1348" xr:uid="{00000000-0005-0000-0000-0000465F0000}"/>
    <cellStyle name="Normal 8 2 10 2" xfId="3050" xr:uid="{00000000-0005-0000-0000-0000475F0000}"/>
    <cellStyle name="Normal 8 2 10 2 2" xfId="6446" xr:uid="{00000000-0005-0000-0000-0000485F0000}"/>
    <cellStyle name="Normal 8 2 10 2 2 2" xfId="13218" xr:uid="{00000000-0005-0000-0000-0000495F0000}"/>
    <cellStyle name="Normal 8 2 10 2 2 3" xfId="19987" xr:uid="{00000000-0005-0000-0000-00004A5F0000}"/>
    <cellStyle name="Normal 8 2 10 2 2 4" xfId="26756" xr:uid="{00000000-0005-0000-0000-00004B5F0000}"/>
    <cellStyle name="Normal 8 2 10 2 3" xfId="9834" xr:uid="{00000000-0005-0000-0000-00004C5F0000}"/>
    <cellStyle name="Normal 8 2 10 2 4" xfId="16603" xr:uid="{00000000-0005-0000-0000-00004D5F0000}"/>
    <cellStyle name="Normal 8 2 10 2 5" xfId="23372" xr:uid="{00000000-0005-0000-0000-00004E5F0000}"/>
    <cellStyle name="Normal 8 2 10 3" xfId="4744" xr:uid="{00000000-0005-0000-0000-00004F5F0000}"/>
    <cellStyle name="Normal 8 2 10 3 2" xfId="11525" xr:uid="{00000000-0005-0000-0000-0000505F0000}"/>
    <cellStyle name="Normal 8 2 10 3 3" xfId="18294" xr:uid="{00000000-0005-0000-0000-0000515F0000}"/>
    <cellStyle name="Normal 8 2 10 3 4" xfId="25063" xr:uid="{00000000-0005-0000-0000-0000525F0000}"/>
    <cellStyle name="Normal 8 2 10 4" xfId="8141" xr:uid="{00000000-0005-0000-0000-0000535F0000}"/>
    <cellStyle name="Normal 8 2 10 5" xfId="14910" xr:uid="{00000000-0005-0000-0000-0000545F0000}"/>
    <cellStyle name="Normal 8 2 10 6" xfId="21679" xr:uid="{00000000-0005-0000-0000-0000555F0000}"/>
    <cellStyle name="Normal 8 2 11" xfId="1773" xr:uid="{00000000-0005-0000-0000-0000565F0000}"/>
    <cellStyle name="Normal 8 2 11 2" xfId="5169" xr:uid="{00000000-0005-0000-0000-0000575F0000}"/>
    <cellStyle name="Normal 8 2 11 2 2" xfId="11949" xr:uid="{00000000-0005-0000-0000-0000585F0000}"/>
    <cellStyle name="Normal 8 2 11 2 3" xfId="18718" xr:uid="{00000000-0005-0000-0000-0000595F0000}"/>
    <cellStyle name="Normal 8 2 11 2 4" xfId="25487" xr:uid="{00000000-0005-0000-0000-00005A5F0000}"/>
    <cellStyle name="Normal 8 2 11 3" xfId="8565" xr:uid="{00000000-0005-0000-0000-00005B5F0000}"/>
    <cellStyle name="Normal 8 2 11 4" xfId="15334" xr:uid="{00000000-0005-0000-0000-00005C5F0000}"/>
    <cellStyle name="Normal 8 2 11 5" xfId="22103" xr:uid="{00000000-0005-0000-0000-00005D5F0000}"/>
    <cellStyle name="Normal 8 2 12" xfId="3475" xr:uid="{00000000-0005-0000-0000-00005E5F0000}"/>
    <cellStyle name="Normal 8 2 12 2" xfId="10256" xr:uid="{00000000-0005-0000-0000-00005F5F0000}"/>
    <cellStyle name="Normal 8 2 12 3" xfId="17025" xr:uid="{00000000-0005-0000-0000-0000605F0000}"/>
    <cellStyle name="Normal 8 2 12 4" xfId="23794" xr:uid="{00000000-0005-0000-0000-0000615F0000}"/>
    <cellStyle name="Normal 8 2 13" xfId="6871" xr:uid="{00000000-0005-0000-0000-0000625F0000}"/>
    <cellStyle name="Normal 8 2 14" xfId="13641" xr:uid="{00000000-0005-0000-0000-0000635F0000}"/>
    <cellStyle name="Normal 8 2 15" xfId="20410" xr:uid="{00000000-0005-0000-0000-0000645F0000}"/>
    <cellStyle name="Normal 8 2 2" xfId="46" xr:uid="{00000000-0005-0000-0000-0000655F0000}"/>
    <cellStyle name="Normal 8 2 2 10" xfId="13661" xr:uid="{00000000-0005-0000-0000-0000665F0000}"/>
    <cellStyle name="Normal 8 2 2 11" xfId="20430" xr:uid="{00000000-0005-0000-0000-0000675F0000}"/>
    <cellStyle name="Normal 8 2 2 2" xfId="161" xr:uid="{00000000-0005-0000-0000-0000685F0000}"/>
    <cellStyle name="Normal 8 2 2 2 10" xfId="20530" xr:uid="{00000000-0005-0000-0000-0000695F0000}"/>
    <cellStyle name="Normal 8 2 2 2 2" xfId="409" xr:uid="{00000000-0005-0000-0000-00006A5F0000}"/>
    <cellStyle name="Normal 8 2 2 2 2 2" xfId="836" xr:uid="{00000000-0005-0000-0000-00006B5F0000}"/>
    <cellStyle name="Normal 8 2 2 2 2 2 2" xfId="2541" xr:uid="{00000000-0005-0000-0000-00006C5F0000}"/>
    <cellStyle name="Normal 8 2 2 2 2 2 2 2" xfId="5937" xr:uid="{00000000-0005-0000-0000-00006D5F0000}"/>
    <cellStyle name="Normal 8 2 2 2 2 2 2 2 2" xfId="12715" xr:uid="{00000000-0005-0000-0000-00006E5F0000}"/>
    <cellStyle name="Normal 8 2 2 2 2 2 2 2 3" xfId="19484" xr:uid="{00000000-0005-0000-0000-00006F5F0000}"/>
    <cellStyle name="Normal 8 2 2 2 2 2 2 2 4" xfId="26253" xr:uid="{00000000-0005-0000-0000-0000705F0000}"/>
    <cellStyle name="Normal 8 2 2 2 2 2 2 3" xfId="9331" xr:uid="{00000000-0005-0000-0000-0000715F0000}"/>
    <cellStyle name="Normal 8 2 2 2 2 2 2 4" xfId="16100" xr:uid="{00000000-0005-0000-0000-0000725F0000}"/>
    <cellStyle name="Normal 8 2 2 2 2 2 2 5" xfId="22869" xr:uid="{00000000-0005-0000-0000-0000735F0000}"/>
    <cellStyle name="Normal 8 2 2 2 2 2 3" xfId="4241" xr:uid="{00000000-0005-0000-0000-0000745F0000}"/>
    <cellStyle name="Normal 8 2 2 2 2 2 3 2" xfId="11022" xr:uid="{00000000-0005-0000-0000-0000755F0000}"/>
    <cellStyle name="Normal 8 2 2 2 2 2 3 3" xfId="17791" xr:uid="{00000000-0005-0000-0000-0000765F0000}"/>
    <cellStyle name="Normal 8 2 2 2 2 2 3 4" xfId="24560" xr:uid="{00000000-0005-0000-0000-0000775F0000}"/>
    <cellStyle name="Normal 8 2 2 2 2 2 4" xfId="7638" xr:uid="{00000000-0005-0000-0000-0000785F0000}"/>
    <cellStyle name="Normal 8 2 2 2 2 2 5" xfId="14407" xr:uid="{00000000-0005-0000-0000-0000795F0000}"/>
    <cellStyle name="Normal 8 2 2 2 2 2 6" xfId="21176" xr:uid="{00000000-0005-0000-0000-00007A5F0000}"/>
    <cellStyle name="Normal 8 2 2 2 2 3" xfId="1262" xr:uid="{00000000-0005-0000-0000-00007B5F0000}"/>
    <cellStyle name="Normal 8 2 2 2 2 3 2" xfId="2967" xr:uid="{00000000-0005-0000-0000-00007C5F0000}"/>
    <cellStyle name="Normal 8 2 2 2 2 3 2 2" xfId="6363" xr:uid="{00000000-0005-0000-0000-00007D5F0000}"/>
    <cellStyle name="Normal 8 2 2 2 2 3 2 2 2" xfId="13138" xr:uid="{00000000-0005-0000-0000-00007E5F0000}"/>
    <cellStyle name="Normal 8 2 2 2 2 3 2 2 3" xfId="19907" xr:uid="{00000000-0005-0000-0000-00007F5F0000}"/>
    <cellStyle name="Normal 8 2 2 2 2 3 2 2 4" xfId="26676" xr:uid="{00000000-0005-0000-0000-0000805F0000}"/>
    <cellStyle name="Normal 8 2 2 2 2 3 2 3" xfId="9754" xr:uid="{00000000-0005-0000-0000-0000815F0000}"/>
    <cellStyle name="Normal 8 2 2 2 2 3 2 4" xfId="16523" xr:uid="{00000000-0005-0000-0000-0000825F0000}"/>
    <cellStyle name="Normal 8 2 2 2 2 3 2 5" xfId="23292" xr:uid="{00000000-0005-0000-0000-0000835F0000}"/>
    <cellStyle name="Normal 8 2 2 2 2 3 3" xfId="4664" xr:uid="{00000000-0005-0000-0000-0000845F0000}"/>
    <cellStyle name="Normal 8 2 2 2 2 3 3 2" xfId="11445" xr:uid="{00000000-0005-0000-0000-0000855F0000}"/>
    <cellStyle name="Normal 8 2 2 2 2 3 3 3" xfId="18214" xr:uid="{00000000-0005-0000-0000-0000865F0000}"/>
    <cellStyle name="Normal 8 2 2 2 2 3 3 4" xfId="24983" xr:uid="{00000000-0005-0000-0000-0000875F0000}"/>
    <cellStyle name="Normal 8 2 2 2 2 3 4" xfId="8061" xr:uid="{00000000-0005-0000-0000-0000885F0000}"/>
    <cellStyle name="Normal 8 2 2 2 2 3 5" xfId="14830" xr:uid="{00000000-0005-0000-0000-0000895F0000}"/>
    <cellStyle name="Normal 8 2 2 2 2 3 6" xfId="21599" xr:uid="{00000000-0005-0000-0000-00008A5F0000}"/>
    <cellStyle name="Normal 8 2 2 2 2 4" xfId="1691" xr:uid="{00000000-0005-0000-0000-00008B5F0000}"/>
    <cellStyle name="Normal 8 2 2 2 2 4 2" xfId="3393" xr:uid="{00000000-0005-0000-0000-00008C5F0000}"/>
    <cellStyle name="Normal 8 2 2 2 2 4 2 2" xfId="6789" xr:uid="{00000000-0005-0000-0000-00008D5F0000}"/>
    <cellStyle name="Normal 8 2 2 2 2 4 2 2 2" xfId="13561" xr:uid="{00000000-0005-0000-0000-00008E5F0000}"/>
    <cellStyle name="Normal 8 2 2 2 2 4 2 2 3" xfId="20330" xr:uid="{00000000-0005-0000-0000-00008F5F0000}"/>
    <cellStyle name="Normal 8 2 2 2 2 4 2 2 4" xfId="27099" xr:uid="{00000000-0005-0000-0000-0000905F0000}"/>
    <cellStyle name="Normal 8 2 2 2 2 4 2 3" xfId="10177" xr:uid="{00000000-0005-0000-0000-0000915F0000}"/>
    <cellStyle name="Normal 8 2 2 2 2 4 2 4" xfId="16946" xr:uid="{00000000-0005-0000-0000-0000925F0000}"/>
    <cellStyle name="Normal 8 2 2 2 2 4 2 5" xfId="23715" xr:uid="{00000000-0005-0000-0000-0000935F0000}"/>
    <cellStyle name="Normal 8 2 2 2 2 4 3" xfId="5087" xr:uid="{00000000-0005-0000-0000-0000945F0000}"/>
    <cellStyle name="Normal 8 2 2 2 2 4 3 2" xfId="11868" xr:uid="{00000000-0005-0000-0000-0000955F0000}"/>
    <cellStyle name="Normal 8 2 2 2 2 4 3 3" xfId="18637" xr:uid="{00000000-0005-0000-0000-0000965F0000}"/>
    <cellStyle name="Normal 8 2 2 2 2 4 3 4" xfId="25406" xr:uid="{00000000-0005-0000-0000-0000975F0000}"/>
    <cellStyle name="Normal 8 2 2 2 2 4 4" xfId="8484" xr:uid="{00000000-0005-0000-0000-0000985F0000}"/>
    <cellStyle name="Normal 8 2 2 2 2 4 5" xfId="15253" xr:uid="{00000000-0005-0000-0000-0000995F0000}"/>
    <cellStyle name="Normal 8 2 2 2 2 4 6" xfId="22022" xr:uid="{00000000-0005-0000-0000-00009A5F0000}"/>
    <cellStyle name="Normal 8 2 2 2 2 5" xfId="2118" xr:uid="{00000000-0005-0000-0000-00009B5F0000}"/>
    <cellStyle name="Normal 8 2 2 2 2 5 2" xfId="5514" xr:uid="{00000000-0005-0000-0000-00009C5F0000}"/>
    <cellStyle name="Normal 8 2 2 2 2 5 2 2" xfId="12292" xr:uid="{00000000-0005-0000-0000-00009D5F0000}"/>
    <cellStyle name="Normal 8 2 2 2 2 5 2 3" xfId="19061" xr:uid="{00000000-0005-0000-0000-00009E5F0000}"/>
    <cellStyle name="Normal 8 2 2 2 2 5 2 4" xfId="25830" xr:uid="{00000000-0005-0000-0000-00009F5F0000}"/>
    <cellStyle name="Normal 8 2 2 2 2 5 3" xfId="8908" xr:uid="{00000000-0005-0000-0000-0000A05F0000}"/>
    <cellStyle name="Normal 8 2 2 2 2 5 4" xfId="15677" xr:uid="{00000000-0005-0000-0000-0000A15F0000}"/>
    <cellStyle name="Normal 8 2 2 2 2 5 5" xfId="22446" xr:uid="{00000000-0005-0000-0000-0000A25F0000}"/>
    <cellStyle name="Normal 8 2 2 2 2 6" xfId="3818" xr:uid="{00000000-0005-0000-0000-0000A35F0000}"/>
    <cellStyle name="Normal 8 2 2 2 2 6 2" xfId="10599" xr:uid="{00000000-0005-0000-0000-0000A45F0000}"/>
    <cellStyle name="Normal 8 2 2 2 2 6 3" xfId="17368" xr:uid="{00000000-0005-0000-0000-0000A55F0000}"/>
    <cellStyle name="Normal 8 2 2 2 2 6 4" xfId="24137" xr:uid="{00000000-0005-0000-0000-0000A65F0000}"/>
    <cellStyle name="Normal 8 2 2 2 2 7" xfId="7215" xr:uid="{00000000-0005-0000-0000-0000A75F0000}"/>
    <cellStyle name="Normal 8 2 2 2 2 8" xfId="13984" xr:uid="{00000000-0005-0000-0000-0000A85F0000}"/>
    <cellStyle name="Normal 8 2 2 2 2 9" xfId="20753" xr:uid="{00000000-0005-0000-0000-0000A95F0000}"/>
    <cellStyle name="Normal 8 2 2 2 3" xfId="611" xr:uid="{00000000-0005-0000-0000-0000AA5F0000}"/>
    <cellStyle name="Normal 8 2 2 2 3 2" xfId="2318" xr:uid="{00000000-0005-0000-0000-0000AB5F0000}"/>
    <cellStyle name="Normal 8 2 2 2 3 2 2" xfId="5714" xr:uid="{00000000-0005-0000-0000-0000AC5F0000}"/>
    <cellStyle name="Normal 8 2 2 2 3 2 2 2" xfId="12492" xr:uid="{00000000-0005-0000-0000-0000AD5F0000}"/>
    <cellStyle name="Normal 8 2 2 2 3 2 2 3" xfId="19261" xr:uid="{00000000-0005-0000-0000-0000AE5F0000}"/>
    <cellStyle name="Normal 8 2 2 2 3 2 2 4" xfId="26030" xr:uid="{00000000-0005-0000-0000-0000AF5F0000}"/>
    <cellStyle name="Normal 8 2 2 2 3 2 3" xfId="9108" xr:uid="{00000000-0005-0000-0000-0000B05F0000}"/>
    <cellStyle name="Normal 8 2 2 2 3 2 4" xfId="15877" xr:uid="{00000000-0005-0000-0000-0000B15F0000}"/>
    <cellStyle name="Normal 8 2 2 2 3 2 5" xfId="22646" xr:uid="{00000000-0005-0000-0000-0000B25F0000}"/>
    <cellStyle name="Normal 8 2 2 2 3 3" xfId="4018" xr:uid="{00000000-0005-0000-0000-0000B35F0000}"/>
    <cellStyle name="Normal 8 2 2 2 3 3 2" xfId="10799" xr:uid="{00000000-0005-0000-0000-0000B45F0000}"/>
    <cellStyle name="Normal 8 2 2 2 3 3 3" xfId="17568" xr:uid="{00000000-0005-0000-0000-0000B55F0000}"/>
    <cellStyle name="Normal 8 2 2 2 3 3 4" xfId="24337" xr:uid="{00000000-0005-0000-0000-0000B65F0000}"/>
    <cellStyle name="Normal 8 2 2 2 3 4" xfId="7415" xr:uid="{00000000-0005-0000-0000-0000B75F0000}"/>
    <cellStyle name="Normal 8 2 2 2 3 5" xfId="14184" xr:uid="{00000000-0005-0000-0000-0000B85F0000}"/>
    <cellStyle name="Normal 8 2 2 2 3 6" xfId="20953" xr:uid="{00000000-0005-0000-0000-0000B95F0000}"/>
    <cellStyle name="Normal 8 2 2 2 4" xfId="1039" xr:uid="{00000000-0005-0000-0000-0000BA5F0000}"/>
    <cellStyle name="Normal 8 2 2 2 4 2" xfId="2744" xr:uid="{00000000-0005-0000-0000-0000BB5F0000}"/>
    <cellStyle name="Normal 8 2 2 2 4 2 2" xfId="6140" xr:uid="{00000000-0005-0000-0000-0000BC5F0000}"/>
    <cellStyle name="Normal 8 2 2 2 4 2 2 2" xfId="12915" xr:uid="{00000000-0005-0000-0000-0000BD5F0000}"/>
    <cellStyle name="Normal 8 2 2 2 4 2 2 3" xfId="19684" xr:uid="{00000000-0005-0000-0000-0000BE5F0000}"/>
    <cellStyle name="Normal 8 2 2 2 4 2 2 4" xfId="26453" xr:uid="{00000000-0005-0000-0000-0000BF5F0000}"/>
    <cellStyle name="Normal 8 2 2 2 4 2 3" xfId="9531" xr:uid="{00000000-0005-0000-0000-0000C05F0000}"/>
    <cellStyle name="Normal 8 2 2 2 4 2 4" xfId="16300" xr:uid="{00000000-0005-0000-0000-0000C15F0000}"/>
    <cellStyle name="Normal 8 2 2 2 4 2 5" xfId="23069" xr:uid="{00000000-0005-0000-0000-0000C25F0000}"/>
    <cellStyle name="Normal 8 2 2 2 4 3" xfId="4441" xr:uid="{00000000-0005-0000-0000-0000C35F0000}"/>
    <cellStyle name="Normal 8 2 2 2 4 3 2" xfId="11222" xr:uid="{00000000-0005-0000-0000-0000C45F0000}"/>
    <cellStyle name="Normal 8 2 2 2 4 3 3" xfId="17991" xr:uid="{00000000-0005-0000-0000-0000C55F0000}"/>
    <cellStyle name="Normal 8 2 2 2 4 3 4" xfId="24760" xr:uid="{00000000-0005-0000-0000-0000C65F0000}"/>
    <cellStyle name="Normal 8 2 2 2 4 4" xfId="7838" xr:uid="{00000000-0005-0000-0000-0000C75F0000}"/>
    <cellStyle name="Normal 8 2 2 2 4 5" xfId="14607" xr:uid="{00000000-0005-0000-0000-0000C85F0000}"/>
    <cellStyle name="Normal 8 2 2 2 4 6" xfId="21376" xr:uid="{00000000-0005-0000-0000-0000C95F0000}"/>
    <cellStyle name="Normal 8 2 2 2 5" xfId="1468" xr:uid="{00000000-0005-0000-0000-0000CA5F0000}"/>
    <cellStyle name="Normal 8 2 2 2 5 2" xfId="3170" xr:uid="{00000000-0005-0000-0000-0000CB5F0000}"/>
    <cellStyle name="Normal 8 2 2 2 5 2 2" xfId="6566" xr:uid="{00000000-0005-0000-0000-0000CC5F0000}"/>
    <cellStyle name="Normal 8 2 2 2 5 2 2 2" xfId="13338" xr:uid="{00000000-0005-0000-0000-0000CD5F0000}"/>
    <cellStyle name="Normal 8 2 2 2 5 2 2 3" xfId="20107" xr:uid="{00000000-0005-0000-0000-0000CE5F0000}"/>
    <cellStyle name="Normal 8 2 2 2 5 2 2 4" xfId="26876" xr:uid="{00000000-0005-0000-0000-0000CF5F0000}"/>
    <cellStyle name="Normal 8 2 2 2 5 2 3" xfId="9954" xr:uid="{00000000-0005-0000-0000-0000D05F0000}"/>
    <cellStyle name="Normal 8 2 2 2 5 2 4" xfId="16723" xr:uid="{00000000-0005-0000-0000-0000D15F0000}"/>
    <cellStyle name="Normal 8 2 2 2 5 2 5" xfId="23492" xr:uid="{00000000-0005-0000-0000-0000D25F0000}"/>
    <cellStyle name="Normal 8 2 2 2 5 3" xfId="4864" xr:uid="{00000000-0005-0000-0000-0000D35F0000}"/>
    <cellStyle name="Normal 8 2 2 2 5 3 2" xfId="11645" xr:uid="{00000000-0005-0000-0000-0000D45F0000}"/>
    <cellStyle name="Normal 8 2 2 2 5 3 3" xfId="18414" xr:uid="{00000000-0005-0000-0000-0000D55F0000}"/>
    <cellStyle name="Normal 8 2 2 2 5 3 4" xfId="25183" xr:uid="{00000000-0005-0000-0000-0000D65F0000}"/>
    <cellStyle name="Normal 8 2 2 2 5 4" xfId="8261" xr:uid="{00000000-0005-0000-0000-0000D75F0000}"/>
    <cellStyle name="Normal 8 2 2 2 5 5" xfId="15030" xr:uid="{00000000-0005-0000-0000-0000D85F0000}"/>
    <cellStyle name="Normal 8 2 2 2 5 6" xfId="21799" xr:uid="{00000000-0005-0000-0000-0000D95F0000}"/>
    <cellStyle name="Normal 8 2 2 2 6" xfId="1893" xr:uid="{00000000-0005-0000-0000-0000DA5F0000}"/>
    <cellStyle name="Normal 8 2 2 2 6 2" xfId="5289" xr:uid="{00000000-0005-0000-0000-0000DB5F0000}"/>
    <cellStyle name="Normal 8 2 2 2 6 2 2" xfId="12069" xr:uid="{00000000-0005-0000-0000-0000DC5F0000}"/>
    <cellStyle name="Normal 8 2 2 2 6 2 3" xfId="18838" xr:uid="{00000000-0005-0000-0000-0000DD5F0000}"/>
    <cellStyle name="Normal 8 2 2 2 6 2 4" xfId="25607" xr:uid="{00000000-0005-0000-0000-0000DE5F0000}"/>
    <cellStyle name="Normal 8 2 2 2 6 3" xfId="8685" xr:uid="{00000000-0005-0000-0000-0000DF5F0000}"/>
    <cellStyle name="Normal 8 2 2 2 6 4" xfId="15454" xr:uid="{00000000-0005-0000-0000-0000E05F0000}"/>
    <cellStyle name="Normal 8 2 2 2 6 5" xfId="22223" xr:uid="{00000000-0005-0000-0000-0000E15F0000}"/>
    <cellStyle name="Normal 8 2 2 2 7" xfId="3595" xr:uid="{00000000-0005-0000-0000-0000E25F0000}"/>
    <cellStyle name="Normal 8 2 2 2 7 2" xfId="10376" xr:uid="{00000000-0005-0000-0000-0000E35F0000}"/>
    <cellStyle name="Normal 8 2 2 2 7 3" xfId="17145" xr:uid="{00000000-0005-0000-0000-0000E45F0000}"/>
    <cellStyle name="Normal 8 2 2 2 7 4" xfId="23914" xr:uid="{00000000-0005-0000-0000-0000E55F0000}"/>
    <cellStyle name="Normal 8 2 2 2 8" xfId="6991" xr:uid="{00000000-0005-0000-0000-0000E65F0000}"/>
    <cellStyle name="Normal 8 2 2 2 9" xfId="13761" xr:uid="{00000000-0005-0000-0000-0000E75F0000}"/>
    <cellStyle name="Normal 8 2 2 3" xfId="307" xr:uid="{00000000-0005-0000-0000-0000E85F0000}"/>
    <cellStyle name="Normal 8 2 2 3 2" xfId="734" xr:uid="{00000000-0005-0000-0000-0000E95F0000}"/>
    <cellStyle name="Normal 8 2 2 3 2 2" xfId="2441" xr:uid="{00000000-0005-0000-0000-0000EA5F0000}"/>
    <cellStyle name="Normal 8 2 2 3 2 2 2" xfId="5837" xr:uid="{00000000-0005-0000-0000-0000EB5F0000}"/>
    <cellStyle name="Normal 8 2 2 3 2 2 2 2" xfId="12615" xr:uid="{00000000-0005-0000-0000-0000EC5F0000}"/>
    <cellStyle name="Normal 8 2 2 3 2 2 2 3" xfId="19384" xr:uid="{00000000-0005-0000-0000-0000ED5F0000}"/>
    <cellStyle name="Normal 8 2 2 3 2 2 2 4" xfId="26153" xr:uid="{00000000-0005-0000-0000-0000EE5F0000}"/>
    <cellStyle name="Normal 8 2 2 3 2 2 3" xfId="9231" xr:uid="{00000000-0005-0000-0000-0000EF5F0000}"/>
    <cellStyle name="Normal 8 2 2 3 2 2 4" xfId="16000" xr:uid="{00000000-0005-0000-0000-0000F05F0000}"/>
    <cellStyle name="Normal 8 2 2 3 2 2 5" xfId="22769" xr:uid="{00000000-0005-0000-0000-0000F15F0000}"/>
    <cellStyle name="Normal 8 2 2 3 2 3" xfId="4141" xr:uid="{00000000-0005-0000-0000-0000F25F0000}"/>
    <cellStyle name="Normal 8 2 2 3 2 3 2" xfId="10922" xr:uid="{00000000-0005-0000-0000-0000F35F0000}"/>
    <cellStyle name="Normal 8 2 2 3 2 3 3" xfId="17691" xr:uid="{00000000-0005-0000-0000-0000F45F0000}"/>
    <cellStyle name="Normal 8 2 2 3 2 3 4" xfId="24460" xr:uid="{00000000-0005-0000-0000-0000F55F0000}"/>
    <cellStyle name="Normal 8 2 2 3 2 4" xfId="7538" xr:uid="{00000000-0005-0000-0000-0000F65F0000}"/>
    <cellStyle name="Normal 8 2 2 3 2 5" xfId="14307" xr:uid="{00000000-0005-0000-0000-0000F75F0000}"/>
    <cellStyle name="Normal 8 2 2 3 2 6" xfId="21076" xr:uid="{00000000-0005-0000-0000-0000F85F0000}"/>
    <cellStyle name="Normal 8 2 2 3 3" xfId="1162" xr:uid="{00000000-0005-0000-0000-0000F95F0000}"/>
    <cellStyle name="Normal 8 2 2 3 3 2" xfId="2867" xr:uid="{00000000-0005-0000-0000-0000FA5F0000}"/>
    <cellStyle name="Normal 8 2 2 3 3 2 2" xfId="6263" xr:uid="{00000000-0005-0000-0000-0000FB5F0000}"/>
    <cellStyle name="Normal 8 2 2 3 3 2 2 2" xfId="13038" xr:uid="{00000000-0005-0000-0000-0000FC5F0000}"/>
    <cellStyle name="Normal 8 2 2 3 3 2 2 3" xfId="19807" xr:uid="{00000000-0005-0000-0000-0000FD5F0000}"/>
    <cellStyle name="Normal 8 2 2 3 3 2 2 4" xfId="26576" xr:uid="{00000000-0005-0000-0000-0000FE5F0000}"/>
    <cellStyle name="Normal 8 2 2 3 3 2 3" xfId="9654" xr:uid="{00000000-0005-0000-0000-0000FF5F0000}"/>
    <cellStyle name="Normal 8 2 2 3 3 2 4" xfId="16423" xr:uid="{00000000-0005-0000-0000-000000600000}"/>
    <cellStyle name="Normal 8 2 2 3 3 2 5" xfId="23192" xr:uid="{00000000-0005-0000-0000-000001600000}"/>
    <cellStyle name="Normal 8 2 2 3 3 3" xfId="4564" xr:uid="{00000000-0005-0000-0000-000002600000}"/>
    <cellStyle name="Normal 8 2 2 3 3 3 2" xfId="11345" xr:uid="{00000000-0005-0000-0000-000003600000}"/>
    <cellStyle name="Normal 8 2 2 3 3 3 3" xfId="18114" xr:uid="{00000000-0005-0000-0000-000004600000}"/>
    <cellStyle name="Normal 8 2 2 3 3 3 4" xfId="24883" xr:uid="{00000000-0005-0000-0000-000005600000}"/>
    <cellStyle name="Normal 8 2 2 3 3 4" xfId="7961" xr:uid="{00000000-0005-0000-0000-000006600000}"/>
    <cellStyle name="Normal 8 2 2 3 3 5" xfId="14730" xr:uid="{00000000-0005-0000-0000-000007600000}"/>
    <cellStyle name="Normal 8 2 2 3 3 6" xfId="21499" xr:uid="{00000000-0005-0000-0000-000008600000}"/>
    <cellStyle name="Normal 8 2 2 3 4" xfId="1591" xr:uid="{00000000-0005-0000-0000-000009600000}"/>
    <cellStyle name="Normal 8 2 2 3 4 2" xfId="3293" xr:uid="{00000000-0005-0000-0000-00000A600000}"/>
    <cellStyle name="Normal 8 2 2 3 4 2 2" xfId="6689" xr:uid="{00000000-0005-0000-0000-00000B600000}"/>
    <cellStyle name="Normal 8 2 2 3 4 2 2 2" xfId="13461" xr:uid="{00000000-0005-0000-0000-00000C600000}"/>
    <cellStyle name="Normal 8 2 2 3 4 2 2 3" xfId="20230" xr:uid="{00000000-0005-0000-0000-00000D600000}"/>
    <cellStyle name="Normal 8 2 2 3 4 2 2 4" xfId="26999" xr:uid="{00000000-0005-0000-0000-00000E600000}"/>
    <cellStyle name="Normal 8 2 2 3 4 2 3" xfId="10077" xr:uid="{00000000-0005-0000-0000-00000F600000}"/>
    <cellStyle name="Normal 8 2 2 3 4 2 4" xfId="16846" xr:uid="{00000000-0005-0000-0000-000010600000}"/>
    <cellStyle name="Normal 8 2 2 3 4 2 5" xfId="23615" xr:uid="{00000000-0005-0000-0000-000011600000}"/>
    <cellStyle name="Normal 8 2 2 3 4 3" xfId="4987" xr:uid="{00000000-0005-0000-0000-000012600000}"/>
    <cellStyle name="Normal 8 2 2 3 4 3 2" xfId="11768" xr:uid="{00000000-0005-0000-0000-000013600000}"/>
    <cellStyle name="Normal 8 2 2 3 4 3 3" xfId="18537" xr:uid="{00000000-0005-0000-0000-000014600000}"/>
    <cellStyle name="Normal 8 2 2 3 4 3 4" xfId="25306" xr:uid="{00000000-0005-0000-0000-000015600000}"/>
    <cellStyle name="Normal 8 2 2 3 4 4" xfId="8384" xr:uid="{00000000-0005-0000-0000-000016600000}"/>
    <cellStyle name="Normal 8 2 2 3 4 5" xfId="15153" xr:uid="{00000000-0005-0000-0000-000017600000}"/>
    <cellStyle name="Normal 8 2 2 3 4 6" xfId="21922" xr:uid="{00000000-0005-0000-0000-000018600000}"/>
    <cellStyle name="Normal 8 2 2 3 5" xfId="2016" xr:uid="{00000000-0005-0000-0000-000019600000}"/>
    <cellStyle name="Normal 8 2 2 3 5 2" xfId="5412" xr:uid="{00000000-0005-0000-0000-00001A600000}"/>
    <cellStyle name="Normal 8 2 2 3 5 2 2" xfId="12192" xr:uid="{00000000-0005-0000-0000-00001B600000}"/>
    <cellStyle name="Normal 8 2 2 3 5 2 3" xfId="18961" xr:uid="{00000000-0005-0000-0000-00001C600000}"/>
    <cellStyle name="Normal 8 2 2 3 5 2 4" xfId="25730" xr:uid="{00000000-0005-0000-0000-00001D600000}"/>
    <cellStyle name="Normal 8 2 2 3 5 3" xfId="8808" xr:uid="{00000000-0005-0000-0000-00001E600000}"/>
    <cellStyle name="Normal 8 2 2 3 5 4" xfId="15577" xr:uid="{00000000-0005-0000-0000-00001F600000}"/>
    <cellStyle name="Normal 8 2 2 3 5 5" xfId="22346" xr:uid="{00000000-0005-0000-0000-000020600000}"/>
    <cellStyle name="Normal 8 2 2 3 6" xfId="3718" xr:uid="{00000000-0005-0000-0000-000021600000}"/>
    <cellStyle name="Normal 8 2 2 3 6 2" xfId="10499" xr:uid="{00000000-0005-0000-0000-000022600000}"/>
    <cellStyle name="Normal 8 2 2 3 6 3" xfId="17268" xr:uid="{00000000-0005-0000-0000-000023600000}"/>
    <cellStyle name="Normal 8 2 2 3 6 4" xfId="24037" xr:uid="{00000000-0005-0000-0000-000024600000}"/>
    <cellStyle name="Normal 8 2 2 3 7" xfId="7115" xr:uid="{00000000-0005-0000-0000-000025600000}"/>
    <cellStyle name="Normal 8 2 2 3 8" xfId="13884" xr:uid="{00000000-0005-0000-0000-000026600000}"/>
    <cellStyle name="Normal 8 2 2 3 9" xfId="20653" xr:uid="{00000000-0005-0000-0000-000027600000}"/>
    <cellStyle name="Normal 8 2 2 4" xfId="509" xr:uid="{00000000-0005-0000-0000-000028600000}"/>
    <cellStyle name="Normal 8 2 2 4 2" xfId="2218" xr:uid="{00000000-0005-0000-0000-000029600000}"/>
    <cellStyle name="Normal 8 2 2 4 2 2" xfId="5614" xr:uid="{00000000-0005-0000-0000-00002A600000}"/>
    <cellStyle name="Normal 8 2 2 4 2 2 2" xfId="12392" xr:uid="{00000000-0005-0000-0000-00002B600000}"/>
    <cellStyle name="Normal 8 2 2 4 2 2 3" xfId="19161" xr:uid="{00000000-0005-0000-0000-00002C600000}"/>
    <cellStyle name="Normal 8 2 2 4 2 2 4" xfId="25930" xr:uid="{00000000-0005-0000-0000-00002D600000}"/>
    <cellStyle name="Normal 8 2 2 4 2 3" xfId="9008" xr:uid="{00000000-0005-0000-0000-00002E600000}"/>
    <cellStyle name="Normal 8 2 2 4 2 4" xfId="15777" xr:uid="{00000000-0005-0000-0000-00002F600000}"/>
    <cellStyle name="Normal 8 2 2 4 2 5" xfId="22546" xr:uid="{00000000-0005-0000-0000-000030600000}"/>
    <cellStyle name="Normal 8 2 2 4 3" xfId="3918" xr:uid="{00000000-0005-0000-0000-000031600000}"/>
    <cellStyle name="Normal 8 2 2 4 3 2" xfId="10699" xr:uid="{00000000-0005-0000-0000-000032600000}"/>
    <cellStyle name="Normal 8 2 2 4 3 3" xfId="17468" xr:uid="{00000000-0005-0000-0000-000033600000}"/>
    <cellStyle name="Normal 8 2 2 4 3 4" xfId="24237" xr:uid="{00000000-0005-0000-0000-000034600000}"/>
    <cellStyle name="Normal 8 2 2 4 4" xfId="7315" xr:uid="{00000000-0005-0000-0000-000035600000}"/>
    <cellStyle name="Normal 8 2 2 4 5" xfId="14084" xr:uid="{00000000-0005-0000-0000-000036600000}"/>
    <cellStyle name="Normal 8 2 2 4 6" xfId="20853" xr:uid="{00000000-0005-0000-0000-000037600000}"/>
    <cellStyle name="Normal 8 2 2 5" xfId="939" xr:uid="{00000000-0005-0000-0000-000038600000}"/>
    <cellStyle name="Normal 8 2 2 5 2" xfId="2644" xr:uid="{00000000-0005-0000-0000-000039600000}"/>
    <cellStyle name="Normal 8 2 2 5 2 2" xfId="6040" xr:uid="{00000000-0005-0000-0000-00003A600000}"/>
    <cellStyle name="Normal 8 2 2 5 2 2 2" xfId="12815" xr:uid="{00000000-0005-0000-0000-00003B600000}"/>
    <cellStyle name="Normal 8 2 2 5 2 2 3" xfId="19584" xr:uid="{00000000-0005-0000-0000-00003C600000}"/>
    <cellStyle name="Normal 8 2 2 5 2 2 4" xfId="26353" xr:uid="{00000000-0005-0000-0000-00003D600000}"/>
    <cellStyle name="Normal 8 2 2 5 2 3" xfId="9431" xr:uid="{00000000-0005-0000-0000-00003E600000}"/>
    <cellStyle name="Normal 8 2 2 5 2 4" xfId="16200" xr:uid="{00000000-0005-0000-0000-00003F600000}"/>
    <cellStyle name="Normal 8 2 2 5 2 5" xfId="22969" xr:uid="{00000000-0005-0000-0000-000040600000}"/>
    <cellStyle name="Normal 8 2 2 5 3" xfId="4341" xr:uid="{00000000-0005-0000-0000-000041600000}"/>
    <cellStyle name="Normal 8 2 2 5 3 2" xfId="11122" xr:uid="{00000000-0005-0000-0000-000042600000}"/>
    <cellStyle name="Normal 8 2 2 5 3 3" xfId="17891" xr:uid="{00000000-0005-0000-0000-000043600000}"/>
    <cellStyle name="Normal 8 2 2 5 3 4" xfId="24660" xr:uid="{00000000-0005-0000-0000-000044600000}"/>
    <cellStyle name="Normal 8 2 2 5 4" xfId="7738" xr:uid="{00000000-0005-0000-0000-000045600000}"/>
    <cellStyle name="Normal 8 2 2 5 5" xfId="14507" xr:uid="{00000000-0005-0000-0000-000046600000}"/>
    <cellStyle name="Normal 8 2 2 5 6" xfId="21276" xr:uid="{00000000-0005-0000-0000-000047600000}"/>
    <cellStyle name="Normal 8 2 2 6" xfId="1368" xr:uid="{00000000-0005-0000-0000-000048600000}"/>
    <cellStyle name="Normal 8 2 2 6 2" xfId="3070" xr:uid="{00000000-0005-0000-0000-000049600000}"/>
    <cellStyle name="Normal 8 2 2 6 2 2" xfId="6466" xr:uid="{00000000-0005-0000-0000-00004A600000}"/>
    <cellStyle name="Normal 8 2 2 6 2 2 2" xfId="13238" xr:uid="{00000000-0005-0000-0000-00004B600000}"/>
    <cellStyle name="Normal 8 2 2 6 2 2 3" xfId="20007" xr:uid="{00000000-0005-0000-0000-00004C600000}"/>
    <cellStyle name="Normal 8 2 2 6 2 2 4" xfId="26776" xr:uid="{00000000-0005-0000-0000-00004D600000}"/>
    <cellStyle name="Normal 8 2 2 6 2 3" xfId="9854" xr:uid="{00000000-0005-0000-0000-00004E600000}"/>
    <cellStyle name="Normal 8 2 2 6 2 4" xfId="16623" xr:uid="{00000000-0005-0000-0000-00004F600000}"/>
    <cellStyle name="Normal 8 2 2 6 2 5" xfId="23392" xr:uid="{00000000-0005-0000-0000-000050600000}"/>
    <cellStyle name="Normal 8 2 2 6 3" xfId="4764" xr:uid="{00000000-0005-0000-0000-000051600000}"/>
    <cellStyle name="Normal 8 2 2 6 3 2" xfId="11545" xr:uid="{00000000-0005-0000-0000-000052600000}"/>
    <cellStyle name="Normal 8 2 2 6 3 3" xfId="18314" xr:uid="{00000000-0005-0000-0000-000053600000}"/>
    <cellStyle name="Normal 8 2 2 6 3 4" xfId="25083" xr:uid="{00000000-0005-0000-0000-000054600000}"/>
    <cellStyle name="Normal 8 2 2 6 4" xfId="8161" xr:uid="{00000000-0005-0000-0000-000055600000}"/>
    <cellStyle name="Normal 8 2 2 6 5" xfId="14930" xr:uid="{00000000-0005-0000-0000-000056600000}"/>
    <cellStyle name="Normal 8 2 2 6 6" xfId="21699" xr:uid="{00000000-0005-0000-0000-000057600000}"/>
    <cellStyle name="Normal 8 2 2 7" xfId="1793" xr:uid="{00000000-0005-0000-0000-000058600000}"/>
    <cellStyle name="Normal 8 2 2 7 2" xfId="5189" xr:uid="{00000000-0005-0000-0000-000059600000}"/>
    <cellStyle name="Normal 8 2 2 7 2 2" xfId="11969" xr:uid="{00000000-0005-0000-0000-00005A600000}"/>
    <cellStyle name="Normal 8 2 2 7 2 3" xfId="18738" xr:uid="{00000000-0005-0000-0000-00005B600000}"/>
    <cellStyle name="Normal 8 2 2 7 2 4" xfId="25507" xr:uid="{00000000-0005-0000-0000-00005C600000}"/>
    <cellStyle name="Normal 8 2 2 7 3" xfId="8585" xr:uid="{00000000-0005-0000-0000-00005D600000}"/>
    <cellStyle name="Normal 8 2 2 7 4" xfId="15354" xr:uid="{00000000-0005-0000-0000-00005E600000}"/>
    <cellStyle name="Normal 8 2 2 7 5" xfId="22123" xr:uid="{00000000-0005-0000-0000-00005F600000}"/>
    <cellStyle name="Normal 8 2 2 8" xfId="3495" xr:uid="{00000000-0005-0000-0000-000060600000}"/>
    <cellStyle name="Normal 8 2 2 8 2" xfId="10276" xr:uid="{00000000-0005-0000-0000-000061600000}"/>
    <cellStyle name="Normal 8 2 2 8 3" xfId="17045" xr:uid="{00000000-0005-0000-0000-000062600000}"/>
    <cellStyle name="Normal 8 2 2 8 4" xfId="23814" xr:uid="{00000000-0005-0000-0000-000063600000}"/>
    <cellStyle name="Normal 8 2 2 9" xfId="6891" xr:uid="{00000000-0005-0000-0000-000064600000}"/>
    <cellStyle name="Normal 8 2 3" xfId="68" xr:uid="{00000000-0005-0000-0000-000065600000}"/>
    <cellStyle name="Normal 8 2 3 10" xfId="13681" xr:uid="{00000000-0005-0000-0000-000066600000}"/>
    <cellStyle name="Normal 8 2 3 11" xfId="20450" xr:uid="{00000000-0005-0000-0000-000067600000}"/>
    <cellStyle name="Normal 8 2 3 2" xfId="181" xr:uid="{00000000-0005-0000-0000-000068600000}"/>
    <cellStyle name="Normal 8 2 3 2 10" xfId="20550" xr:uid="{00000000-0005-0000-0000-000069600000}"/>
    <cellStyle name="Normal 8 2 3 2 2" xfId="429" xr:uid="{00000000-0005-0000-0000-00006A600000}"/>
    <cellStyle name="Normal 8 2 3 2 2 2" xfId="856" xr:uid="{00000000-0005-0000-0000-00006B600000}"/>
    <cellStyle name="Normal 8 2 3 2 2 2 2" xfId="2561" xr:uid="{00000000-0005-0000-0000-00006C600000}"/>
    <cellStyle name="Normal 8 2 3 2 2 2 2 2" xfId="5957" xr:uid="{00000000-0005-0000-0000-00006D600000}"/>
    <cellStyle name="Normal 8 2 3 2 2 2 2 2 2" xfId="12735" xr:uid="{00000000-0005-0000-0000-00006E600000}"/>
    <cellStyle name="Normal 8 2 3 2 2 2 2 2 3" xfId="19504" xr:uid="{00000000-0005-0000-0000-00006F600000}"/>
    <cellStyle name="Normal 8 2 3 2 2 2 2 2 4" xfId="26273" xr:uid="{00000000-0005-0000-0000-000070600000}"/>
    <cellStyle name="Normal 8 2 3 2 2 2 2 3" xfId="9351" xr:uid="{00000000-0005-0000-0000-000071600000}"/>
    <cellStyle name="Normal 8 2 3 2 2 2 2 4" xfId="16120" xr:uid="{00000000-0005-0000-0000-000072600000}"/>
    <cellStyle name="Normal 8 2 3 2 2 2 2 5" xfId="22889" xr:uid="{00000000-0005-0000-0000-000073600000}"/>
    <cellStyle name="Normal 8 2 3 2 2 2 3" xfId="4261" xr:uid="{00000000-0005-0000-0000-000074600000}"/>
    <cellStyle name="Normal 8 2 3 2 2 2 3 2" xfId="11042" xr:uid="{00000000-0005-0000-0000-000075600000}"/>
    <cellStyle name="Normal 8 2 3 2 2 2 3 3" xfId="17811" xr:uid="{00000000-0005-0000-0000-000076600000}"/>
    <cellStyle name="Normal 8 2 3 2 2 2 3 4" xfId="24580" xr:uid="{00000000-0005-0000-0000-000077600000}"/>
    <cellStyle name="Normal 8 2 3 2 2 2 4" xfId="7658" xr:uid="{00000000-0005-0000-0000-000078600000}"/>
    <cellStyle name="Normal 8 2 3 2 2 2 5" xfId="14427" xr:uid="{00000000-0005-0000-0000-000079600000}"/>
    <cellStyle name="Normal 8 2 3 2 2 2 6" xfId="21196" xr:uid="{00000000-0005-0000-0000-00007A600000}"/>
    <cellStyle name="Normal 8 2 3 2 2 3" xfId="1282" xr:uid="{00000000-0005-0000-0000-00007B600000}"/>
    <cellStyle name="Normal 8 2 3 2 2 3 2" xfId="2987" xr:uid="{00000000-0005-0000-0000-00007C600000}"/>
    <cellStyle name="Normal 8 2 3 2 2 3 2 2" xfId="6383" xr:uid="{00000000-0005-0000-0000-00007D600000}"/>
    <cellStyle name="Normal 8 2 3 2 2 3 2 2 2" xfId="13158" xr:uid="{00000000-0005-0000-0000-00007E600000}"/>
    <cellStyle name="Normal 8 2 3 2 2 3 2 2 3" xfId="19927" xr:uid="{00000000-0005-0000-0000-00007F600000}"/>
    <cellStyle name="Normal 8 2 3 2 2 3 2 2 4" xfId="26696" xr:uid="{00000000-0005-0000-0000-000080600000}"/>
    <cellStyle name="Normal 8 2 3 2 2 3 2 3" xfId="9774" xr:uid="{00000000-0005-0000-0000-000081600000}"/>
    <cellStyle name="Normal 8 2 3 2 2 3 2 4" xfId="16543" xr:uid="{00000000-0005-0000-0000-000082600000}"/>
    <cellStyle name="Normal 8 2 3 2 2 3 2 5" xfId="23312" xr:uid="{00000000-0005-0000-0000-000083600000}"/>
    <cellStyle name="Normal 8 2 3 2 2 3 3" xfId="4684" xr:uid="{00000000-0005-0000-0000-000084600000}"/>
    <cellStyle name="Normal 8 2 3 2 2 3 3 2" xfId="11465" xr:uid="{00000000-0005-0000-0000-000085600000}"/>
    <cellStyle name="Normal 8 2 3 2 2 3 3 3" xfId="18234" xr:uid="{00000000-0005-0000-0000-000086600000}"/>
    <cellStyle name="Normal 8 2 3 2 2 3 3 4" xfId="25003" xr:uid="{00000000-0005-0000-0000-000087600000}"/>
    <cellStyle name="Normal 8 2 3 2 2 3 4" xfId="8081" xr:uid="{00000000-0005-0000-0000-000088600000}"/>
    <cellStyle name="Normal 8 2 3 2 2 3 5" xfId="14850" xr:uid="{00000000-0005-0000-0000-000089600000}"/>
    <cellStyle name="Normal 8 2 3 2 2 3 6" xfId="21619" xr:uid="{00000000-0005-0000-0000-00008A600000}"/>
    <cellStyle name="Normal 8 2 3 2 2 4" xfId="1711" xr:uid="{00000000-0005-0000-0000-00008B600000}"/>
    <cellStyle name="Normal 8 2 3 2 2 4 2" xfId="3413" xr:uid="{00000000-0005-0000-0000-00008C600000}"/>
    <cellStyle name="Normal 8 2 3 2 2 4 2 2" xfId="6809" xr:uid="{00000000-0005-0000-0000-00008D600000}"/>
    <cellStyle name="Normal 8 2 3 2 2 4 2 2 2" xfId="13581" xr:uid="{00000000-0005-0000-0000-00008E600000}"/>
    <cellStyle name="Normal 8 2 3 2 2 4 2 2 3" xfId="20350" xr:uid="{00000000-0005-0000-0000-00008F600000}"/>
    <cellStyle name="Normal 8 2 3 2 2 4 2 2 4" xfId="27119" xr:uid="{00000000-0005-0000-0000-000090600000}"/>
    <cellStyle name="Normal 8 2 3 2 2 4 2 3" xfId="10197" xr:uid="{00000000-0005-0000-0000-000091600000}"/>
    <cellStyle name="Normal 8 2 3 2 2 4 2 4" xfId="16966" xr:uid="{00000000-0005-0000-0000-000092600000}"/>
    <cellStyle name="Normal 8 2 3 2 2 4 2 5" xfId="23735" xr:uid="{00000000-0005-0000-0000-000093600000}"/>
    <cellStyle name="Normal 8 2 3 2 2 4 3" xfId="5107" xr:uid="{00000000-0005-0000-0000-000094600000}"/>
    <cellStyle name="Normal 8 2 3 2 2 4 3 2" xfId="11888" xr:uid="{00000000-0005-0000-0000-000095600000}"/>
    <cellStyle name="Normal 8 2 3 2 2 4 3 3" xfId="18657" xr:uid="{00000000-0005-0000-0000-000096600000}"/>
    <cellStyle name="Normal 8 2 3 2 2 4 3 4" xfId="25426" xr:uid="{00000000-0005-0000-0000-000097600000}"/>
    <cellStyle name="Normal 8 2 3 2 2 4 4" xfId="8504" xr:uid="{00000000-0005-0000-0000-000098600000}"/>
    <cellStyle name="Normal 8 2 3 2 2 4 5" xfId="15273" xr:uid="{00000000-0005-0000-0000-000099600000}"/>
    <cellStyle name="Normal 8 2 3 2 2 4 6" xfId="22042" xr:uid="{00000000-0005-0000-0000-00009A600000}"/>
    <cellStyle name="Normal 8 2 3 2 2 5" xfId="2138" xr:uid="{00000000-0005-0000-0000-00009B600000}"/>
    <cellStyle name="Normal 8 2 3 2 2 5 2" xfId="5534" xr:uid="{00000000-0005-0000-0000-00009C600000}"/>
    <cellStyle name="Normal 8 2 3 2 2 5 2 2" xfId="12312" xr:uid="{00000000-0005-0000-0000-00009D600000}"/>
    <cellStyle name="Normal 8 2 3 2 2 5 2 3" xfId="19081" xr:uid="{00000000-0005-0000-0000-00009E600000}"/>
    <cellStyle name="Normal 8 2 3 2 2 5 2 4" xfId="25850" xr:uid="{00000000-0005-0000-0000-00009F600000}"/>
    <cellStyle name="Normal 8 2 3 2 2 5 3" xfId="8928" xr:uid="{00000000-0005-0000-0000-0000A0600000}"/>
    <cellStyle name="Normal 8 2 3 2 2 5 4" xfId="15697" xr:uid="{00000000-0005-0000-0000-0000A1600000}"/>
    <cellStyle name="Normal 8 2 3 2 2 5 5" xfId="22466" xr:uid="{00000000-0005-0000-0000-0000A2600000}"/>
    <cellStyle name="Normal 8 2 3 2 2 6" xfId="3838" xr:uid="{00000000-0005-0000-0000-0000A3600000}"/>
    <cellStyle name="Normal 8 2 3 2 2 6 2" xfId="10619" xr:uid="{00000000-0005-0000-0000-0000A4600000}"/>
    <cellStyle name="Normal 8 2 3 2 2 6 3" xfId="17388" xr:uid="{00000000-0005-0000-0000-0000A5600000}"/>
    <cellStyle name="Normal 8 2 3 2 2 6 4" xfId="24157" xr:uid="{00000000-0005-0000-0000-0000A6600000}"/>
    <cellStyle name="Normal 8 2 3 2 2 7" xfId="7235" xr:uid="{00000000-0005-0000-0000-0000A7600000}"/>
    <cellStyle name="Normal 8 2 3 2 2 8" xfId="14004" xr:uid="{00000000-0005-0000-0000-0000A8600000}"/>
    <cellStyle name="Normal 8 2 3 2 2 9" xfId="20773" xr:uid="{00000000-0005-0000-0000-0000A9600000}"/>
    <cellStyle name="Normal 8 2 3 2 3" xfId="631" xr:uid="{00000000-0005-0000-0000-0000AA600000}"/>
    <cellStyle name="Normal 8 2 3 2 3 2" xfId="2338" xr:uid="{00000000-0005-0000-0000-0000AB600000}"/>
    <cellStyle name="Normal 8 2 3 2 3 2 2" xfId="5734" xr:uid="{00000000-0005-0000-0000-0000AC600000}"/>
    <cellStyle name="Normal 8 2 3 2 3 2 2 2" xfId="12512" xr:uid="{00000000-0005-0000-0000-0000AD600000}"/>
    <cellStyle name="Normal 8 2 3 2 3 2 2 3" xfId="19281" xr:uid="{00000000-0005-0000-0000-0000AE600000}"/>
    <cellStyle name="Normal 8 2 3 2 3 2 2 4" xfId="26050" xr:uid="{00000000-0005-0000-0000-0000AF600000}"/>
    <cellStyle name="Normal 8 2 3 2 3 2 3" xfId="9128" xr:uid="{00000000-0005-0000-0000-0000B0600000}"/>
    <cellStyle name="Normal 8 2 3 2 3 2 4" xfId="15897" xr:uid="{00000000-0005-0000-0000-0000B1600000}"/>
    <cellStyle name="Normal 8 2 3 2 3 2 5" xfId="22666" xr:uid="{00000000-0005-0000-0000-0000B2600000}"/>
    <cellStyle name="Normal 8 2 3 2 3 3" xfId="4038" xr:uid="{00000000-0005-0000-0000-0000B3600000}"/>
    <cellStyle name="Normal 8 2 3 2 3 3 2" xfId="10819" xr:uid="{00000000-0005-0000-0000-0000B4600000}"/>
    <cellStyle name="Normal 8 2 3 2 3 3 3" xfId="17588" xr:uid="{00000000-0005-0000-0000-0000B5600000}"/>
    <cellStyle name="Normal 8 2 3 2 3 3 4" xfId="24357" xr:uid="{00000000-0005-0000-0000-0000B6600000}"/>
    <cellStyle name="Normal 8 2 3 2 3 4" xfId="7435" xr:uid="{00000000-0005-0000-0000-0000B7600000}"/>
    <cellStyle name="Normal 8 2 3 2 3 5" xfId="14204" xr:uid="{00000000-0005-0000-0000-0000B8600000}"/>
    <cellStyle name="Normal 8 2 3 2 3 6" xfId="20973" xr:uid="{00000000-0005-0000-0000-0000B9600000}"/>
    <cellStyle name="Normal 8 2 3 2 4" xfId="1059" xr:uid="{00000000-0005-0000-0000-0000BA600000}"/>
    <cellStyle name="Normal 8 2 3 2 4 2" xfId="2764" xr:uid="{00000000-0005-0000-0000-0000BB600000}"/>
    <cellStyle name="Normal 8 2 3 2 4 2 2" xfId="6160" xr:uid="{00000000-0005-0000-0000-0000BC600000}"/>
    <cellStyle name="Normal 8 2 3 2 4 2 2 2" xfId="12935" xr:uid="{00000000-0005-0000-0000-0000BD600000}"/>
    <cellStyle name="Normal 8 2 3 2 4 2 2 3" xfId="19704" xr:uid="{00000000-0005-0000-0000-0000BE600000}"/>
    <cellStyle name="Normal 8 2 3 2 4 2 2 4" xfId="26473" xr:uid="{00000000-0005-0000-0000-0000BF600000}"/>
    <cellStyle name="Normal 8 2 3 2 4 2 3" xfId="9551" xr:uid="{00000000-0005-0000-0000-0000C0600000}"/>
    <cellStyle name="Normal 8 2 3 2 4 2 4" xfId="16320" xr:uid="{00000000-0005-0000-0000-0000C1600000}"/>
    <cellStyle name="Normal 8 2 3 2 4 2 5" xfId="23089" xr:uid="{00000000-0005-0000-0000-0000C2600000}"/>
    <cellStyle name="Normal 8 2 3 2 4 3" xfId="4461" xr:uid="{00000000-0005-0000-0000-0000C3600000}"/>
    <cellStyle name="Normal 8 2 3 2 4 3 2" xfId="11242" xr:uid="{00000000-0005-0000-0000-0000C4600000}"/>
    <cellStyle name="Normal 8 2 3 2 4 3 3" xfId="18011" xr:uid="{00000000-0005-0000-0000-0000C5600000}"/>
    <cellStyle name="Normal 8 2 3 2 4 3 4" xfId="24780" xr:uid="{00000000-0005-0000-0000-0000C6600000}"/>
    <cellStyle name="Normal 8 2 3 2 4 4" xfId="7858" xr:uid="{00000000-0005-0000-0000-0000C7600000}"/>
    <cellStyle name="Normal 8 2 3 2 4 5" xfId="14627" xr:uid="{00000000-0005-0000-0000-0000C8600000}"/>
    <cellStyle name="Normal 8 2 3 2 4 6" xfId="21396" xr:uid="{00000000-0005-0000-0000-0000C9600000}"/>
    <cellStyle name="Normal 8 2 3 2 5" xfId="1488" xr:uid="{00000000-0005-0000-0000-0000CA600000}"/>
    <cellStyle name="Normal 8 2 3 2 5 2" xfId="3190" xr:uid="{00000000-0005-0000-0000-0000CB600000}"/>
    <cellStyle name="Normal 8 2 3 2 5 2 2" xfId="6586" xr:uid="{00000000-0005-0000-0000-0000CC600000}"/>
    <cellStyle name="Normal 8 2 3 2 5 2 2 2" xfId="13358" xr:uid="{00000000-0005-0000-0000-0000CD600000}"/>
    <cellStyle name="Normal 8 2 3 2 5 2 2 3" xfId="20127" xr:uid="{00000000-0005-0000-0000-0000CE600000}"/>
    <cellStyle name="Normal 8 2 3 2 5 2 2 4" xfId="26896" xr:uid="{00000000-0005-0000-0000-0000CF600000}"/>
    <cellStyle name="Normal 8 2 3 2 5 2 3" xfId="9974" xr:uid="{00000000-0005-0000-0000-0000D0600000}"/>
    <cellStyle name="Normal 8 2 3 2 5 2 4" xfId="16743" xr:uid="{00000000-0005-0000-0000-0000D1600000}"/>
    <cellStyle name="Normal 8 2 3 2 5 2 5" xfId="23512" xr:uid="{00000000-0005-0000-0000-0000D2600000}"/>
    <cellStyle name="Normal 8 2 3 2 5 3" xfId="4884" xr:uid="{00000000-0005-0000-0000-0000D3600000}"/>
    <cellStyle name="Normal 8 2 3 2 5 3 2" xfId="11665" xr:uid="{00000000-0005-0000-0000-0000D4600000}"/>
    <cellStyle name="Normal 8 2 3 2 5 3 3" xfId="18434" xr:uid="{00000000-0005-0000-0000-0000D5600000}"/>
    <cellStyle name="Normal 8 2 3 2 5 3 4" xfId="25203" xr:uid="{00000000-0005-0000-0000-0000D6600000}"/>
    <cellStyle name="Normal 8 2 3 2 5 4" xfId="8281" xr:uid="{00000000-0005-0000-0000-0000D7600000}"/>
    <cellStyle name="Normal 8 2 3 2 5 5" xfId="15050" xr:uid="{00000000-0005-0000-0000-0000D8600000}"/>
    <cellStyle name="Normal 8 2 3 2 5 6" xfId="21819" xr:uid="{00000000-0005-0000-0000-0000D9600000}"/>
    <cellStyle name="Normal 8 2 3 2 6" xfId="1913" xr:uid="{00000000-0005-0000-0000-0000DA600000}"/>
    <cellStyle name="Normal 8 2 3 2 6 2" xfId="5309" xr:uid="{00000000-0005-0000-0000-0000DB600000}"/>
    <cellStyle name="Normal 8 2 3 2 6 2 2" xfId="12089" xr:uid="{00000000-0005-0000-0000-0000DC600000}"/>
    <cellStyle name="Normal 8 2 3 2 6 2 3" xfId="18858" xr:uid="{00000000-0005-0000-0000-0000DD600000}"/>
    <cellStyle name="Normal 8 2 3 2 6 2 4" xfId="25627" xr:uid="{00000000-0005-0000-0000-0000DE600000}"/>
    <cellStyle name="Normal 8 2 3 2 6 3" xfId="8705" xr:uid="{00000000-0005-0000-0000-0000DF600000}"/>
    <cellStyle name="Normal 8 2 3 2 6 4" xfId="15474" xr:uid="{00000000-0005-0000-0000-0000E0600000}"/>
    <cellStyle name="Normal 8 2 3 2 6 5" xfId="22243" xr:uid="{00000000-0005-0000-0000-0000E1600000}"/>
    <cellStyle name="Normal 8 2 3 2 7" xfId="3615" xr:uid="{00000000-0005-0000-0000-0000E2600000}"/>
    <cellStyle name="Normal 8 2 3 2 7 2" xfId="10396" xr:uid="{00000000-0005-0000-0000-0000E3600000}"/>
    <cellStyle name="Normal 8 2 3 2 7 3" xfId="17165" xr:uid="{00000000-0005-0000-0000-0000E4600000}"/>
    <cellStyle name="Normal 8 2 3 2 7 4" xfId="23934" xr:uid="{00000000-0005-0000-0000-0000E5600000}"/>
    <cellStyle name="Normal 8 2 3 2 8" xfId="7011" xr:uid="{00000000-0005-0000-0000-0000E6600000}"/>
    <cellStyle name="Normal 8 2 3 2 9" xfId="13781" xr:uid="{00000000-0005-0000-0000-0000E7600000}"/>
    <cellStyle name="Normal 8 2 3 3" xfId="327" xr:uid="{00000000-0005-0000-0000-0000E8600000}"/>
    <cellStyle name="Normal 8 2 3 3 2" xfId="754" xr:uid="{00000000-0005-0000-0000-0000E9600000}"/>
    <cellStyle name="Normal 8 2 3 3 2 2" xfId="2461" xr:uid="{00000000-0005-0000-0000-0000EA600000}"/>
    <cellStyle name="Normal 8 2 3 3 2 2 2" xfId="5857" xr:uid="{00000000-0005-0000-0000-0000EB600000}"/>
    <cellStyle name="Normal 8 2 3 3 2 2 2 2" xfId="12635" xr:uid="{00000000-0005-0000-0000-0000EC600000}"/>
    <cellStyle name="Normal 8 2 3 3 2 2 2 3" xfId="19404" xr:uid="{00000000-0005-0000-0000-0000ED600000}"/>
    <cellStyle name="Normal 8 2 3 3 2 2 2 4" xfId="26173" xr:uid="{00000000-0005-0000-0000-0000EE600000}"/>
    <cellStyle name="Normal 8 2 3 3 2 2 3" xfId="9251" xr:uid="{00000000-0005-0000-0000-0000EF600000}"/>
    <cellStyle name="Normal 8 2 3 3 2 2 4" xfId="16020" xr:uid="{00000000-0005-0000-0000-0000F0600000}"/>
    <cellStyle name="Normal 8 2 3 3 2 2 5" xfId="22789" xr:uid="{00000000-0005-0000-0000-0000F1600000}"/>
    <cellStyle name="Normal 8 2 3 3 2 3" xfId="4161" xr:uid="{00000000-0005-0000-0000-0000F2600000}"/>
    <cellStyle name="Normal 8 2 3 3 2 3 2" xfId="10942" xr:uid="{00000000-0005-0000-0000-0000F3600000}"/>
    <cellStyle name="Normal 8 2 3 3 2 3 3" xfId="17711" xr:uid="{00000000-0005-0000-0000-0000F4600000}"/>
    <cellStyle name="Normal 8 2 3 3 2 3 4" xfId="24480" xr:uid="{00000000-0005-0000-0000-0000F5600000}"/>
    <cellStyle name="Normal 8 2 3 3 2 4" xfId="7558" xr:uid="{00000000-0005-0000-0000-0000F6600000}"/>
    <cellStyle name="Normal 8 2 3 3 2 5" xfId="14327" xr:uid="{00000000-0005-0000-0000-0000F7600000}"/>
    <cellStyle name="Normal 8 2 3 3 2 6" xfId="21096" xr:uid="{00000000-0005-0000-0000-0000F8600000}"/>
    <cellStyle name="Normal 8 2 3 3 3" xfId="1182" xr:uid="{00000000-0005-0000-0000-0000F9600000}"/>
    <cellStyle name="Normal 8 2 3 3 3 2" xfId="2887" xr:uid="{00000000-0005-0000-0000-0000FA600000}"/>
    <cellStyle name="Normal 8 2 3 3 3 2 2" xfId="6283" xr:uid="{00000000-0005-0000-0000-0000FB600000}"/>
    <cellStyle name="Normal 8 2 3 3 3 2 2 2" xfId="13058" xr:uid="{00000000-0005-0000-0000-0000FC600000}"/>
    <cellStyle name="Normal 8 2 3 3 3 2 2 3" xfId="19827" xr:uid="{00000000-0005-0000-0000-0000FD600000}"/>
    <cellStyle name="Normal 8 2 3 3 3 2 2 4" xfId="26596" xr:uid="{00000000-0005-0000-0000-0000FE600000}"/>
    <cellStyle name="Normal 8 2 3 3 3 2 3" xfId="9674" xr:uid="{00000000-0005-0000-0000-0000FF600000}"/>
    <cellStyle name="Normal 8 2 3 3 3 2 4" xfId="16443" xr:uid="{00000000-0005-0000-0000-000000610000}"/>
    <cellStyle name="Normal 8 2 3 3 3 2 5" xfId="23212" xr:uid="{00000000-0005-0000-0000-000001610000}"/>
    <cellStyle name="Normal 8 2 3 3 3 3" xfId="4584" xr:uid="{00000000-0005-0000-0000-000002610000}"/>
    <cellStyle name="Normal 8 2 3 3 3 3 2" xfId="11365" xr:uid="{00000000-0005-0000-0000-000003610000}"/>
    <cellStyle name="Normal 8 2 3 3 3 3 3" xfId="18134" xr:uid="{00000000-0005-0000-0000-000004610000}"/>
    <cellStyle name="Normal 8 2 3 3 3 3 4" xfId="24903" xr:uid="{00000000-0005-0000-0000-000005610000}"/>
    <cellStyle name="Normal 8 2 3 3 3 4" xfId="7981" xr:uid="{00000000-0005-0000-0000-000006610000}"/>
    <cellStyle name="Normal 8 2 3 3 3 5" xfId="14750" xr:uid="{00000000-0005-0000-0000-000007610000}"/>
    <cellStyle name="Normal 8 2 3 3 3 6" xfId="21519" xr:uid="{00000000-0005-0000-0000-000008610000}"/>
    <cellStyle name="Normal 8 2 3 3 4" xfId="1611" xr:uid="{00000000-0005-0000-0000-000009610000}"/>
    <cellStyle name="Normal 8 2 3 3 4 2" xfId="3313" xr:uid="{00000000-0005-0000-0000-00000A610000}"/>
    <cellStyle name="Normal 8 2 3 3 4 2 2" xfId="6709" xr:uid="{00000000-0005-0000-0000-00000B610000}"/>
    <cellStyle name="Normal 8 2 3 3 4 2 2 2" xfId="13481" xr:uid="{00000000-0005-0000-0000-00000C610000}"/>
    <cellStyle name="Normal 8 2 3 3 4 2 2 3" xfId="20250" xr:uid="{00000000-0005-0000-0000-00000D610000}"/>
    <cellStyle name="Normal 8 2 3 3 4 2 2 4" xfId="27019" xr:uid="{00000000-0005-0000-0000-00000E610000}"/>
    <cellStyle name="Normal 8 2 3 3 4 2 3" xfId="10097" xr:uid="{00000000-0005-0000-0000-00000F610000}"/>
    <cellStyle name="Normal 8 2 3 3 4 2 4" xfId="16866" xr:uid="{00000000-0005-0000-0000-000010610000}"/>
    <cellStyle name="Normal 8 2 3 3 4 2 5" xfId="23635" xr:uid="{00000000-0005-0000-0000-000011610000}"/>
    <cellStyle name="Normal 8 2 3 3 4 3" xfId="5007" xr:uid="{00000000-0005-0000-0000-000012610000}"/>
    <cellStyle name="Normal 8 2 3 3 4 3 2" xfId="11788" xr:uid="{00000000-0005-0000-0000-000013610000}"/>
    <cellStyle name="Normal 8 2 3 3 4 3 3" xfId="18557" xr:uid="{00000000-0005-0000-0000-000014610000}"/>
    <cellStyle name="Normal 8 2 3 3 4 3 4" xfId="25326" xr:uid="{00000000-0005-0000-0000-000015610000}"/>
    <cellStyle name="Normal 8 2 3 3 4 4" xfId="8404" xr:uid="{00000000-0005-0000-0000-000016610000}"/>
    <cellStyle name="Normal 8 2 3 3 4 5" xfId="15173" xr:uid="{00000000-0005-0000-0000-000017610000}"/>
    <cellStyle name="Normal 8 2 3 3 4 6" xfId="21942" xr:uid="{00000000-0005-0000-0000-000018610000}"/>
    <cellStyle name="Normal 8 2 3 3 5" xfId="2036" xr:uid="{00000000-0005-0000-0000-000019610000}"/>
    <cellStyle name="Normal 8 2 3 3 5 2" xfId="5432" xr:uid="{00000000-0005-0000-0000-00001A610000}"/>
    <cellStyle name="Normal 8 2 3 3 5 2 2" xfId="12212" xr:uid="{00000000-0005-0000-0000-00001B610000}"/>
    <cellStyle name="Normal 8 2 3 3 5 2 3" xfId="18981" xr:uid="{00000000-0005-0000-0000-00001C610000}"/>
    <cellStyle name="Normal 8 2 3 3 5 2 4" xfId="25750" xr:uid="{00000000-0005-0000-0000-00001D610000}"/>
    <cellStyle name="Normal 8 2 3 3 5 3" xfId="8828" xr:uid="{00000000-0005-0000-0000-00001E610000}"/>
    <cellStyle name="Normal 8 2 3 3 5 4" xfId="15597" xr:uid="{00000000-0005-0000-0000-00001F610000}"/>
    <cellStyle name="Normal 8 2 3 3 5 5" xfId="22366" xr:uid="{00000000-0005-0000-0000-000020610000}"/>
    <cellStyle name="Normal 8 2 3 3 6" xfId="3738" xr:uid="{00000000-0005-0000-0000-000021610000}"/>
    <cellStyle name="Normal 8 2 3 3 6 2" xfId="10519" xr:uid="{00000000-0005-0000-0000-000022610000}"/>
    <cellStyle name="Normal 8 2 3 3 6 3" xfId="17288" xr:uid="{00000000-0005-0000-0000-000023610000}"/>
    <cellStyle name="Normal 8 2 3 3 6 4" xfId="24057" xr:uid="{00000000-0005-0000-0000-000024610000}"/>
    <cellStyle name="Normal 8 2 3 3 7" xfId="7135" xr:uid="{00000000-0005-0000-0000-000025610000}"/>
    <cellStyle name="Normal 8 2 3 3 8" xfId="13904" xr:uid="{00000000-0005-0000-0000-000026610000}"/>
    <cellStyle name="Normal 8 2 3 3 9" xfId="20673" xr:uid="{00000000-0005-0000-0000-000027610000}"/>
    <cellStyle name="Normal 8 2 3 4" xfId="529" xr:uid="{00000000-0005-0000-0000-000028610000}"/>
    <cellStyle name="Normal 8 2 3 4 2" xfId="2238" xr:uid="{00000000-0005-0000-0000-000029610000}"/>
    <cellStyle name="Normal 8 2 3 4 2 2" xfId="5634" xr:uid="{00000000-0005-0000-0000-00002A610000}"/>
    <cellStyle name="Normal 8 2 3 4 2 2 2" xfId="12412" xr:uid="{00000000-0005-0000-0000-00002B610000}"/>
    <cellStyle name="Normal 8 2 3 4 2 2 3" xfId="19181" xr:uid="{00000000-0005-0000-0000-00002C610000}"/>
    <cellStyle name="Normal 8 2 3 4 2 2 4" xfId="25950" xr:uid="{00000000-0005-0000-0000-00002D610000}"/>
    <cellStyle name="Normal 8 2 3 4 2 3" xfId="9028" xr:uid="{00000000-0005-0000-0000-00002E610000}"/>
    <cellStyle name="Normal 8 2 3 4 2 4" xfId="15797" xr:uid="{00000000-0005-0000-0000-00002F610000}"/>
    <cellStyle name="Normal 8 2 3 4 2 5" xfId="22566" xr:uid="{00000000-0005-0000-0000-000030610000}"/>
    <cellStyle name="Normal 8 2 3 4 3" xfId="3938" xr:uid="{00000000-0005-0000-0000-000031610000}"/>
    <cellStyle name="Normal 8 2 3 4 3 2" xfId="10719" xr:uid="{00000000-0005-0000-0000-000032610000}"/>
    <cellStyle name="Normal 8 2 3 4 3 3" xfId="17488" xr:uid="{00000000-0005-0000-0000-000033610000}"/>
    <cellStyle name="Normal 8 2 3 4 3 4" xfId="24257" xr:uid="{00000000-0005-0000-0000-000034610000}"/>
    <cellStyle name="Normal 8 2 3 4 4" xfId="7335" xr:uid="{00000000-0005-0000-0000-000035610000}"/>
    <cellStyle name="Normal 8 2 3 4 5" xfId="14104" xr:uid="{00000000-0005-0000-0000-000036610000}"/>
    <cellStyle name="Normal 8 2 3 4 6" xfId="20873" xr:uid="{00000000-0005-0000-0000-000037610000}"/>
    <cellStyle name="Normal 8 2 3 5" xfId="959" xr:uid="{00000000-0005-0000-0000-000038610000}"/>
    <cellStyle name="Normal 8 2 3 5 2" xfId="2664" xr:uid="{00000000-0005-0000-0000-000039610000}"/>
    <cellStyle name="Normal 8 2 3 5 2 2" xfId="6060" xr:uid="{00000000-0005-0000-0000-00003A610000}"/>
    <cellStyle name="Normal 8 2 3 5 2 2 2" xfId="12835" xr:uid="{00000000-0005-0000-0000-00003B610000}"/>
    <cellStyle name="Normal 8 2 3 5 2 2 3" xfId="19604" xr:uid="{00000000-0005-0000-0000-00003C610000}"/>
    <cellStyle name="Normal 8 2 3 5 2 2 4" xfId="26373" xr:uid="{00000000-0005-0000-0000-00003D610000}"/>
    <cellStyle name="Normal 8 2 3 5 2 3" xfId="9451" xr:uid="{00000000-0005-0000-0000-00003E610000}"/>
    <cellStyle name="Normal 8 2 3 5 2 4" xfId="16220" xr:uid="{00000000-0005-0000-0000-00003F610000}"/>
    <cellStyle name="Normal 8 2 3 5 2 5" xfId="22989" xr:uid="{00000000-0005-0000-0000-000040610000}"/>
    <cellStyle name="Normal 8 2 3 5 3" xfId="4361" xr:uid="{00000000-0005-0000-0000-000041610000}"/>
    <cellStyle name="Normal 8 2 3 5 3 2" xfId="11142" xr:uid="{00000000-0005-0000-0000-000042610000}"/>
    <cellStyle name="Normal 8 2 3 5 3 3" xfId="17911" xr:uid="{00000000-0005-0000-0000-000043610000}"/>
    <cellStyle name="Normal 8 2 3 5 3 4" xfId="24680" xr:uid="{00000000-0005-0000-0000-000044610000}"/>
    <cellStyle name="Normal 8 2 3 5 4" xfId="7758" xr:uid="{00000000-0005-0000-0000-000045610000}"/>
    <cellStyle name="Normal 8 2 3 5 5" xfId="14527" xr:uid="{00000000-0005-0000-0000-000046610000}"/>
    <cellStyle name="Normal 8 2 3 5 6" xfId="21296" xr:uid="{00000000-0005-0000-0000-000047610000}"/>
    <cellStyle name="Normal 8 2 3 6" xfId="1388" xr:uid="{00000000-0005-0000-0000-000048610000}"/>
    <cellStyle name="Normal 8 2 3 6 2" xfId="3090" xr:uid="{00000000-0005-0000-0000-000049610000}"/>
    <cellStyle name="Normal 8 2 3 6 2 2" xfId="6486" xr:uid="{00000000-0005-0000-0000-00004A610000}"/>
    <cellStyle name="Normal 8 2 3 6 2 2 2" xfId="13258" xr:uid="{00000000-0005-0000-0000-00004B610000}"/>
    <cellStyle name="Normal 8 2 3 6 2 2 3" xfId="20027" xr:uid="{00000000-0005-0000-0000-00004C610000}"/>
    <cellStyle name="Normal 8 2 3 6 2 2 4" xfId="26796" xr:uid="{00000000-0005-0000-0000-00004D610000}"/>
    <cellStyle name="Normal 8 2 3 6 2 3" xfId="9874" xr:uid="{00000000-0005-0000-0000-00004E610000}"/>
    <cellStyle name="Normal 8 2 3 6 2 4" xfId="16643" xr:uid="{00000000-0005-0000-0000-00004F610000}"/>
    <cellStyle name="Normal 8 2 3 6 2 5" xfId="23412" xr:uid="{00000000-0005-0000-0000-000050610000}"/>
    <cellStyle name="Normal 8 2 3 6 3" xfId="4784" xr:uid="{00000000-0005-0000-0000-000051610000}"/>
    <cellStyle name="Normal 8 2 3 6 3 2" xfId="11565" xr:uid="{00000000-0005-0000-0000-000052610000}"/>
    <cellStyle name="Normal 8 2 3 6 3 3" xfId="18334" xr:uid="{00000000-0005-0000-0000-000053610000}"/>
    <cellStyle name="Normal 8 2 3 6 3 4" xfId="25103" xr:uid="{00000000-0005-0000-0000-000054610000}"/>
    <cellStyle name="Normal 8 2 3 6 4" xfId="8181" xr:uid="{00000000-0005-0000-0000-000055610000}"/>
    <cellStyle name="Normal 8 2 3 6 5" xfId="14950" xr:uid="{00000000-0005-0000-0000-000056610000}"/>
    <cellStyle name="Normal 8 2 3 6 6" xfId="21719" xr:uid="{00000000-0005-0000-0000-000057610000}"/>
    <cellStyle name="Normal 8 2 3 7" xfId="1813" xr:uid="{00000000-0005-0000-0000-000058610000}"/>
    <cellStyle name="Normal 8 2 3 7 2" xfId="5209" xr:uid="{00000000-0005-0000-0000-000059610000}"/>
    <cellStyle name="Normal 8 2 3 7 2 2" xfId="11989" xr:uid="{00000000-0005-0000-0000-00005A610000}"/>
    <cellStyle name="Normal 8 2 3 7 2 3" xfId="18758" xr:uid="{00000000-0005-0000-0000-00005B610000}"/>
    <cellStyle name="Normal 8 2 3 7 2 4" xfId="25527" xr:uid="{00000000-0005-0000-0000-00005C610000}"/>
    <cellStyle name="Normal 8 2 3 7 3" xfId="8605" xr:uid="{00000000-0005-0000-0000-00005D610000}"/>
    <cellStyle name="Normal 8 2 3 7 4" xfId="15374" xr:uid="{00000000-0005-0000-0000-00005E610000}"/>
    <cellStyle name="Normal 8 2 3 7 5" xfId="22143" xr:uid="{00000000-0005-0000-0000-00005F610000}"/>
    <cellStyle name="Normal 8 2 3 8" xfId="3515" xr:uid="{00000000-0005-0000-0000-000060610000}"/>
    <cellStyle name="Normal 8 2 3 8 2" xfId="10296" xr:uid="{00000000-0005-0000-0000-000061610000}"/>
    <cellStyle name="Normal 8 2 3 8 3" xfId="17065" xr:uid="{00000000-0005-0000-0000-000062610000}"/>
    <cellStyle name="Normal 8 2 3 8 4" xfId="23834" xr:uid="{00000000-0005-0000-0000-000063610000}"/>
    <cellStyle name="Normal 8 2 3 9" xfId="6911" xr:uid="{00000000-0005-0000-0000-000064610000}"/>
    <cellStyle name="Normal 8 2 4" xfId="98" xr:uid="{00000000-0005-0000-0000-000065610000}"/>
    <cellStyle name="Normal 8 2 4 10" xfId="13701" xr:uid="{00000000-0005-0000-0000-000066610000}"/>
    <cellStyle name="Normal 8 2 4 11" xfId="20470" xr:uid="{00000000-0005-0000-0000-000067610000}"/>
    <cellStyle name="Normal 8 2 4 2" xfId="201" xr:uid="{00000000-0005-0000-0000-000068610000}"/>
    <cellStyle name="Normal 8 2 4 2 10" xfId="20570" xr:uid="{00000000-0005-0000-0000-000069610000}"/>
    <cellStyle name="Normal 8 2 4 2 2" xfId="449" xr:uid="{00000000-0005-0000-0000-00006A610000}"/>
    <cellStyle name="Normal 8 2 4 2 2 2" xfId="876" xr:uid="{00000000-0005-0000-0000-00006B610000}"/>
    <cellStyle name="Normal 8 2 4 2 2 2 2" xfId="2581" xr:uid="{00000000-0005-0000-0000-00006C610000}"/>
    <cellStyle name="Normal 8 2 4 2 2 2 2 2" xfId="5977" xr:uid="{00000000-0005-0000-0000-00006D610000}"/>
    <cellStyle name="Normal 8 2 4 2 2 2 2 2 2" xfId="12755" xr:uid="{00000000-0005-0000-0000-00006E610000}"/>
    <cellStyle name="Normal 8 2 4 2 2 2 2 2 3" xfId="19524" xr:uid="{00000000-0005-0000-0000-00006F610000}"/>
    <cellStyle name="Normal 8 2 4 2 2 2 2 2 4" xfId="26293" xr:uid="{00000000-0005-0000-0000-000070610000}"/>
    <cellStyle name="Normal 8 2 4 2 2 2 2 3" xfId="9371" xr:uid="{00000000-0005-0000-0000-000071610000}"/>
    <cellStyle name="Normal 8 2 4 2 2 2 2 4" xfId="16140" xr:uid="{00000000-0005-0000-0000-000072610000}"/>
    <cellStyle name="Normal 8 2 4 2 2 2 2 5" xfId="22909" xr:uid="{00000000-0005-0000-0000-000073610000}"/>
    <cellStyle name="Normal 8 2 4 2 2 2 3" xfId="4281" xr:uid="{00000000-0005-0000-0000-000074610000}"/>
    <cellStyle name="Normal 8 2 4 2 2 2 3 2" xfId="11062" xr:uid="{00000000-0005-0000-0000-000075610000}"/>
    <cellStyle name="Normal 8 2 4 2 2 2 3 3" xfId="17831" xr:uid="{00000000-0005-0000-0000-000076610000}"/>
    <cellStyle name="Normal 8 2 4 2 2 2 3 4" xfId="24600" xr:uid="{00000000-0005-0000-0000-000077610000}"/>
    <cellStyle name="Normal 8 2 4 2 2 2 4" xfId="7678" xr:uid="{00000000-0005-0000-0000-000078610000}"/>
    <cellStyle name="Normal 8 2 4 2 2 2 5" xfId="14447" xr:uid="{00000000-0005-0000-0000-000079610000}"/>
    <cellStyle name="Normal 8 2 4 2 2 2 6" xfId="21216" xr:uid="{00000000-0005-0000-0000-00007A610000}"/>
    <cellStyle name="Normal 8 2 4 2 2 3" xfId="1302" xr:uid="{00000000-0005-0000-0000-00007B610000}"/>
    <cellStyle name="Normal 8 2 4 2 2 3 2" xfId="3007" xr:uid="{00000000-0005-0000-0000-00007C610000}"/>
    <cellStyle name="Normal 8 2 4 2 2 3 2 2" xfId="6403" xr:uid="{00000000-0005-0000-0000-00007D610000}"/>
    <cellStyle name="Normal 8 2 4 2 2 3 2 2 2" xfId="13178" xr:uid="{00000000-0005-0000-0000-00007E610000}"/>
    <cellStyle name="Normal 8 2 4 2 2 3 2 2 3" xfId="19947" xr:uid="{00000000-0005-0000-0000-00007F610000}"/>
    <cellStyle name="Normal 8 2 4 2 2 3 2 2 4" xfId="26716" xr:uid="{00000000-0005-0000-0000-000080610000}"/>
    <cellStyle name="Normal 8 2 4 2 2 3 2 3" xfId="9794" xr:uid="{00000000-0005-0000-0000-000081610000}"/>
    <cellStyle name="Normal 8 2 4 2 2 3 2 4" xfId="16563" xr:uid="{00000000-0005-0000-0000-000082610000}"/>
    <cellStyle name="Normal 8 2 4 2 2 3 2 5" xfId="23332" xr:uid="{00000000-0005-0000-0000-000083610000}"/>
    <cellStyle name="Normal 8 2 4 2 2 3 3" xfId="4704" xr:uid="{00000000-0005-0000-0000-000084610000}"/>
    <cellStyle name="Normal 8 2 4 2 2 3 3 2" xfId="11485" xr:uid="{00000000-0005-0000-0000-000085610000}"/>
    <cellStyle name="Normal 8 2 4 2 2 3 3 3" xfId="18254" xr:uid="{00000000-0005-0000-0000-000086610000}"/>
    <cellStyle name="Normal 8 2 4 2 2 3 3 4" xfId="25023" xr:uid="{00000000-0005-0000-0000-000087610000}"/>
    <cellStyle name="Normal 8 2 4 2 2 3 4" xfId="8101" xr:uid="{00000000-0005-0000-0000-000088610000}"/>
    <cellStyle name="Normal 8 2 4 2 2 3 5" xfId="14870" xr:uid="{00000000-0005-0000-0000-000089610000}"/>
    <cellStyle name="Normal 8 2 4 2 2 3 6" xfId="21639" xr:uid="{00000000-0005-0000-0000-00008A610000}"/>
    <cellStyle name="Normal 8 2 4 2 2 4" xfId="1731" xr:uid="{00000000-0005-0000-0000-00008B610000}"/>
    <cellStyle name="Normal 8 2 4 2 2 4 2" xfId="3433" xr:uid="{00000000-0005-0000-0000-00008C610000}"/>
    <cellStyle name="Normal 8 2 4 2 2 4 2 2" xfId="6829" xr:uid="{00000000-0005-0000-0000-00008D610000}"/>
    <cellStyle name="Normal 8 2 4 2 2 4 2 2 2" xfId="13601" xr:uid="{00000000-0005-0000-0000-00008E610000}"/>
    <cellStyle name="Normal 8 2 4 2 2 4 2 2 3" xfId="20370" xr:uid="{00000000-0005-0000-0000-00008F610000}"/>
    <cellStyle name="Normal 8 2 4 2 2 4 2 2 4" xfId="27139" xr:uid="{00000000-0005-0000-0000-000090610000}"/>
    <cellStyle name="Normal 8 2 4 2 2 4 2 3" xfId="10217" xr:uid="{00000000-0005-0000-0000-000091610000}"/>
    <cellStyle name="Normal 8 2 4 2 2 4 2 4" xfId="16986" xr:uid="{00000000-0005-0000-0000-000092610000}"/>
    <cellStyle name="Normal 8 2 4 2 2 4 2 5" xfId="23755" xr:uid="{00000000-0005-0000-0000-000093610000}"/>
    <cellStyle name="Normal 8 2 4 2 2 4 3" xfId="5127" xr:uid="{00000000-0005-0000-0000-000094610000}"/>
    <cellStyle name="Normal 8 2 4 2 2 4 3 2" xfId="11908" xr:uid="{00000000-0005-0000-0000-000095610000}"/>
    <cellStyle name="Normal 8 2 4 2 2 4 3 3" xfId="18677" xr:uid="{00000000-0005-0000-0000-000096610000}"/>
    <cellStyle name="Normal 8 2 4 2 2 4 3 4" xfId="25446" xr:uid="{00000000-0005-0000-0000-000097610000}"/>
    <cellStyle name="Normal 8 2 4 2 2 4 4" xfId="8524" xr:uid="{00000000-0005-0000-0000-000098610000}"/>
    <cellStyle name="Normal 8 2 4 2 2 4 5" xfId="15293" xr:uid="{00000000-0005-0000-0000-000099610000}"/>
    <cellStyle name="Normal 8 2 4 2 2 4 6" xfId="22062" xr:uid="{00000000-0005-0000-0000-00009A610000}"/>
    <cellStyle name="Normal 8 2 4 2 2 5" xfId="2158" xr:uid="{00000000-0005-0000-0000-00009B610000}"/>
    <cellStyle name="Normal 8 2 4 2 2 5 2" xfId="5554" xr:uid="{00000000-0005-0000-0000-00009C610000}"/>
    <cellStyle name="Normal 8 2 4 2 2 5 2 2" xfId="12332" xr:uid="{00000000-0005-0000-0000-00009D610000}"/>
    <cellStyle name="Normal 8 2 4 2 2 5 2 3" xfId="19101" xr:uid="{00000000-0005-0000-0000-00009E610000}"/>
    <cellStyle name="Normal 8 2 4 2 2 5 2 4" xfId="25870" xr:uid="{00000000-0005-0000-0000-00009F610000}"/>
    <cellStyle name="Normal 8 2 4 2 2 5 3" xfId="8948" xr:uid="{00000000-0005-0000-0000-0000A0610000}"/>
    <cellStyle name="Normal 8 2 4 2 2 5 4" xfId="15717" xr:uid="{00000000-0005-0000-0000-0000A1610000}"/>
    <cellStyle name="Normal 8 2 4 2 2 5 5" xfId="22486" xr:uid="{00000000-0005-0000-0000-0000A2610000}"/>
    <cellStyle name="Normal 8 2 4 2 2 6" xfId="3858" xr:uid="{00000000-0005-0000-0000-0000A3610000}"/>
    <cellStyle name="Normal 8 2 4 2 2 6 2" xfId="10639" xr:uid="{00000000-0005-0000-0000-0000A4610000}"/>
    <cellStyle name="Normal 8 2 4 2 2 6 3" xfId="17408" xr:uid="{00000000-0005-0000-0000-0000A5610000}"/>
    <cellStyle name="Normal 8 2 4 2 2 6 4" xfId="24177" xr:uid="{00000000-0005-0000-0000-0000A6610000}"/>
    <cellStyle name="Normal 8 2 4 2 2 7" xfId="7255" xr:uid="{00000000-0005-0000-0000-0000A7610000}"/>
    <cellStyle name="Normal 8 2 4 2 2 8" xfId="14024" xr:uid="{00000000-0005-0000-0000-0000A8610000}"/>
    <cellStyle name="Normal 8 2 4 2 2 9" xfId="20793" xr:uid="{00000000-0005-0000-0000-0000A9610000}"/>
    <cellStyle name="Normal 8 2 4 2 3" xfId="651" xr:uid="{00000000-0005-0000-0000-0000AA610000}"/>
    <cellStyle name="Normal 8 2 4 2 3 2" xfId="2358" xr:uid="{00000000-0005-0000-0000-0000AB610000}"/>
    <cellStyle name="Normal 8 2 4 2 3 2 2" xfId="5754" xr:uid="{00000000-0005-0000-0000-0000AC610000}"/>
    <cellStyle name="Normal 8 2 4 2 3 2 2 2" xfId="12532" xr:uid="{00000000-0005-0000-0000-0000AD610000}"/>
    <cellStyle name="Normal 8 2 4 2 3 2 2 3" xfId="19301" xr:uid="{00000000-0005-0000-0000-0000AE610000}"/>
    <cellStyle name="Normal 8 2 4 2 3 2 2 4" xfId="26070" xr:uid="{00000000-0005-0000-0000-0000AF610000}"/>
    <cellStyle name="Normal 8 2 4 2 3 2 3" xfId="9148" xr:uid="{00000000-0005-0000-0000-0000B0610000}"/>
    <cellStyle name="Normal 8 2 4 2 3 2 4" xfId="15917" xr:uid="{00000000-0005-0000-0000-0000B1610000}"/>
    <cellStyle name="Normal 8 2 4 2 3 2 5" xfId="22686" xr:uid="{00000000-0005-0000-0000-0000B2610000}"/>
    <cellStyle name="Normal 8 2 4 2 3 3" xfId="4058" xr:uid="{00000000-0005-0000-0000-0000B3610000}"/>
    <cellStyle name="Normal 8 2 4 2 3 3 2" xfId="10839" xr:uid="{00000000-0005-0000-0000-0000B4610000}"/>
    <cellStyle name="Normal 8 2 4 2 3 3 3" xfId="17608" xr:uid="{00000000-0005-0000-0000-0000B5610000}"/>
    <cellStyle name="Normal 8 2 4 2 3 3 4" xfId="24377" xr:uid="{00000000-0005-0000-0000-0000B6610000}"/>
    <cellStyle name="Normal 8 2 4 2 3 4" xfId="7455" xr:uid="{00000000-0005-0000-0000-0000B7610000}"/>
    <cellStyle name="Normal 8 2 4 2 3 5" xfId="14224" xr:uid="{00000000-0005-0000-0000-0000B8610000}"/>
    <cellStyle name="Normal 8 2 4 2 3 6" xfId="20993" xr:uid="{00000000-0005-0000-0000-0000B9610000}"/>
    <cellStyle name="Normal 8 2 4 2 4" xfId="1079" xr:uid="{00000000-0005-0000-0000-0000BA610000}"/>
    <cellStyle name="Normal 8 2 4 2 4 2" xfId="2784" xr:uid="{00000000-0005-0000-0000-0000BB610000}"/>
    <cellStyle name="Normal 8 2 4 2 4 2 2" xfId="6180" xr:uid="{00000000-0005-0000-0000-0000BC610000}"/>
    <cellStyle name="Normal 8 2 4 2 4 2 2 2" xfId="12955" xr:uid="{00000000-0005-0000-0000-0000BD610000}"/>
    <cellStyle name="Normal 8 2 4 2 4 2 2 3" xfId="19724" xr:uid="{00000000-0005-0000-0000-0000BE610000}"/>
    <cellStyle name="Normal 8 2 4 2 4 2 2 4" xfId="26493" xr:uid="{00000000-0005-0000-0000-0000BF610000}"/>
    <cellStyle name="Normal 8 2 4 2 4 2 3" xfId="9571" xr:uid="{00000000-0005-0000-0000-0000C0610000}"/>
    <cellStyle name="Normal 8 2 4 2 4 2 4" xfId="16340" xr:uid="{00000000-0005-0000-0000-0000C1610000}"/>
    <cellStyle name="Normal 8 2 4 2 4 2 5" xfId="23109" xr:uid="{00000000-0005-0000-0000-0000C2610000}"/>
    <cellStyle name="Normal 8 2 4 2 4 3" xfId="4481" xr:uid="{00000000-0005-0000-0000-0000C3610000}"/>
    <cellStyle name="Normal 8 2 4 2 4 3 2" xfId="11262" xr:uid="{00000000-0005-0000-0000-0000C4610000}"/>
    <cellStyle name="Normal 8 2 4 2 4 3 3" xfId="18031" xr:uid="{00000000-0005-0000-0000-0000C5610000}"/>
    <cellStyle name="Normal 8 2 4 2 4 3 4" xfId="24800" xr:uid="{00000000-0005-0000-0000-0000C6610000}"/>
    <cellStyle name="Normal 8 2 4 2 4 4" xfId="7878" xr:uid="{00000000-0005-0000-0000-0000C7610000}"/>
    <cellStyle name="Normal 8 2 4 2 4 5" xfId="14647" xr:uid="{00000000-0005-0000-0000-0000C8610000}"/>
    <cellStyle name="Normal 8 2 4 2 4 6" xfId="21416" xr:uid="{00000000-0005-0000-0000-0000C9610000}"/>
    <cellStyle name="Normal 8 2 4 2 5" xfId="1508" xr:uid="{00000000-0005-0000-0000-0000CA610000}"/>
    <cellStyle name="Normal 8 2 4 2 5 2" xfId="3210" xr:uid="{00000000-0005-0000-0000-0000CB610000}"/>
    <cellStyle name="Normal 8 2 4 2 5 2 2" xfId="6606" xr:uid="{00000000-0005-0000-0000-0000CC610000}"/>
    <cellStyle name="Normal 8 2 4 2 5 2 2 2" xfId="13378" xr:uid="{00000000-0005-0000-0000-0000CD610000}"/>
    <cellStyle name="Normal 8 2 4 2 5 2 2 3" xfId="20147" xr:uid="{00000000-0005-0000-0000-0000CE610000}"/>
    <cellStyle name="Normal 8 2 4 2 5 2 2 4" xfId="26916" xr:uid="{00000000-0005-0000-0000-0000CF610000}"/>
    <cellStyle name="Normal 8 2 4 2 5 2 3" xfId="9994" xr:uid="{00000000-0005-0000-0000-0000D0610000}"/>
    <cellStyle name="Normal 8 2 4 2 5 2 4" xfId="16763" xr:uid="{00000000-0005-0000-0000-0000D1610000}"/>
    <cellStyle name="Normal 8 2 4 2 5 2 5" xfId="23532" xr:uid="{00000000-0005-0000-0000-0000D2610000}"/>
    <cellStyle name="Normal 8 2 4 2 5 3" xfId="4904" xr:uid="{00000000-0005-0000-0000-0000D3610000}"/>
    <cellStyle name="Normal 8 2 4 2 5 3 2" xfId="11685" xr:uid="{00000000-0005-0000-0000-0000D4610000}"/>
    <cellStyle name="Normal 8 2 4 2 5 3 3" xfId="18454" xr:uid="{00000000-0005-0000-0000-0000D5610000}"/>
    <cellStyle name="Normal 8 2 4 2 5 3 4" xfId="25223" xr:uid="{00000000-0005-0000-0000-0000D6610000}"/>
    <cellStyle name="Normal 8 2 4 2 5 4" xfId="8301" xr:uid="{00000000-0005-0000-0000-0000D7610000}"/>
    <cellStyle name="Normal 8 2 4 2 5 5" xfId="15070" xr:uid="{00000000-0005-0000-0000-0000D8610000}"/>
    <cellStyle name="Normal 8 2 4 2 5 6" xfId="21839" xr:uid="{00000000-0005-0000-0000-0000D9610000}"/>
    <cellStyle name="Normal 8 2 4 2 6" xfId="1933" xr:uid="{00000000-0005-0000-0000-0000DA610000}"/>
    <cellStyle name="Normal 8 2 4 2 6 2" xfId="5329" xr:uid="{00000000-0005-0000-0000-0000DB610000}"/>
    <cellStyle name="Normal 8 2 4 2 6 2 2" xfId="12109" xr:uid="{00000000-0005-0000-0000-0000DC610000}"/>
    <cellStyle name="Normal 8 2 4 2 6 2 3" xfId="18878" xr:uid="{00000000-0005-0000-0000-0000DD610000}"/>
    <cellStyle name="Normal 8 2 4 2 6 2 4" xfId="25647" xr:uid="{00000000-0005-0000-0000-0000DE610000}"/>
    <cellStyle name="Normal 8 2 4 2 6 3" xfId="8725" xr:uid="{00000000-0005-0000-0000-0000DF610000}"/>
    <cellStyle name="Normal 8 2 4 2 6 4" xfId="15494" xr:uid="{00000000-0005-0000-0000-0000E0610000}"/>
    <cellStyle name="Normal 8 2 4 2 6 5" xfId="22263" xr:uid="{00000000-0005-0000-0000-0000E1610000}"/>
    <cellStyle name="Normal 8 2 4 2 7" xfId="3635" xr:uid="{00000000-0005-0000-0000-0000E2610000}"/>
    <cellStyle name="Normal 8 2 4 2 7 2" xfId="10416" xr:uid="{00000000-0005-0000-0000-0000E3610000}"/>
    <cellStyle name="Normal 8 2 4 2 7 3" xfId="17185" xr:uid="{00000000-0005-0000-0000-0000E4610000}"/>
    <cellStyle name="Normal 8 2 4 2 7 4" xfId="23954" xr:uid="{00000000-0005-0000-0000-0000E5610000}"/>
    <cellStyle name="Normal 8 2 4 2 8" xfId="7031" xr:uid="{00000000-0005-0000-0000-0000E6610000}"/>
    <cellStyle name="Normal 8 2 4 2 9" xfId="13801" xr:uid="{00000000-0005-0000-0000-0000E7610000}"/>
    <cellStyle name="Normal 8 2 4 3" xfId="347" xr:uid="{00000000-0005-0000-0000-0000E8610000}"/>
    <cellStyle name="Normal 8 2 4 3 2" xfId="774" xr:uid="{00000000-0005-0000-0000-0000E9610000}"/>
    <cellStyle name="Normal 8 2 4 3 2 2" xfId="2481" xr:uid="{00000000-0005-0000-0000-0000EA610000}"/>
    <cellStyle name="Normal 8 2 4 3 2 2 2" xfId="5877" xr:uid="{00000000-0005-0000-0000-0000EB610000}"/>
    <cellStyle name="Normal 8 2 4 3 2 2 2 2" xfId="12655" xr:uid="{00000000-0005-0000-0000-0000EC610000}"/>
    <cellStyle name="Normal 8 2 4 3 2 2 2 3" xfId="19424" xr:uid="{00000000-0005-0000-0000-0000ED610000}"/>
    <cellStyle name="Normal 8 2 4 3 2 2 2 4" xfId="26193" xr:uid="{00000000-0005-0000-0000-0000EE610000}"/>
    <cellStyle name="Normal 8 2 4 3 2 2 3" xfId="9271" xr:uid="{00000000-0005-0000-0000-0000EF610000}"/>
    <cellStyle name="Normal 8 2 4 3 2 2 4" xfId="16040" xr:uid="{00000000-0005-0000-0000-0000F0610000}"/>
    <cellStyle name="Normal 8 2 4 3 2 2 5" xfId="22809" xr:uid="{00000000-0005-0000-0000-0000F1610000}"/>
    <cellStyle name="Normal 8 2 4 3 2 3" xfId="4181" xr:uid="{00000000-0005-0000-0000-0000F2610000}"/>
    <cellStyle name="Normal 8 2 4 3 2 3 2" xfId="10962" xr:uid="{00000000-0005-0000-0000-0000F3610000}"/>
    <cellStyle name="Normal 8 2 4 3 2 3 3" xfId="17731" xr:uid="{00000000-0005-0000-0000-0000F4610000}"/>
    <cellStyle name="Normal 8 2 4 3 2 3 4" xfId="24500" xr:uid="{00000000-0005-0000-0000-0000F5610000}"/>
    <cellStyle name="Normal 8 2 4 3 2 4" xfId="7578" xr:uid="{00000000-0005-0000-0000-0000F6610000}"/>
    <cellStyle name="Normal 8 2 4 3 2 5" xfId="14347" xr:uid="{00000000-0005-0000-0000-0000F7610000}"/>
    <cellStyle name="Normal 8 2 4 3 2 6" xfId="21116" xr:uid="{00000000-0005-0000-0000-0000F8610000}"/>
    <cellStyle name="Normal 8 2 4 3 3" xfId="1202" xr:uid="{00000000-0005-0000-0000-0000F9610000}"/>
    <cellStyle name="Normal 8 2 4 3 3 2" xfId="2907" xr:uid="{00000000-0005-0000-0000-0000FA610000}"/>
    <cellStyle name="Normal 8 2 4 3 3 2 2" xfId="6303" xr:uid="{00000000-0005-0000-0000-0000FB610000}"/>
    <cellStyle name="Normal 8 2 4 3 3 2 2 2" xfId="13078" xr:uid="{00000000-0005-0000-0000-0000FC610000}"/>
    <cellStyle name="Normal 8 2 4 3 3 2 2 3" xfId="19847" xr:uid="{00000000-0005-0000-0000-0000FD610000}"/>
    <cellStyle name="Normal 8 2 4 3 3 2 2 4" xfId="26616" xr:uid="{00000000-0005-0000-0000-0000FE610000}"/>
    <cellStyle name="Normal 8 2 4 3 3 2 3" xfId="9694" xr:uid="{00000000-0005-0000-0000-0000FF610000}"/>
    <cellStyle name="Normal 8 2 4 3 3 2 4" xfId="16463" xr:uid="{00000000-0005-0000-0000-000000620000}"/>
    <cellStyle name="Normal 8 2 4 3 3 2 5" xfId="23232" xr:uid="{00000000-0005-0000-0000-000001620000}"/>
    <cellStyle name="Normal 8 2 4 3 3 3" xfId="4604" xr:uid="{00000000-0005-0000-0000-000002620000}"/>
    <cellStyle name="Normal 8 2 4 3 3 3 2" xfId="11385" xr:uid="{00000000-0005-0000-0000-000003620000}"/>
    <cellStyle name="Normal 8 2 4 3 3 3 3" xfId="18154" xr:uid="{00000000-0005-0000-0000-000004620000}"/>
    <cellStyle name="Normal 8 2 4 3 3 3 4" xfId="24923" xr:uid="{00000000-0005-0000-0000-000005620000}"/>
    <cellStyle name="Normal 8 2 4 3 3 4" xfId="8001" xr:uid="{00000000-0005-0000-0000-000006620000}"/>
    <cellStyle name="Normal 8 2 4 3 3 5" xfId="14770" xr:uid="{00000000-0005-0000-0000-000007620000}"/>
    <cellStyle name="Normal 8 2 4 3 3 6" xfId="21539" xr:uid="{00000000-0005-0000-0000-000008620000}"/>
    <cellStyle name="Normal 8 2 4 3 4" xfId="1631" xr:uid="{00000000-0005-0000-0000-000009620000}"/>
    <cellStyle name="Normal 8 2 4 3 4 2" xfId="3333" xr:uid="{00000000-0005-0000-0000-00000A620000}"/>
    <cellStyle name="Normal 8 2 4 3 4 2 2" xfId="6729" xr:uid="{00000000-0005-0000-0000-00000B620000}"/>
    <cellStyle name="Normal 8 2 4 3 4 2 2 2" xfId="13501" xr:uid="{00000000-0005-0000-0000-00000C620000}"/>
    <cellStyle name="Normal 8 2 4 3 4 2 2 3" xfId="20270" xr:uid="{00000000-0005-0000-0000-00000D620000}"/>
    <cellStyle name="Normal 8 2 4 3 4 2 2 4" xfId="27039" xr:uid="{00000000-0005-0000-0000-00000E620000}"/>
    <cellStyle name="Normal 8 2 4 3 4 2 3" xfId="10117" xr:uid="{00000000-0005-0000-0000-00000F620000}"/>
    <cellStyle name="Normal 8 2 4 3 4 2 4" xfId="16886" xr:uid="{00000000-0005-0000-0000-000010620000}"/>
    <cellStyle name="Normal 8 2 4 3 4 2 5" xfId="23655" xr:uid="{00000000-0005-0000-0000-000011620000}"/>
    <cellStyle name="Normal 8 2 4 3 4 3" xfId="5027" xr:uid="{00000000-0005-0000-0000-000012620000}"/>
    <cellStyle name="Normal 8 2 4 3 4 3 2" xfId="11808" xr:uid="{00000000-0005-0000-0000-000013620000}"/>
    <cellStyle name="Normal 8 2 4 3 4 3 3" xfId="18577" xr:uid="{00000000-0005-0000-0000-000014620000}"/>
    <cellStyle name="Normal 8 2 4 3 4 3 4" xfId="25346" xr:uid="{00000000-0005-0000-0000-000015620000}"/>
    <cellStyle name="Normal 8 2 4 3 4 4" xfId="8424" xr:uid="{00000000-0005-0000-0000-000016620000}"/>
    <cellStyle name="Normal 8 2 4 3 4 5" xfId="15193" xr:uid="{00000000-0005-0000-0000-000017620000}"/>
    <cellStyle name="Normal 8 2 4 3 4 6" xfId="21962" xr:uid="{00000000-0005-0000-0000-000018620000}"/>
    <cellStyle name="Normal 8 2 4 3 5" xfId="2056" xr:uid="{00000000-0005-0000-0000-000019620000}"/>
    <cellStyle name="Normal 8 2 4 3 5 2" xfId="5452" xr:uid="{00000000-0005-0000-0000-00001A620000}"/>
    <cellStyle name="Normal 8 2 4 3 5 2 2" xfId="12232" xr:uid="{00000000-0005-0000-0000-00001B620000}"/>
    <cellStyle name="Normal 8 2 4 3 5 2 3" xfId="19001" xr:uid="{00000000-0005-0000-0000-00001C620000}"/>
    <cellStyle name="Normal 8 2 4 3 5 2 4" xfId="25770" xr:uid="{00000000-0005-0000-0000-00001D620000}"/>
    <cellStyle name="Normal 8 2 4 3 5 3" xfId="8848" xr:uid="{00000000-0005-0000-0000-00001E620000}"/>
    <cellStyle name="Normal 8 2 4 3 5 4" xfId="15617" xr:uid="{00000000-0005-0000-0000-00001F620000}"/>
    <cellStyle name="Normal 8 2 4 3 5 5" xfId="22386" xr:uid="{00000000-0005-0000-0000-000020620000}"/>
    <cellStyle name="Normal 8 2 4 3 6" xfId="3758" xr:uid="{00000000-0005-0000-0000-000021620000}"/>
    <cellStyle name="Normal 8 2 4 3 6 2" xfId="10539" xr:uid="{00000000-0005-0000-0000-000022620000}"/>
    <cellStyle name="Normal 8 2 4 3 6 3" xfId="17308" xr:uid="{00000000-0005-0000-0000-000023620000}"/>
    <cellStyle name="Normal 8 2 4 3 6 4" xfId="24077" xr:uid="{00000000-0005-0000-0000-000024620000}"/>
    <cellStyle name="Normal 8 2 4 3 7" xfId="7155" xr:uid="{00000000-0005-0000-0000-000025620000}"/>
    <cellStyle name="Normal 8 2 4 3 8" xfId="13924" xr:uid="{00000000-0005-0000-0000-000026620000}"/>
    <cellStyle name="Normal 8 2 4 3 9" xfId="20693" xr:uid="{00000000-0005-0000-0000-000027620000}"/>
    <cellStyle name="Normal 8 2 4 4" xfId="549" xr:uid="{00000000-0005-0000-0000-000028620000}"/>
    <cellStyle name="Normal 8 2 4 4 2" xfId="2258" xr:uid="{00000000-0005-0000-0000-000029620000}"/>
    <cellStyle name="Normal 8 2 4 4 2 2" xfId="5654" xr:uid="{00000000-0005-0000-0000-00002A620000}"/>
    <cellStyle name="Normal 8 2 4 4 2 2 2" xfId="12432" xr:uid="{00000000-0005-0000-0000-00002B620000}"/>
    <cellStyle name="Normal 8 2 4 4 2 2 3" xfId="19201" xr:uid="{00000000-0005-0000-0000-00002C620000}"/>
    <cellStyle name="Normal 8 2 4 4 2 2 4" xfId="25970" xr:uid="{00000000-0005-0000-0000-00002D620000}"/>
    <cellStyle name="Normal 8 2 4 4 2 3" xfId="9048" xr:uid="{00000000-0005-0000-0000-00002E620000}"/>
    <cellStyle name="Normal 8 2 4 4 2 4" xfId="15817" xr:uid="{00000000-0005-0000-0000-00002F620000}"/>
    <cellStyle name="Normal 8 2 4 4 2 5" xfId="22586" xr:uid="{00000000-0005-0000-0000-000030620000}"/>
    <cellStyle name="Normal 8 2 4 4 3" xfId="3958" xr:uid="{00000000-0005-0000-0000-000031620000}"/>
    <cellStyle name="Normal 8 2 4 4 3 2" xfId="10739" xr:uid="{00000000-0005-0000-0000-000032620000}"/>
    <cellStyle name="Normal 8 2 4 4 3 3" xfId="17508" xr:uid="{00000000-0005-0000-0000-000033620000}"/>
    <cellStyle name="Normal 8 2 4 4 3 4" xfId="24277" xr:uid="{00000000-0005-0000-0000-000034620000}"/>
    <cellStyle name="Normal 8 2 4 4 4" xfId="7355" xr:uid="{00000000-0005-0000-0000-000035620000}"/>
    <cellStyle name="Normal 8 2 4 4 5" xfId="14124" xr:uid="{00000000-0005-0000-0000-000036620000}"/>
    <cellStyle name="Normal 8 2 4 4 6" xfId="20893" xr:uid="{00000000-0005-0000-0000-000037620000}"/>
    <cellStyle name="Normal 8 2 4 5" xfId="979" xr:uid="{00000000-0005-0000-0000-000038620000}"/>
    <cellStyle name="Normal 8 2 4 5 2" xfId="2684" xr:uid="{00000000-0005-0000-0000-000039620000}"/>
    <cellStyle name="Normal 8 2 4 5 2 2" xfId="6080" xr:uid="{00000000-0005-0000-0000-00003A620000}"/>
    <cellStyle name="Normal 8 2 4 5 2 2 2" xfId="12855" xr:uid="{00000000-0005-0000-0000-00003B620000}"/>
    <cellStyle name="Normal 8 2 4 5 2 2 3" xfId="19624" xr:uid="{00000000-0005-0000-0000-00003C620000}"/>
    <cellStyle name="Normal 8 2 4 5 2 2 4" xfId="26393" xr:uid="{00000000-0005-0000-0000-00003D620000}"/>
    <cellStyle name="Normal 8 2 4 5 2 3" xfId="9471" xr:uid="{00000000-0005-0000-0000-00003E620000}"/>
    <cellStyle name="Normal 8 2 4 5 2 4" xfId="16240" xr:uid="{00000000-0005-0000-0000-00003F620000}"/>
    <cellStyle name="Normal 8 2 4 5 2 5" xfId="23009" xr:uid="{00000000-0005-0000-0000-000040620000}"/>
    <cellStyle name="Normal 8 2 4 5 3" xfId="4381" xr:uid="{00000000-0005-0000-0000-000041620000}"/>
    <cellStyle name="Normal 8 2 4 5 3 2" xfId="11162" xr:uid="{00000000-0005-0000-0000-000042620000}"/>
    <cellStyle name="Normal 8 2 4 5 3 3" xfId="17931" xr:uid="{00000000-0005-0000-0000-000043620000}"/>
    <cellStyle name="Normal 8 2 4 5 3 4" xfId="24700" xr:uid="{00000000-0005-0000-0000-000044620000}"/>
    <cellStyle name="Normal 8 2 4 5 4" xfId="7778" xr:uid="{00000000-0005-0000-0000-000045620000}"/>
    <cellStyle name="Normal 8 2 4 5 5" xfId="14547" xr:uid="{00000000-0005-0000-0000-000046620000}"/>
    <cellStyle name="Normal 8 2 4 5 6" xfId="21316" xr:uid="{00000000-0005-0000-0000-000047620000}"/>
    <cellStyle name="Normal 8 2 4 6" xfId="1408" xr:uid="{00000000-0005-0000-0000-000048620000}"/>
    <cellStyle name="Normal 8 2 4 6 2" xfId="3110" xr:uid="{00000000-0005-0000-0000-000049620000}"/>
    <cellStyle name="Normal 8 2 4 6 2 2" xfId="6506" xr:uid="{00000000-0005-0000-0000-00004A620000}"/>
    <cellStyle name="Normal 8 2 4 6 2 2 2" xfId="13278" xr:uid="{00000000-0005-0000-0000-00004B620000}"/>
    <cellStyle name="Normal 8 2 4 6 2 2 3" xfId="20047" xr:uid="{00000000-0005-0000-0000-00004C620000}"/>
    <cellStyle name="Normal 8 2 4 6 2 2 4" xfId="26816" xr:uid="{00000000-0005-0000-0000-00004D620000}"/>
    <cellStyle name="Normal 8 2 4 6 2 3" xfId="9894" xr:uid="{00000000-0005-0000-0000-00004E620000}"/>
    <cellStyle name="Normal 8 2 4 6 2 4" xfId="16663" xr:uid="{00000000-0005-0000-0000-00004F620000}"/>
    <cellStyle name="Normal 8 2 4 6 2 5" xfId="23432" xr:uid="{00000000-0005-0000-0000-000050620000}"/>
    <cellStyle name="Normal 8 2 4 6 3" xfId="4804" xr:uid="{00000000-0005-0000-0000-000051620000}"/>
    <cellStyle name="Normal 8 2 4 6 3 2" xfId="11585" xr:uid="{00000000-0005-0000-0000-000052620000}"/>
    <cellStyle name="Normal 8 2 4 6 3 3" xfId="18354" xr:uid="{00000000-0005-0000-0000-000053620000}"/>
    <cellStyle name="Normal 8 2 4 6 3 4" xfId="25123" xr:uid="{00000000-0005-0000-0000-000054620000}"/>
    <cellStyle name="Normal 8 2 4 6 4" xfId="8201" xr:uid="{00000000-0005-0000-0000-000055620000}"/>
    <cellStyle name="Normal 8 2 4 6 5" xfId="14970" xr:uid="{00000000-0005-0000-0000-000056620000}"/>
    <cellStyle name="Normal 8 2 4 6 6" xfId="21739" xr:uid="{00000000-0005-0000-0000-000057620000}"/>
    <cellStyle name="Normal 8 2 4 7" xfId="1833" xr:uid="{00000000-0005-0000-0000-000058620000}"/>
    <cellStyle name="Normal 8 2 4 7 2" xfId="5229" xr:uid="{00000000-0005-0000-0000-000059620000}"/>
    <cellStyle name="Normal 8 2 4 7 2 2" xfId="12009" xr:uid="{00000000-0005-0000-0000-00005A620000}"/>
    <cellStyle name="Normal 8 2 4 7 2 3" xfId="18778" xr:uid="{00000000-0005-0000-0000-00005B620000}"/>
    <cellStyle name="Normal 8 2 4 7 2 4" xfId="25547" xr:uid="{00000000-0005-0000-0000-00005C620000}"/>
    <cellStyle name="Normal 8 2 4 7 3" xfId="8625" xr:uid="{00000000-0005-0000-0000-00005D620000}"/>
    <cellStyle name="Normal 8 2 4 7 4" xfId="15394" xr:uid="{00000000-0005-0000-0000-00005E620000}"/>
    <cellStyle name="Normal 8 2 4 7 5" xfId="22163" xr:uid="{00000000-0005-0000-0000-00005F620000}"/>
    <cellStyle name="Normal 8 2 4 8" xfId="3535" xr:uid="{00000000-0005-0000-0000-000060620000}"/>
    <cellStyle name="Normal 8 2 4 8 2" xfId="10316" xr:uid="{00000000-0005-0000-0000-000061620000}"/>
    <cellStyle name="Normal 8 2 4 8 3" xfId="17085" xr:uid="{00000000-0005-0000-0000-000062620000}"/>
    <cellStyle name="Normal 8 2 4 8 4" xfId="23854" xr:uid="{00000000-0005-0000-0000-000063620000}"/>
    <cellStyle name="Normal 8 2 4 9" xfId="6931" xr:uid="{00000000-0005-0000-0000-000064620000}"/>
    <cellStyle name="Normal 8 2 5" xfId="118" xr:uid="{00000000-0005-0000-0000-000065620000}"/>
    <cellStyle name="Normal 8 2 5 10" xfId="13721" xr:uid="{00000000-0005-0000-0000-000066620000}"/>
    <cellStyle name="Normal 8 2 5 11" xfId="20490" xr:uid="{00000000-0005-0000-0000-000067620000}"/>
    <cellStyle name="Normal 8 2 5 2" xfId="221" xr:uid="{00000000-0005-0000-0000-000068620000}"/>
    <cellStyle name="Normal 8 2 5 2 10" xfId="20590" xr:uid="{00000000-0005-0000-0000-000069620000}"/>
    <cellStyle name="Normal 8 2 5 2 2" xfId="469" xr:uid="{00000000-0005-0000-0000-00006A620000}"/>
    <cellStyle name="Normal 8 2 5 2 2 2" xfId="896" xr:uid="{00000000-0005-0000-0000-00006B620000}"/>
    <cellStyle name="Normal 8 2 5 2 2 2 2" xfId="2601" xr:uid="{00000000-0005-0000-0000-00006C620000}"/>
    <cellStyle name="Normal 8 2 5 2 2 2 2 2" xfId="5997" xr:uid="{00000000-0005-0000-0000-00006D620000}"/>
    <cellStyle name="Normal 8 2 5 2 2 2 2 2 2" xfId="12775" xr:uid="{00000000-0005-0000-0000-00006E620000}"/>
    <cellStyle name="Normal 8 2 5 2 2 2 2 2 3" xfId="19544" xr:uid="{00000000-0005-0000-0000-00006F620000}"/>
    <cellStyle name="Normal 8 2 5 2 2 2 2 2 4" xfId="26313" xr:uid="{00000000-0005-0000-0000-000070620000}"/>
    <cellStyle name="Normal 8 2 5 2 2 2 2 3" xfId="9391" xr:uid="{00000000-0005-0000-0000-000071620000}"/>
    <cellStyle name="Normal 8 2 5 2 2 2 2 4" xfId="16160" xr:uid="{00000000-0005-0000-0000-000072620000}"/>
    <cellStyle name="Normal 8 2 5 2 2 2 2 5" xfId="22929" xr:uid="{00000000-0005-0000-0000-000073620000}"/>
    <cellStyle name="Normal 8 2 5 2 2 2 3" xfId="4301" xr:uid="{00000000-0005-0000-0000-000074620000}"/>
    <cellStyle name="Normal 8 2 5 2 2 2 3 2" xfId="11082" xr:uid="{00000000-0005-0000-0000-000075620000}"/>
    <cellStyle name="Normal 8 2 5 2 2 2 3 3" xfId="17851" xr:uid="{00000000-0005-0000-0000-000076620000}"/>
    <cellStyle name="Normal 8 2 5 2 2 2 3 4" xfId="24620" xr:uid="{00000000-0005-0000-0000-000077620000}"/>
    <cellStyle name="Normal 8 2 5 2 2 2 4" xfId="7698" xr:uid="{00000000-0005-0000-0000-000078620000}"/>
    <cellStyle name="Normal 8 2 5 2 2 2 5" xfId="14467" xr:uid="{00000000-0005-0000-0000-000079620000}"/>
    <cellStyle name="Normal 8 2 5 2 2 2 6" xfId="21236" xr:uid="{00000000-0005-0000-0000-00007A620000}"/>
    <cellStyle name="Normal 8 2 5 2 2 3" xfId="1322" xr:uid="{00000000-0005-0000-0000-00007B620000}"/>
    <cellStyle name="Normal 8 2 5 2 2 3 2" xfId="3027" xr:uid="{00000000-0005-0000-0000-00007C620000}"/>
    <cellStyle name="Normal 8 2 5 2 2 3 2 2" xfId="6423" xr:uid="{00000000-0005-0000-0000-00007D620000}"/>
    <cellStyle name="Normal 8 2 5 2 2 3 2 2 2" xfId="13198" xr:uid="{00000000-0005-0000-0000-00007E620000}"/>
    <cellStyle name="Normal 8 2 5 2 2 3 2 2 3" xfId="19967" xr:uid="{00000000-0005-0000-0000-00007F620000}"/>
    <cellStyle name="Normal 8 2 5 2 2 3 2 2 4" xfId="26736" xr:uid="{00000000-0005-0000-0000-000080620000}"/>
    <cellStyle name="Normal 8 2 5 2 2 3 2 3" xfId="9814" xr:uid="{00000000-0005-0000-0000-000081620000}"/>
    <cellStyle name="Normal 8 2 5 2 2 3 2 4" xfId="16583" xr:uid="{00000000-0005-0000-0000-000082620000}"/>
    <cellStyle name="Normal 8 2 5 2 2 3 2 5" xfId="23352" xr:uid="{00000000-0005-0000-0000-000083620000}"/>
    <cellStyle name="Normal 8 2 5 2 2 3 3" xfId="4724" xr:uid="{00000000-0005-0000-0000-000084620000}"/>
    <cellStyle name="Normal 8 2 5 2 2 3 3 2" xfId="11505" xr:uid="{00000000-0005-0000-0000-000085620000}"/>
    <cellStyle name="Normal 8 2 5 2 2 3 3 3" xfId="18274" xr:uid="{00000000-0005-0000-0000-000086620000}"/>
    <cellStyle name="Normal 8 2 5 2 2 3 3 4" xfId="25043" xr:uid="{00000000-0005-0000-0000-000087620000}"/>
    <cellStyle name="Normal 8 2 5 2 2 3 4" xfId="8121" xr:uid="{00000000-0005-0000-0000-000088620000}"/>
    <cellStyle name="Normal 8 2 5 2 2 3 5" xfId="14890" xr:uid="{00000000-0005-0000-0000-000089620000}"/>
    <cellStyle name="Normal 8 2 5 2 2 3 6" xfId="21659" xr:uid="{00000000-0005-0000-0000-00008A620000}"/>
    <cellStyle name="Normal 8 2 5 2 2 4" xfId="1751" xr:uid="{00000000-0005-0000-0000-00008B620000}"/>
    <cellStyle name="Normal 8 2 5 2 2 4 2" xfId="3453" xr:uid="{00000000-0005-0000-0000-00008C620000}"/>
    <cellStyle name="Normal 8 2 5 2 2 4 2 2" xfId="6849" xr:uid="{00000000-0005-0000-0000-00008D620000}"/>
    <cellStyle name="Normal 8 2 5 2 2 4 2 2 2" xfId="13621" xr:uid="{00000000-0005-0000-0000-00008E620000}"/>
    <cellStyle name="Normal 8 2 5 2 2 4 2 2 3" xfId="20390" xr:uid="{00000000-0005-0000-0000-00008F620000}"/>
    <cellStyle name="Normal 8 2 5 2 2 4 2 2 4" xfId="27159" xr:uid="{00000000-0005-0000-0000-000090620000}"/>
    <cellStyle name="Normal 8 2 5 2 2 4 2 3" xfId="10237" xr:uid="{00000000-0005-0000-0000-000091620000}"/>
    <cellStyle name="Normal 8 2 5 2 2 4 2 4" xfId="17006" xr:uid="{00000000-0005-0000-0000-000092620000}"/>
    <cellStyle name="Normal 8 2 5 2 2 4 2 5" xfId="23775" xr:uid="{00000000-0005-0000-0000-000093620000}"/>
    <cellStyle name="Normal 8 2 5 2 2 4 3" xfId="5147" xr:uid="{00000000-0005-0000-0000-000094620000}"/>
    <cellStyle name="Normal 8 2 5 2 2 4 3 2" xfId="11928" xr:uid="{00000000-0005-0000-0000-000095620000}"/>
    <cellStyle name="Normal 8 2 5 2 2 4 3 3" xfId="18697" xr:uid="{00000000-0005-0000-0000-000096620000}"/>
    <cellStyle name="Normal 8 2 5 2 2 4 3 4" xfId="25466" xr:uid="{00000000-0005-0000-0000-000097620000}"/>
    <cellStyle name="Normal 8 2 5 2 2 4 4" xfId="8544" xr:uid="{00000000-0005-0000-0000-000098620000}"/>
    <cellStyle name="Normal 8 2 5 2 2 4 5" xfId="15313" xr:uid="{00000000-0005-0000-0000-000099620000}"/>
    <cellStyle name="Normal 8 2 5 2 2 4 6" xfId="22082" xr:uid="{00000000-0005-0000-0000-00009A620000}"/>
    <cellStyle name="Normal 8 2 5 2 2 5" xfId="2178" xr:uid="{00000000-0005-0000-0000-00009B620000}"/>
    <cellStyle name="Normal 8 2 5 2 2 5 2" xfId="5574" xr:uid="{00000000-0005-0000-0000-00009C620000}"/>
    <cellStyle name="Normal 8 2 5 2 2 5 2 2" xfId="12352" xr:uid="{00000000-0005-0000-0000-00009D620000}"/>
    <cellStyle name="Normal 8 2 5 2 2 5 2 3" xfId="19121" xr:uid="{00000000-0005-0000-0000-00009E620000}"/>
    <cellStyle name="Normal 8 2 5 2 2 5 2 4" xfId="25890" xr:uid="{00000000-0005-0000-0000-00009F620000}"/>
    <cellStyle name="Normal 8 2 5 2 2 5 3" xfId="8968" xr:uid="{00000000-0005-0000-0000-0000A0620000}"/>
    <cellStyle name="Normal 8 2 5 2 2 5 4" xfId="15737" xr:uid="{00000000-0005-0000-0000-0000A1620000}"/>
    <cellStyle name="Normal 8 2 5 2 2 5 5" xfId="22506" xr:uid="{00000000-0005-0000-0000-0000A2620000}"/>
    <cellStyle name="Normal 8 2 5 2 2 6" xfId="3878" xr:uid="{00000000-0005-0000-0000-0000A3620000}"/>
    <cellStyle name="Normal 8 2 5 2 2 6 2" xfId="10659" xr:uid="{00000000-0005-0000-0000-0000A4620000}"/>
    <cellStyle name="Normal 8 2 5 2 2 6 3" xfId="17428" xr:uid="{00000000-0005-0000-0000-0000A5620000}"/>
    <cellStyle name="Normal 8 2 5 2 2 6 4" xfId="24197" xr:uid="{00000000-0005-0000-0000-0000A6620000}"/>
    <cellStyle name="Normal 8 2 5 2 2 7" xfId="7275" xr:uid="{00000000-0005-0000-0000-0000A7620000}"/>
    <cellStyle name="Normal 8 2 5 2 2 8" xfId="14044" xr:uid="{00000000-0005-0000-0000-0000A8620000}"/>
    <cellStyle name="Normal 8 2 5 2 2 9" xfId="20813" xr:uid="{00000000-0005-0000-0000-0000A9620000}"/>
    <cellStyle name="Normal 8 2 5 2 3" xfId="671" xr:uid="{00000000-0005-0000-0000-0000AA620000}"/>
    <cellStyle name="Normal 8 2 5 2 3 2" xfId="2378" xr:uid="{00000000-0005-0000-0000-0000AB620000}"/>
    <cellStyle name="Normal 8 2 5 2 3 2 2" xfId="5774" xr:uid="{00000000-0005-0000-0000-0000AC620000}"/>
    <cellStyle name="Normal 8 2 5 2 3 2 2 2" xfId="12552" xr:uid="{00000000-0005-0000-0000-0000AD620000}"/>
    <cellStyle name="Normal 8 2 5 2 3 2 2 3" xfId="19321" xr:uid="{00000000-0005-0000-0000-0000AE620000}"/>
    <cellStyle name="Normal 8 2 5 2 3 2 2 4" xfId="26090" xr:uid="{00000000-0005-0000-0000-0000AF620000}"/>
    <cellStyle name="Normal 8 2 5 2 3 2 3" xfId="9168" xr:uid="{00000000-0005-0000-0000-0000B0620000}"/>
    <cellStyle name="Normal 8 2 5 2 3 2 4" xfId="15937" xr:uid="{00000000-0005-0000-0000-0000B1620000}"/>
    <cellStyle name="Normal 8 2 5 2 3 2 5" xfId="22706" xr:uid="{00000000-0005-0000-0000-0000B2620000}"/>
    <cellStyle name="Normal 8 2 5 2 3 3" xfId="4078" xr:uid="{00000000-0005-0000-0000-0000B3620000}"/>
    <cellStyle name="Normal 8 2 5 2 3 3 2" xfId="10859" xr:uid="{00000000-0005-0000-0000-0000B4620000}"/>
    <cellStyle name="Normal 8 2 5 2 3 3 3" xfId="17628" xr:uid="{00000000-0005-0000-0000-0000B5620000}"/>
    <cellStyle name="Normal 8 2 5 2 3 3 4" xfId="24397" xr:uid="{00000000-0005-0000-0000-0000B6620000}"/>
    <cellStyle name="Normal 8 2 5 2 3 4" xfId="7475" xr:uid="{00000000-0005-0000-0000-0000B7620000}"/>
    <cellStyle name="Normal 8 2 5 2 3 5" xfId="14244" xr:uid="{00000000-0005-0000-0000-0000B8620000}"/>
    <cellStyle name="Normal 8 2 5 2 3 6" xfId="21013" xr:uid="{00000000-0005-0000-0000-0000B9620000}"/>
    <cellStyle name="Normal 8 2 5 2 4" xfId="1099" xr:uid="{00000000-0005-0000-0000-0000BA620000}"/>
    <cellStyle name="Normal 8 2 5 2 4 2" xfId="2804" xr:uid="{00000000-0005-0000-0000-0000BB620000}"/>
    <cellStyle name="Normal 8 2 5 2 4 2 2" xfId="6200" xr:uid="{00000000-0005-0000-0000-0000BC620000}"/>
    <cellStyle name="Normal 8 2 5 2 4 2 2 2" xfId="12975" xr:uid="{00000000-0005-0000-0000-0000BD620000}"/>
    <cellStyle name="Normal 8 2 5 2 4 2 2 3" xfId="19744" xr:uid="{00000000-0005-0000-0000-0000BE620000}"/>
    <cellStyle name="Normal 8 2 5 2 4 2 2 4" xfId="26513" xr:uid="{00000000-0005-0000-0000-0000BF620000}"/>
    <cellStyle name="Normal 8 2 5 2 4 2 3" xfId="9591" xr:uid="{00000000-0005-0000-0000-0000C0620000}"/>
    <cellStyle name="Normal 8 2 5 2 4 2 4" xfId="16360" xr:uid="{00000000-0005-0000-0000-0000C1620000}"/>
    <cellStyle name="Normal 8 2 5 2 4 2 5" xfId="23129" xr:uid="{00000000-0005-0000-0000-0000C2620000}"/>
    <cellStyle name="Normal 8 2 5 2 4 3" xfId="4501" xr:uid="{00000000-0005-0000-0000-0000C3620000}"/>
    <cellStyle name="Normal 8 2 5 2 4 3 2" xfId="11282" xr:uid="{00000000-0005-0000-0000-0000C4620000}"/>
    <cellStyle name="Normal 8 2 5 2 4 3 3" xfId="18051" xr:uid="{00000000-0005-0000-0000-0000C5620000}"/>
    <cellStyle name="Normal 8 2 5 2 4 3 4" xfId="24820" xr:uid="{00000000-0005-0000-0000-0000C6620000}"/>
    <cellStyle name="Normal 8 2 5 2 4 4" xfId="7898" xr:uid="{00000000-0005-0000-0000-0000C7620000}"/>
    <cellStyle name="Normal 8 2 5 2 4 5" xfId="14667" xr:uid="{00000000-0005-0000-0000-0000C8620000}"/>
    <cellStyle name="Normal 8 2 5 2 4 6" xfId="21436" xr:uid="{00000000-0005-0000-0000-0000C9620000}"/>
    <cellStyle name="Normal 8 2 5 2 5" xfId="1528" xr:uid="{00000000-0005-0000-0000-0000CA620000}"/>
    <cellStyle name="Normal 8 2 5 2 5 2" xfId="3230" xr:uid="{00000000-0005-0000-0000-0000CB620000}"/>
    <cellStyle name="Normal 8 2 5 2 5 2 2" xfId="6626" xr:uid="{00000000-0005-0000-0000-0000CC620000}"/>
    <cellStyle name="Normal 8 2 5 2 5 2 2 2" xfId="13398" xr:uid="{00000000-0005-0000-0000-0000CD620000}"/>
    <cellStyle name="Normal 8 2 5 2 5 2 2 3" xfId="20167" xr:uid="{00000000-0005-0000-0000-0000CE620000}"/>
    <cellStyle name="Normal 8 2 5 2 5 2 2 4" xfId="26936" xr:uid="{00000000-0005-0000-0000-0000CF620000}"/>
    <cellStyle name="Normal 8 2 5 2 5 2 3" xfId="10014" xr:uid="{00000000-0005-0000-0000-0000D0620000}"/>
    <cellStyle name="Normal 8 2 5 2 5 2 4" xfId="16783" xr:uid="{00000000-0005-0000-0000-0000D1620000}"/>
    <cellStyle name="Normal 8 2 5 2 5 2 5" xfId="23552" xr:uid="{00000000-0005-0000-0000-0000D2620000}"/>
    <cellStyle name="Normal 8 2 5 2 5 3" xfId="4924" xr:uid="{00000000-0005-0000-0000-0000D3620000}"/>
    <cellStyle name="Normal 8 2 5 2 5 3 2" xfId="11705" xr:uid="{00000000-0005-0000-0000-0000D4620000}"/>
    <cellStyle name="Normal 8 2 5 2 5 3 3" xfId="18474" xr:uid="{00000000-0005-0000-0000-0000D5620000}"/>
    <cellStyle name="Normal 8 2 5 2 5 3 4" xfId="25243" xr:uid="{00000000-0005-0000-0000-0000D6620000}"/>
    <cellStyle name="Normal 8 2 5 2 5 4" xfId="8321" xr:uid="{00000000-0005-0000-0000-0000D7620000}"/>
    <cellStyle name="Normal 8 2 5 2 5 5" xfId="15090" xr:uid="{00000000-0005-0000-0000-0000D8620000}"/>
    <cellStyle name="Normal 8 2 5 2 5 6" xfId="21859" xr:uid="{00000000-0005-0000-0000-0000D9620000}"/>
    <cellStyle name="Normal 8 2 5 2 6" xfId="1953" xr:uid="{00000000-0005-0000-0000-0000DA620000}"/>
    <cellStyle name="Normal 8 2 5 2 6 2" xfId="5349" xr:uid="{00000000-0005-0000-0000-0000DB620000}"/>
    <cellStyle name="Normal 8 2 5 2 6 2 2" xfId="12129" xr:uid="{00000000-0005-0000-0000-0000DC620000}"/>
    <cellStyle name="Normal 8 2 5 2 6 2 3" xfId="18898" xr:uid="{00000000-0005-0000-0000-0000DD620000}"/>
    <cellStyle name="Normal 8 2 5 2 6 2 4" xfId="25667" xr:uid="{00000000-0005-0000-0000-0000DE620000}"/>
    <cellStyle name="Normal 8 2 5 2 6 3" xfId="8745" xr:uid="{00000000-0005-0000-0000-0000DF620000}"/>
    <cellStyle name="Normal 8 2 5 2 6 4" xfId="15514" xr:uid="{00000000-0005-0000-0000-0000E0620000}"/>
    <cellStyle name="Normal 8 2 5 2 6 5" xfId="22283" xr:uid="{00000000-0005-0000-0000-0000E1620000}"/>
    <cellStyle name="Normal 8 2 5 2 7" xfId="3655" xr:uid="{00000000-0005-0000-0000-0000E2620000}"/>
    <cellStyle name="Normal 8 2 5 2 7 2" xfId="10436" xr:uid="{00000000-0005-0000-0000-0000E3620000}"/>
    <cellStyle name="Normal 8 2 5 2 7 3" xfId="17205" xr:uid="{00000000-0005-0000-0000-0000E4620000}"/>
    <cellStyle name="Normal 8 2 5 2 7 4" xfId="23974" xr:uid="{00000000-0005-0000-0000-0000E5620000}"/>
    <cellStyle name="Normal 8 2 5 2 8" xfId="7051" xr:uid="{00000000-0005-0000-0000-0000E6620000}"/>
    <cellStyle name="Normal 8 2 5 2 9" xfId="13821" xr:uid="{00000000-0005-0000-0000-0000E7620000}"/>
    <cellStyle name="Normal 8 2 5 3" xfId="367" xr:uid="{00000000-0005-0000-0000-0000E8620000}"/>
    <cellStyle name="Normal 8 2 5 3 2" xfId="794" xr:uid="{00000000-0005-0000-0000-0000E9620000}"/>
    <cellStyle name="Normal 8 2 5 3 2 2" xfId="2501" xr:uid="{00000000-0005-0000-0000-0000EA620000}"/>
    <cellStyle name="Normal 8 2 5 3 2 2 2" xfId="5897" xr:uid="{00000000-0005-0000-0000-0000EB620000}"/>
    <cellStyle name="Normal 8 2 5 3 2 2 2 2" xfId="12675" xr:uid="{00000000-0005-0000-0000-0000EC620000}"/>
    <cellStyle name="Normal 8 2 5 3 2 2 2 3" xfId="19444" xr:uid="{00000000-0005-0000-0000-0000ED620000}"/>
    <cellStyle name="Normal 8 2 5 3 2 2 2 4" xfId="26213" xr:uid="{00000000-0005-0000-0000-0000EE620000}"/>
    <cellStyle name="Normal 8 2 5 3 2 2 3" xfId="9291" xr:uid="{00000000-0005-0000-0000-0000EF620000}"/>
    <cellStyle name="Normal 8 2 5 3 2 2 4" xfId="16060" xr:uid="{00000000-0005-0000-0000-0000F0620000}"/>
    <cellStyle name="Normal 8 2 5 3 2 2 5" xfId="22829" xr:uid="{00000000-0005-0000-0000-0000F1620000}"/>
    <cellStyle name="Normal 8 2 5 3 2 3" xfId="4201" xr:uid="{00000000-0005-0000-0000-0000F2620000}"/>
    <cellStyle name="Normal 8 2 5 3 2 3 2" xfId="10982" xr:uid="{00000000-0005-0000-0000-0000F3620000}"/>
    <cellStyle name="Normal 8 2 5 3 2 3 3" xfId="17751" xr:uid="{00000000-0005-0000-0000-0000F4620000}"/>
    <cellStyle name="Normal 8 2 5 3 2 3 4" xfId="24520" xr:uid="{00000000-0005-0000-0000-0000F5620000}"/>
    <cellStyle name="Normal 8 2 5 3 2 4" xfId="7598" xr:uid="{00000000-0005-0000-0000-0000F6620000}"/>
    <cellStyle name="Normal 8 2 5 3 2 5" xfId="14367" xr:uid="{00000000-0005-0000-0000-0000F7620000}"/>
    <cellStyle name="Normal 8 2 5 3 2 6" xfId="21136" xr:uid="{00000000-0005-0000-0000-0000F8620000}"/>
    <cellStyle name="Normal 8 2 5 3 3" xfId="1222" xr:uid="{00000000-0005-0000-0000-0000F9620000}"/>
    <cellStyle name="Normal 8 2 5 3 3 2" xfId="2927" xr:uid="{00000000-0005-0000-0000-0000FA620000}"/>
    <cellStyle name="Normal 8 2 5 3 3 2 2" xfId="6323" xr:uid="{00000000-0005-0000-0000-0000FB620000}"/>
    <cellStyle name="Normal 8 2 5 3 3 2 2 2" xfId="13098" xr:uid="{00000000-0005-0000-0000-0000FC620000}"/>
    <cellStyle name="Normal 8 2 5 3 3 2 2 3" xfId="19867" xr:uid="{00000000-0005-0000-0000-0000FD620000}"/>
    <cellStyle name="Normal 8 2 5 3 3 2 2 4" xfId="26636" xr:uid="{00000000-0005-0000-0000-0000FE620000}"/>
    <cellStyle name="Normal 8 2 5 3 3 2 3" xfId="9714" xr:uid="{00000000-0005-0000-0000-0000FF620000}"/>
    <cellStyle name="Normal 8 2 5 3 3 2 4" xfId="16483" xr:uid="{00000000-0005-0000-0000-000000630000}"/>
    <cellStyle name="Normal 8 2 5 3 3 2 5" xfId="23252" xr:uid="{00000000-0005-0000-0000-000001630000}"/>
    <cellStyle name="Normal 8 2 5 3 3 3" xfId="4624" xr:uid="{00000000-0005-0000-0000-000002630000}"/>
    <cellStyle name="Normal 8 2 5 3 3 3 2" xfId="11405" xr:uid="{00000000-0005-0000-0000-000003630000}"/>
    <cellStyle name="Normal 8 2 5 3 3 3 3" xfId="18174" xr:uid="{00000000-0005-0000-0000-000004630000}"/>
    <cellStyle name="Normal 8 2 5 3 3 3 4" xfId="24943" xr:uid="{00000000-0005-0000-0000-000005630000}"/>
    <cellStyle name="Normal 8 2 5 3 3 4" xfId="8021" xr:uid="{00000000-0005-0000-0000-000006630000}"/>
    <cellStyle name="Normal 8 2 5 3 3 5" xfId="14790" xr:uid="{00000000-0005-0000-0000-000007630000}"/>
    <cellStyle name="Normal 8 2 5 3 3 6" xfId="21559" xr:uid="{00000000-0005-0000-0000-000008630000}"/>
    <cellStyle name="Normal 8 2 5 3 4" xfId="1651" xr:uid="{00000000-0005-0000-0000-000009630000}"/>
    <cellStyle name="Normal 8 2 5 3 4 2" xfId="3353" xr:uid="{00000000-0005-0000-0000-00000A630000}"/>
    <cellStyle name="Normal 8 2 5 3 4 2 2" xfId="6749" xr:uid="{00000000-0005-0000-0000-00000B630000}"/>
    <cellStyle name="Normal 8 2 5 3 4 2 2 2" xfId="13521" xr:uid="{00000000-0005-0000-0000-00000C630000}"/>
    <cellStyle name="Normal 8 2 5 3 4 2 2 3" xfId="20290" xr:uid="{00000000-0005-0000-0000-00000D630000}"/>
    <cellStyle name="Normal 8 2 5 3 4 2 2 4" xfId="27059" xr:uid="{00000000-0005-0000-0000-00000E630000}"/>
    <cellStyle name="Normal 8 2 5 3 4 2 3" xfId="10137" xr:uid="{00000000-0005-0000-0000-00000F630000}"/>
    <cellStyle name="Normal 8 2 5 3 4 2 4" xfId="16906" xr:uid="{00000000-0005-0000-0000-000010630000}"/>
    <cellStyle name="Normal 8 2 5 3 4 2 5" xfId="23675" xr:uid="{00000000-0005-0000-0000-000011630000}"/>
    <cellStyle name="Normal 8 2 5 3 4 3" xfId="5047" xr:uid="{00000000-0005-0000-0000-000012630000}"/>
    <cellStyle name="Normal 8 2 5 3 4 3 2" xfId="11828" xr:uid="{00000000-0005-0000-0000-000013630000}"/>
    <cellStyle name="Normal 8 2 5 3 4 3 3" xfId="18597" xr:uid="{00000000-0005-0000-0000-000014630000}"/>
    <cellStyle name="Normal 8 2 5 3 4 3 4" xfId="25366" xr:uid="{00000000-0005-0000-0000-000015630000}"/>
    <cellStyle name="Normal 8 2 5 3 4 4" xfId="8444" xr:uid="{00000000-0005-0000-0000-000016630000}"/>
    <cellStyle name="Normal 8 2 5 3 4 5" xfId="15213" xr:uid="{00000000-0005-0000-0000-000017630000}"/>
    <cellStyle name="Normal 8 2 5 3 4 6" xfId="21982" xr:uid="{00000000-0005-0000-0000-000018630000}"/>
    <cellStyle name="Normal 8 2 5 3 5" xfId="2076" xr:uid="{00000000-0005-0000-0000-000019630000}"/>
    <cellStyle name="Normal 8 2 5 3 5 2" xfId="5472" xr:uid="{00000000-0005-0000-0000-00001A630000}"/>
    <cellStyle name="Normal 8 2 5 3 5 2 2" xfId="12252" xr:uid="{00000000-0005-0000-0000-00001B630000}"/>
    <cellStyle name="Normal 8 2 5 3 5 2 3" xfId="19021" xr:uid="{00000000-0005-0000-0000-00001C630000}"/>
    <cellStyle name="Normal 8 2 5 3 5 2 4" xfId="25790" xr:uid="{00000000-0005-0000-0000-00001D630000}"/>
    <cellStyle name="Normal 8 2 5 3 5 3" xfId="8868" xr:uid="{00000000-0005-0000-0000-00001E630000}"/>
    <cellStyle name="Normal 8 2 5 3 5 4" xfId="15637" xr:uid="{00000000-0005-0000-0000-00001F630000}"/>
    <cellStyle name="Normal 8 2 5 3 5 5" xfId="22406" xr:uid="{00000000-0005-0000-0000-000020630000}"/>
    <cellStyle name="Normal 8 2 5 3 6" xfId="3778" xr:uid="{00000000-0005-0000-0000-000021630000}"/>
    <cellStyle name="Normal 8 2 5 3 6 2" xfId="10559" xr:uid="{00000000-0005-0000-0000-000022630000}"/>
    <cellStyle name="Normal 8 2 5 3 6 3" xfId="17328" xr:uid="{00000000-0005-0000-0000-000023630000}"/>
    <cellStyle name="Normal 8 2 5 3 6 4" xfId="24097" xr:uid="{00000000-0005-0000-0000-000024630000}"/>
    <cellStyle name="Normal 8 2 5 3 7" xfId="7175" xr:uid="{00000000-0005-0000-0000-000025630000}"/>
    <cellStyle name="Normal 8 2 5 3 8" xfId="13944" xr:uid="{00000000-0005-0000-0000-000026630000}"/>
    <cellStyle name="Normal 8 2 5 3 9" xfId="20713" xr:uid="{00000000-0005-0000-0000-000027630000}"/>
    <cellStyle name="Normal 8 2 5 4" xfId="569" xr:uid="{00000000-0005-0000-0000-000028630000}"/>
    <cellStyle name="Normal 8 2 5 4 2" xfId="2278" xr:uid="{00000000-0005-0000-0000-000029630000}"/>
    <cellStyle name="Normal 8 2 5 4 2 2" xfId="5674" xr:uid="{00000000-0005-0000-0000-00002A630000}"/>
    <cellStyle name="Normal 8 2 5 4 2 2 2" xfId="12452" xr:uid="{00000000-0005-0000-0000-00002B630000}"/>
    <cellStyle name="Normal 8 2 5 4 2 2 3" xfId="19221" xr:uid="{00000000-0005-0000-0000-00002C630000}"/>
    <cellStyle name="Normal 8 2 5 4 2 2 4" xfId="25990" xr:uid="{00000000-0005-0000-0000-00002D630000}"/>
    <cellStyle name="Normal 8 2 5 4 2 3" xfId="9068" xr:uid="{00000000-0005-0000-0000-00002E630000}"/>
    <cellStyle name="Normal 8 2 5 4 2 4" xfId="15837" xr:uid="{00000000-0005-0000-0000-00002F630000}"/>
    <cellStyle name="Normal 8 2 5 4 2 5" xfId="22606" xr:uid="{00000000-0005-0000-0000-000030630000}"/>
    <cellStyle name="Normal 8 2 5 4 3" xfId="3978" xr:uid="{00000000-0005-0000-0000-000031630000}"/>
    <cellStyle name="Normal 8 2 5 4 3 2" xfId="10759" xr:uid="{00000000-0005-0000-0000-000032630000}"/>
    <cellStyle name="Normal 8 2 5 4 3 3" xfId="17528" xr:uid="{00000000-0005-0000-0000-000033630000}"/>
    <cellStyle name="Normal 8 2 5 4 3 4" xfId="24297" xr:uid="{00000000-0005-0000-0000-000034630000}"/>
    <cellStyle name="Normal 8 2 5 4 4" xfId="7375" xr:uid="{00000000-0005-0000-0000-000035630000}"/>
    <cellStyle name="Normal 8 2 5 4 5" xfId="14144" xr:uid="{00000000-0005-0000-0000-000036630000}"/>
    <cellStyle name="Normal 8 2 5 4 6" xfId="20913" xr:uid="{00000000-0005-0000-0000-000037630000}"/>
    <cellStyle name="Normal 8 2 5 5" xfId="999" xr:uid="{00000000-0005-0000-0000-000038630000}"/>
    <cellStyle name="Normal 8 2 5 5 2" xfId="2704" xr:uid="{00000000-0005-0000-0000-000039630000}"/>
    <cellStyle name="Normal 8 2 5 5 2 2" xfId="6100" xr:uid="{00000000-0005-0000-0000-00003A630000}"/>
    <cellStyle name="Normal 8 2 5 5 2 2 2" xfId="12875" xr:uid="{00000000-0005-0000-0000-00003B630000}"/>
    <cellStyle name="Normal 8 2 5 5 2 2 3" xfId="19644" xr:uid="{00000000-0005-0000-0000-00003C630000}"/>
    <cellStyle name="Normal 8 2 5 5 2 2 4" xfId="26413" xr:uid="{00000000-0005-0000-0000-00003D630000}"/>
    <cellStyle name="Normal 8 2 5 5 2 3" xfId="9491" xr:uid="{00000000-0005-0000-0000-00003E630000}"/>
    <cellStyle name="Normal 8 2 5 5 2 4" xfId="16260" xr:uid="{00000000-0005-0000-0000-00003F630000}"/>
    <cellStyle name="Normal 8 2 5 5 2 5" xfId="23029" xr:uid="{00000000-0005-0000-0000-000040630000}"/>
    <cellStyle name="Normal 8 2 5 5 3" xfId="4401" xr:uid="{00000000-0005-0000-0000-000041630000}"/>
    <cellStyle name="Normal 8 2 5 5 3 2" xfId="11182" xr:uid="{00000000-0005-0000-0000-000042630000}"/>
    <cellStyle name="Normal 8 2 5 5 3 3" xfId="17951" xr:uid="{00000000-0005-0000-0000-000043630000}"/>
    <cellStyle name="Normal 8 2 5 5 3 4" xfId="24720" xr:uid="{00000000-0005-0000-0000-000044630000}"/>
    <cellStyle name="Normal 8 2 5 5 4" xfId="7798" xr:uid="{00000000-0005-0000-0000-000045630000}"/>
    <cellStyle name="Normal 8 2 5 5 5" xfId="14567" xr:uid="{00000000-0005-0000-0000-000046630000}"/>
    <cellStyle name="Normal 8 2 5 5 6" xfId="21336" xr:uid="{00000000-0005-0000-0000-000047630000}"/>
    <cellStyle name="Normal 8 2 5 6" xfId="1428" xr:uid="{00000000-0005-0000-0000-000048630000}"/>
    <cellStyle name="Normal 8 2 5 6 2" xfId="3130" xr:uid="{00000000-0005-0000-0000-000049630000}"/>
    <cellStyle name="Normal 8 2 5 6 2 2" xfId="6526" xr:uid="{00000000-0005-0000-0000-00004A630000}"/>
    <cellStyle name="Normal 8 2 5 6 2 2 2" xfId="13298" xr:uid="{00000000-0005-0000-0000-00004B630000}"/>
    <cellStyle name="Normal 8 2 5 6 2 2 3" xfId="20067" xr:uid="{00000000-0005-0000-0000-00004C630000}"/>
    <cellStyle name="Normal 8 2 5 6 2 2 4" xfId="26836" xr:uid="{00000000-0005-0000-0000-00004D630000}"/>
    <cellStyle name="Normal 8 2 5 6 2 3" xfId="9914" xr:uid="{00000000-0005-0000-0000-00004E630000}"/>
    <cellStyle name="Normal 8 2 5 6 2 4" xfId="16683" xr:uid="{00000000-0005-0000-0000-00004F630000}"/>
    <cellStyle name="Normal 8 2 5 6 2 5" xfId="23452" xr:uid="{00000000-0005-0000-0000-000050630000}"/>
    <cellStyle name="Normal 8 2 5 6 3" xfId="4824" xr:uid="{00000000-0005-0000-0000-000051630000}"/>
    <cellStyle name="Normal 8 2 5 6 3 2" xfId="11605" xr:uid="{00000000-0005-0000-0000-000052630000}"/>
    <cellStyle name="Normal 8 2 5 6 3 3" xfId="18374" xr:uid="{00000000-0005-0000-0000-000053630000}"/>
    <cellStyle name="Normal 8 2 5 6 3 4" xfId="25143" xr:uid="{00000000-0005-0000-0000-000054630000}"/>
    <cellStyle name="Normal 8 2 5 6 4" xfId="8221" xr:uid="{00000000-0005-0000-0000-000055630000}"/>
    <cellStyle name="Normal 8 2 5 6 5" xfId="14990" xr:uid="{00000000-0005-0000-0000-000056630000}"/>
    <cellStyle name="Normal 8 2 5 6 6" xfId="21759" xr:uid="{00000000-0005-0000-0000-000057630000}"/>
    <cellStyle name="Normal 8 2 5 7" xfId="1853" xr:uid="{00000000-0005-0000-0000-000058630000}"/>
    <cellStyle name="Normal 8 2 5 7 2" xfId="5249" xr:uid="{00000000-0005-0000-0000-000059630000}"/>
    <cellStyle name="Normal 8 2 5 7 2 2" xfId="12029" xr:uid="{00000000-0005-0000-0000-00005A630000}"/>
    <cellStyle name="Normal 8 2 5 7 2 3" xfId="18798" xr:uid="{00000000-0005-0000-0000-00005B630000}"/>
    <cellStyle name="Normal 8 2 5 7 2 4" xfId="25567" xr:uid="{00000000-0005-0000-0000-00005C630000}"/>
    <cellStyle name="Normal 8 2 5 7 3" xfId="8645" xr:uid="{00000000-0005-0000-0000-00005D630000}"/>
    <cellStyle name="Normal 8 2 5 7 4" xfId="15414" xr:uid="{00000000-0005-0000-0000-00005E630000}"/>
    <cellStyle name="Normal 8 2 5 7 5" xfId="22183" xr:uid="{00000000-0005-0000-0000-00005F630000}"/>
    <cellStyle name="Normal 8 2 5 8" xfId="3555" xr:uid="{00000000-0005-0000-0000-000060630000}"/>
    <cellStyle name="Normal 8 2 5 8 2" xfId="10336" xr:uid="{00000000-0005-0000-0000-000061630000}"/>
    <cellStyle name="Normal 8 2 5 8 3" xfId="17105" xr:uid="{00000000-0005-0000-0000-000062630000}"/>
    <cellStyle name="Normal 8 2 5 8 4" xfId="23874" xr:uid="{00000000-0005-0000-0000-000063630000}"/>
    <cellStyle name="Normal 8 2 5 9" xfId="6951" xr:uid="{00000000-0005-0000-0000-000064630000}"/>
    <cellStyle name="Normal 8 2 6" xfId="141" xr:uid="{00000000-0005-0000-0000-000065630000}"/>
    <cellStyle name="Normal 8 2 6 10" xfId="20510" xr:uid="{00000000-0005-0000-0000-000066630000}"/>
    <cellStyle name="Normal 8 2 6 2" xfId="389" xr:uid="{00000000-0005-0000-0000-000067630000}"/>
    <cellStyle name="Normal 8 2 6 2 2" xfId="816" xr:uid="{00000000-0005-0000-0000-000068630000}"/>
    <cellStyle name="Normal 8 2 6 2 2 2" xfId="2521" xr:uid="{00000000-0005-0000-0000-000069630000}"/>
    <cellStyle name="Normal 8 2 6 2 2 2 2" xfId="5917" xr:uid="{00000000-0005-0000-0000-00006A630000}"/>
    <cellStyle name="Normal 8 2 6 2 2 2 2 2" xfId="12695" xr:uid="{00000000-0005-0000-0000-00006B630000}"/>
    <cellStyle name="Normal 8 2 6 2 2 2 2 3" xfId="19464" xr:uid="{00000000-0005-0000-0000-00006C630000}"/>
    <cellStyle name="Normal 8 2 6 2 2 2 2 4" xfId="26233" xr:uid="{00000000-0005-0000-0000-00006D630000}"/>
    <cellStyle name="Normal 8 2 6 2 2 2 3" xfId="9311" xr:uid="{00000000-0005-0000-0000-00006E630000}"/>
    <cellStyle name="Normal 8 2 6 2 2 2 4" xfId="16080" xr:uid="{00000000-0005-0000-0000-00006F630000}"/>
    <cellStyle name="Normal 8 2 6 2 2 2 5" xfId="22849" xr:uid="{00000000-0005-0000-0000-000070630000}"/>
    <cellStyle name="Normal 8 2 6 2 2 3" xfId="4221" xr:uid="{00000000-0005-0000-0000-000071630000}"/>
    <cellStyle name="Normal 8 2 6 2 2 3 2" xfId="11002" xr:uid="{00000000-0005-0000-0000-000072630000}"/>
    <cellStyle name="Normal 8 2 6 2 2 3 3" xfId="17771" xr:uid="{00000000-0005-0000-0000-000073630000}"/>
    <cellStyle name="Normal 8 2 6 2 2 3 4" xfId="24540" xr:uid="{00000000-0005-0000-0000-000074630000}"/>
    <cellStyle name="Normal 8 2 6 2 2 4" xfId="7618" xr:uid="{00000000-0005-0000-0000-000075630000}"/>
    <cellStyle name="Normal 8 2 6 2 2 5" xfId="14387" xr:uid="{00000000-0005-0000-0000-000076630000}"/>
    <cellStyle name="Normal 8 2 6 2 2 6" xfId="21156" xr:uid="{00000000-0005-0000-0000-000077630000}"/>
    <cellStyle name="Normal 8 2 6 2 3" xfId="1242" xr:uid="{00000000-0005-0000-0000-000078630000}"/>
    <cellStyle name="Normal 8 2 6 2 3 2" xfId="2947" xr:uid="{00000000-0005-0000-0000-000079630000}"/>
    <cellStyle name="Normal 8 2 6 2 3 2 2" xfId="6343" xr:uid="{00000000-0005-0000-0000-00007A630000}"/>
    <cellStyle name="Normal 8 2 6 2 3 2 2 2" xfId="13118" xr:uid="{00000000-0005-0000-0000-00007B630000}"/>
    <cellStyle name="Normal 8 2 6 2 3 2 2 3" xfId="19887" xr:uid="{00000000-0005-0000-0000-00007C630000}"/>
    <cellStyle name="Normal 8 2 6 2 3 2 2 4" xfId="26656" xr:uid="{00000000-0005-0000-0000-00007D630000}"/>
    <cellStyle name="Normal 8 2 6 2 3 2 3" xfId="9734" xr:uid="{00000000-0005-0000-0000-00007E630000}"/>
    <cellStyle name="Normal 8 2 6 2 3 2 4" xfId="16503" xr:uid="{00000000-0005-0000-0000-00007F630000}"/>
    <cellStyle name="Normal 8 2 6 2 3 2 5" xfId="23272" xr:uid="{00000000-0005-0000-0000-000080630000}"/>
    <cellStyle name="Normal 8 2 6 2 3 3" xfId="4644" xr:uid="{00000000-0005-0000-0000-000081630000}"/>
    <cellStyle name="Normal 8 2 6 2 3 3 2" xfId="11425" xr:uid="{00000000-0005-0000-0000-000082630000}"/>
    <cellStyle name="Normal 8 2 6 2 3 3 3" xfId="18194" xr:uid="{00000000-0005-0000-0000-000083630000}"/>
    <cellStyle name="Normal 8 2 6 2 3 3 4" xfId="24963" xr:uid="{00000000-0005-0000-0000-000084630000}"/>
    <cellStyle name="Normal 8 2 6 2 3 4" xfId="8041" xr:uid="{00000000-0005-0000-0000-000085630000}"/>
    <cellStyle name="Normal 8 2 6 2 3 5" xfId="14810" xr:uid="{00000000-0005-0000-0000-000086630000}"/>
    <cellStyle name="Normal 8 2 6 2 3 6" xfId="21579" xr:uid="{00000000-0005-0000-0000-000087630000}"/>
    <cellStyle name="Normal 8 2 6 2 4" xfId="1671" xr:uid="{00000000-0005-0000-0000-000088630000}"/>
    <cellStyle name="Normal 8 2 6 2 4 2" xfId="3373" xr:uid="{00000000-0005-0000-0000-000089630000}"/>
    <cellStyle name="Normal 8 2 6 2 4 2 2" xfId="6769" xr:uid="{00000000-0005-0000-0000-00008A630000}"/>
    <cellStyle name="Normal 8 2 6 2 4 2 2 2" xfId="13541" xr:uid="{00000000-0005-0000-0000-00008B630000}"/>
    <cellStyle name="Normal 8 2 6 2 4 2 2 3" xfId="20310" xr:uid="{00000000-0005-0000-0000-00008C630000}"/>
    <cellStyle name="Normal 8 2 6 2 4 2 2 4" xfId="27079" xr:uid="{00000000-0005-0000-0000-00008D630000}"/>
    <cellStyle name="Normal 8 2 6 2 4 2 3" xfId="10157" xr:uid="{00000000-0005-0000-0000-00008E630000}"/>
    <cellStyle name="Normal 8 2 6 2 4 2 4" xfId="16926" xr:uid="{00000000-0005-0000-0000-00008F630000}"/>
    <cellStyle name="Normal 8 2 6 2 4 2 5" xfId="23695" xr:uid="{00000000-0005-0000-0000-000090630000}"/>
    <cellStyle name="Normal 8 2 6 2 4 3" xfId="5067" xr:uid="{00000000-0005-0000-0000-000091630000}"/>
    <cellStyle name="Normal 8 2 6 2 4 3 2" xfId="11848" xr:uid="{00000000-0005-0000-0000-000092630000}"/>
    <cellStyle name="Normal 8 2 6 2 4 3 3" xfId="18617" xr:uid="{00000000-0005-0000-0000-000093630000}"/>
    <cellStyle name="Normal 8 2 6 2 4 3 4" xfId="25386" xr:uid="{00000000-0005-0000-0000-000094630000}"/>
    <cellStyle name="Normal 8 2 6 2 4 4" xfId="8464" xr:uid="{00000000-0005-0000-0000-000095630000}"/>
    <cellStyle name="Normal 8 2 6 2 4 5" xfId="15233" xr:uid="{00000000-0005-0000-0000-000096630000}"/>
    <cellStyle name="Normal 8 2 6 2 4 6" xfId="22002" xr:uid="{00000000-0005-0000-0000-000097630000}"/>
    <cellStyle name="Normal 8 2 6 2 5" xfId="2098" xr:uid="{00000000-0005-0000-0000-000098630000}"/>
    <cellStyle name="Normal 8 2 6 2 5 2" xfId="5494" xr:uid="{00000000-0005-0000-0000-000099630000}"/>
    <cellStyle name="Normal 8 2 6 2 5 2 2" xfId="12272" xr:uid="{00000000-0005-0000-0000-00009A630000}"/>
    <cellStyle name="Normal 8 2 6 2 5 2 3" xfId="19041" xr:uid="{00000000-0005-0000-0000-00009B630000}"/>
    <cellStyle name="Normal 8 2 6 2 5 2 4" xfId="25810" xr:uid="{00000000-0005-0000-0000-00009C630000}"/>
    <cellStyle name="Normal 8 2 6 2 5 3" xfId="8888" xr:uid="{00000000-0005-0000-0000-00009D630000}"/>
    <cellStyle name="Normal 8 2 6 2 5 4" xfId="15657" xr:uid="{00000000-0005-0000-0000-00009E630000}"/>
    <cellStyle name="Normal 8 2 6 2 5 5" xfId="22426" xr:uid="{00000000-0005-0000-0000-00009F630000}"/>
    <cellStyle name="Normal 8 2 6 2 6" xfId="3798" xr:uid="{00000000-0005-0000-0000-0000A0630000}"/>
    <cellStyle name="Normal 8 2 6 2 6 2" xfId="10579" xr:uid="{00000000-0005-0000-0000-0000A1630000}"/>
    <cellStyle name="Normal 8 2 6 2 6 3" xfId="17348" xr:uid="{00000000-0005-0000-0000-0000A2630000}"/>
    <cellStyle name="Normal 8 2 6 2 6 4" xfId="24117" xr:uid="{00000000-0005-0000-0000-0000A3630000}"/>
    <cellStyle name="Normal 8 2 6 2 7" xfId="7195" xr:uid="{00000000-0005-0000-0000-0000A4630000}"/>
    <cellStyle name="Normal 8 2 6 2 8" xfId="13964" xr:uid="{00000000-0005-0000-0000-0000A5630000}"/>
    <cellStyle name="Normal 8 2 6 2 9" xfId="20733" xr:uid="{00000000-0005-0000-0000-0000A6630000}"/>
    <cellStyle name="Normal 8 2 6 3" xfId="591" xr:uid="{00000000-0005-0000-0000-0000A7630000}"/>
    <cellStyle name="Normal 8 2 6 3 2" xfId="2298" xr:uid="{00000000-0005-0000-0000-0000A8630000}"/>
    <cellStyle name="Normal 8 2 6 3 2 2" xfId="5694" xr:uid="{00000000-0005-0000-0000-0000A9630000}"/>
    <cellStyle name="Normal 8 2 6 3 2 2 2" xfId="12472" xr:uid="{00000000-0005-0000-0000-0000AA630000}"/>
    <cellStyle name="Normal 8 2 6 3 2 2 3" xfId="19241" xr:uid="{00000000-0005-0000-0000-0000AB630000}"/>
    <cellStyle name="Normal 8 2 6 3 2 2 4" xfId="26010" xr:uid="{00000000-0005-0000-0000-0000AC630000}"/>
    <cellStyle name="Normal 8 2 6 3 2 3" xfId="9088" xr:uid="{00000000-0005-0000-0000-0000AD630000}"/>
    <cellStyle name="Normal 8 2 6 3 2 4" xfId="15857" xr:uid="{00000000-0005-0000-0000-0000AE630000}"/>
    <cellStyle name="Normal 8 2 6 3 2 5" xfId="22626" xr:uid="{00000000-0005-0000-0000-0000AF630000}"/>
    <cellStyle name="Normal 8 2 6 3 3" xfId="3998" xr:uid="{00000000-0005-0000-0000-0000B0630000}"/>
    <cellStyle name="Normal 8 2 6 3 3 2" xfId="10779" xr:uid="{00000000-0005-0000-0000-0000B1630000}"/>
    <cellStyle name="Normal 8 2 6 3 3 3" xfId="17548" xr:uid="{00000000-0005-0000-0000-0000B2630000}"/>
    <cellStyle name="Normal 8 2 6 3 3 4" xfId="24317" xr:uid="{00000000-0005-0000-0000-0000B3630000}"/>
    <cellStyle name="Normal 8 2 6 3 4" xfId="7395" xr:uid="{00000000-0005-0000-0000-0000B4630000}"/>
    <cellStyle name="Normal 8 2 6 3 5" xfId="14164" xr:uid="{00000000-0005-0000-0000-0000B5630000}"/>
    <cellStyle name="Normal 8 2 6 3 6" xfId="20933" xr:uid="{00000000-0005-0000-0000-0000B6630000}"/>
    <cellStyle name="Normal 8 2 6 4" xfId="1019" xr:uid="{00000000-0005-0000-0000-0000B7630000}"/>
    <cellStyle name="Normal 8 2 6 4 2" xfId="2724" xr:uid="{00000000-0005-0000-0000-0000B8630000}"/>
    <cellStyle name="Normal 8 2 6 4 2 2" xfId="6120" xr:uid="{00000000-0005-0000-0000-0000B9630000}"/>
    <cellStyle name="Normal 8 2 6 4 2 2 2" xfId="12895" xr:uid="{00000000-0005-0000-0000-0000BA630000}"/>
    <cellStyle name="Normal 8 2 6 4 2 2 3" xfId="19664" xr:uid="{00000000-0005-0000-0000-0000BB630000}"/>
    <cellStyle name="Normal 8 2 6 4 2 2 4" xfId="26433" xr:uid="{00000000-0005-0000-0000-0000BC630000}"/>
    <cellStyle name="Normal 8 2 6 4 2 3" xfId="9511" xr:uid="{00000000-0005-0000-0000-0000BD630000}"/>
    <cellStyle name="Normal 8 2 6 4 2 4" xfId="16280" xr:uid="{00000000-0005-0000-0000-0000BE630000}"/>
    <cellStyle name="Normal 8 2 6 4 2 5" xfId="23049" xr:uid="{00000000-0005-0000-0000-0000BF630000}"/>
    <cellStyle name="Normal 8 2 6 4 3" xfId="4421" xr:uid="{00000000-0005-0000-0000-0000C0630000}"/>
    <cellStyle name="Normal 8 2 6 4 3 2" xfId="11202" xr:uid="{00000000-0005-0000-0000-0000C1630000}"/>
    <cellStyle name="Normal 8 2 6 4 3 3" xfId="17971" xr:uid="{00000000-0005-0000-0000-0000C2630000}"/>
    <cellStyle name="Normal 8 2 6 4 3 4" xfId="24740" xr:uid="{00000000-0005-0000-0000-0000C3630000}"/>
    <cellStyle name="Normal 8 2 6 4 4" xfId="7818" xr:uid="{00000000-0005-0000-0000-0000C4630000}"/>
    <cellStyle name="Normal 8 2 6 4 5" xfId="14587" xr:uid="{00000000-0005-0000-0000-0000C5630000}"/>
    <cellStyle name="Normal 8 2 6 4 6" xfId="21356" xr:uid="{00000000-0005-0000-0000-0000C6630000}"/>
    <cellStyle name="Normal 8 2 6 5" xfId="1448" xr:uid="{00000000-0005-0000-0000-0000C7630000}"/>
    <cellStyle name="Normal 8 2 6 5 2" xfId="3150" xr:uid="{00000000-0005-0000-0000-0000C8630000}"/>
    <cellStyle name="Normal 8 2 6 5 2 2" xfId="6546" xr:uid="{00000000-0005-0000-0000-0000C9630000}"/>
    <cellStyle name="Normal 8 2 6 5 2 2 2" xfId="13318" xr:uid="{00000000-0005-0000-0000-0000CA630000}"/>
    <cellStyle name="Normal 8 2 6 5 2 2 3" xfId="20087" xr:uid="{00000000-0005-0000-0000-0000CB630000}"/>
    <cellStyle name="Normal 8 2 6 5 2 2 4" xfId="26856" xr:uid="{00000000-0005-0000-0000-0000CC630000}"/>
    <cellStyle name="Normal 8 2 6 5 2 3" xfId="9934" xr:uid="{00000000-0005-0000-0000-0000CD630000}"/>
    <cellStyle name="Normal 8 2 6 5 2 4" xfId="16703" xr:uid="{00000000-0005-0000-0000-0000CE630000}"/>
    <cellStyle name="Normal 8 2 6 5 2 5" xfId="23472" xr:uid="{00000000-0005-0000-0000-0000CF630000}"/>
    <cellStyle name="Normal 8 2 6 5 3" xfId="4844" xr:uid="{00000000-0005-0000-0000-0000D0630000}"/>
    <cellStyle name="Normal 8 2 6 5 3 2" xfId="11625" xr:uid="{00000000-0005-0000-0000-0000D1630000}"/>
    <cellStyle name="Normal 8 2 6 5 3 3" xfId="18394" xr:uid="{00000000-0005-0000-0000-0000D2630000}"/>
    <cellStyle name="Normal 8 2 6 5 3 4" xfId="25163" xr:uid="{00000000-0005-0000-0000-0000D3630000}"/>
    <cellStyle name="Normal 8 2 6 5 4" xfId="8241" xr:uid="{00000000-0005-0000-0000-0000D4630000}"/>
    <cellStyle name="Normal 8 2 6 5 5" xfId="15010" xr:uid="{00000000-0005-0000-0000-0000D5630000}"/>
    <cellStyle name="Normal 8 2 6 5 6" xfId="21779" xr:uid="{00000000-0005-0000-0000-0000D6630000}"/>
    <cellStyle name="Normal 8 2 6 6" xfId="1873" xr:uid="{00000000-0005-0000-0000-0000D7630000}"/>
    <cellStyle name="Normal 8 2 6 6 2" xfId="5269" xr:uid="{00000000-0005-0000-0000-0000D8630000}"/>
    <cellStyle name="Normal 8 2 6 6 2 2" xfId="12049" xr:uid="{00000000-0005-0000-0000-0000D9630000}"/>
    <cellStyle name="Normal 8 2 6 6 2 3" xfId="18818" xr:uid="{00000000-0005-0000-0000-0000DA630000}"/>
    <cellStyle name="Normal 8 2 6 6 2 4" xfId="25587" xr:uid="{00000000-0005-0000-0000-0000DB630000}"/>
    <cellStyle name="Normal 8 2 6 6 3" xfId="8665" xr:uid="{00000000-0005-0000-0000-0000DC630000}"/>
    <cellStyle name="Normal 8 2 6 6 4" xfId="15434" xr:uid="{00000000-0005-0000-0000-0000DD630000}"/>
    <cellStyle name="Normal 8 2 6 6 5" xfId="22203" xr:uid="{00000000-0005-0000-0000-0000DE630000}"/>
    <cellStyle name="Normal 8 2 6 7" xfId="3575" xr:uid="{00000000-0005-0000-0000-0000DF630000}"/>
    <cellStyle name="Normal 8 2 6 7 2" xfId="10356" xr:uid="{00000000-0005-0000-0000-0000E0630000}"/>
    <cellStyle name="Normal 8 2 6 7 3" xfId="17125" xr:uid="{00000000-0005-0000-0000-0000E1630000}"/>
    <cellStyle name="Normal 8 2 6 7 4" xfId="23894" xr:uid="{00000000-0005-0000-0000-0000E2630000}"/>
    <cellStyle name="Normal 8 2 6 8" xfId="6971" xr:uid="{00000000-0005-0000-0000-0000E3630000}"/>
    <cellStyle name="Normal 8 2 6 9" xfId="13741" xr:uid="{00000000-0005-0000-0000-0000E4630000}"/>
    <cellStyle name="Normal 8 2 7" xfId="287" xr:uid="{00000000-0005-0000-0000-0000E5630000}"/>
    <cellStyle name="Normal 8 2 7 2" xfId="714" xr:uid="{00000000-0005-0000-0000-0000E6630000}"/>
    <cellStyle name="Normal 8 2 7 2 2" xfId="2421" xr:uid="{00000000-0005-0000-0000-0000E7630000}"/>
    <cellStyle name="Normal 8 2 7 2 2 2" xfId="5817" xr:uid="{00000000-0005-0000-0000-0000E8630000}"/>
    <cellStyle name="Normal 8 2 7 2 2 2 2" xfId="12595" xr:uid="{00000000-0005-0000-0000-0000E9630000}"/>
    <cellStyle name="Normal 8 2 7 2 2 2 3" xfId="19364" xr:uid="{00000000-0005-0000-0000-0000EA630000}"/>
    <cellStyle name="Normal 8 2 7 2 2 2 4" xfId="26133" xr:uid="{00000000-0005-0000-0000-0000EB630000}"/>
    <cellStyle name="Normal 8 2 7 2 2 3" xfId="9211" xr:uid="{00000000-0005-0000-0000-0000EC630000}"/>
    <cellStyle name="Normal 8 2 7 2 2 4" xfId="15980" xr:uid="{00000000-0005-0000-0000-0000ED630000}"/>
    <cellStyle name="Normal 8 2 7 2 2 5" xfId="22749" xr:uid="{00000000-0005-0000-0000-0000EE630000}"/>
    <cellStyle name="Normal 8 2 7 2 3" xfId="4121" xr:uid="{00000000-0005-0000-0000-0000EF630000}"/>
    <cellStyle name="Normal 8 2 7 2 3 2" xfId="10902" xr:uid="{00000000-0005-0000-0000-0000F0630000}"/>
    <cellStyle name="Normal 8 2 7 2 3 3" xfId="17671" xr:uid="{00000000-0005-0000-0000-0000F1630000}"/>
    <cellStyle name="Normal 8 2 7 2 3 4" xfId="24440" xr:uid="{00000000-0005-0000-0000-0000F2630000}"/>
    <cellStyle name="Normal 8 2 7 2 4" xfId="7518" xr:uid="{00000000-0005-0000-0000-0000F3630000}"/>
    <cellStyle name="Normal 8 2 7 2 5" xfId="14287" xr:uid="{00000000-0005-0000-0000-0000F4630000}"/>
    <cellStyle name="Normal 8 2 7 2 6" xfId="21056" xr:uid="{00000000-0005-0000-0000-0000F5630000}"/>
    <cellStyle name="Normal 8 2 7 3" xfId="1142" xr:uid="{00000000-0005-0000-0000-0000F6630000}"/>
    <cellStyle name="Normal 8 2 7 3 2" xfId="2847" xr:uid="{00000000-0005-0000-0000-0000F7630000}"/>
    <cellStyle name="Normal 8 2 7 3 2 2" xfId="6243" xr:uid="{00000000-0005-0000-0000-0000F8630000}"/>
    <cellStyle name="Normal 8 2 7 3 2 2 2" xfId="13018" xr:uid="{00000000-0005-0000-0000-0000F9630000}"/>
    <cellStyle name="Normal 8 2 7 3 2 2 3" xfId="19787" xr:uid="{00000000-0005-0000-0000-0000FA630000}"/>
    <cellStyle name="Normal 8 2 7 3 2 2 4" xfId="26556" xr:uid="{00000000-0005-0000-0000-0000FB630000}"/>
    <cellStyle name="Normal 8 2 7 3 2 3" xfId="9634" xr:uid="{00000000-0005-0000-0000-0000FC630000}"/>
    <cellStyle name="Normal 8 2 7 3 2 4" xfId="16403" xr:uid="{00000000-0005-0000-0000-0000FD630000}"/>
    <cellStyle name="Normal 8 2 7 3 2 5" xfId="23172" xr:uid="{00000000-0005-0000-0000-0000FE630000}"/>
    <cellStyle name="Normal 8 2 7 3 3" xfId="4544" xr:uid="{00000000-0005-0000-0000-0000FF630000}"/>
    <cellStyle name="Normal 8 2 7 3 3 2" xfId="11325" xr:uid="{00000000-0005-0000-0000-000000640000}"/>
    <cellStyle name="Normal 8 2 7 3 3 3" xfId="18094" xr:uid="{00000000-0005-0000-0000-000001640000}"/>
    <cellStyle name="Normal 8 2 7 3 3 4" xfId="24863" xr:uid="{00000000-0005-0000-0000-000002640000}"/>
    <cellStyle name="Normal 8 2 7 3 4" xfId="7941" xr:uid="{00000000-0005-0000-0000-000003640000}"/>
    <cellStyle name="Normal 8 2 7 3 5" xfId="14710" xr:uid="{00000000-0005-0000-0000-000004640000}"/>
    <cellStyle name="Normal 8 2 7 3 6" xfId="21479" xr:uid="{00000000-0005-0000-0000-000005640000}"/>
    <cellStyle name="Normal 8 2 7 4" xfId="1571" xr:uid="{00000000-0005-0000-0000-000006640000}"/>
    <cellStyle name="Normal 8 2 7 4 2" xfId="3273" xr:uid="{00000000-0005-0000-0000-000007640000}"/>
    <cellStyle name="Normal 8 2 7 4 2 2" xfId="6669" xr:uid="{00000000-0005-0000-0000-000008640000}"/>
    <cellStyle name="Normal 8 2 7 4 2 2 2" xfId="13441" xr:uid="{00000000-0005-0000-0000-000009640000}"/>
    <cellStyle name="Normal 8 2 7 4 2 2 3" xfId="20210" xr:uid="{00000000-0005-0000-0000-00000A640000}"/>
    <cellStyle name="Normal 8 2 7 4 2 2 4" xfId="26979" xr:uid="{00000000-0005-0000-0000-00000B640000}"/>
    <cellStyle name="Normal 8 2 7 4 2 3" xfId="10057" xr:uid="{00000000-0005-0000-0000-00000C640000}"/>
    <cellStyle name="Normal 8 2 7 4 2 4" xfId="16826" xr:uid="{00000000-0005-0000-0000-00000D640000}"/>
    <cellStyle name="Normal 8 2 7 4 2 5" xfId="23595" xr:uid="{00000000-0005-0000-0000-00000E640000}"/>
    <cellStyle name="Normal 8 2 7 4 3" xfId="4967" xr:uid="{00000000-0005-0000-0000-00000F640000}"/>
    <cellStyle name="Normal 8 2 7 4 3 2" xfId="11748" xr:uid="{00000000-0005-0000-0000-000010640000}"/>
    <cellStyle name="Normal 8 2 7 4 3 3" xfId="18517" xr:uid="{00000000-0005-0000-0000-000011640000}"/>
    <cellStyle name="Normal 8 2 7 4 3 4" xfId="25286" xr:uid="{00000000-0005-0000-0000-000012640000}"/>
    <cellStyle name="Normal 8 2 7 4 4" xfId="8364" xr:uid="{00000000-0005-0000-0000-000013640000}"/>
    <cellStyle name="Normal 8 2 7 4 5" xfId="15133" xr:uid="{00000000-0005-0000-0000-000014640000}"/>
    <cellStyle name="Normal 8 2 7 4 6" xfId="21902" xr:uid="{00000000-0005-0000-0000-000015640000}"/>
    <cellStyle name="Normal 8 2 7 5" xfId="1996" xr:uid="{00000000-0005-0000-0000-000016640000}"/>
    <cellStyle name="Normal 8 2 7 5 2" xfId="5392" xr:uid="{00000000-0005-0000-0000-000017640000}"/>
    <cellStyle name="Normal 8 2 7 5 2 2" xfId="12172" xr:uid="{00000000-0005-0000-0000-000018640000}"/>
    <cellStyle name="Normal 8 2 7 5 2 3" xfId="18941" xr:uid="{00000000-0005-0000-0000-000019640000}"/>
    <cellStyle name="Normal 8 2 7 5 2 4" xfId="25710" xr:uid="{00000000-0005-0000-0000-00001A640000}"/>
    <cellStyle name="Normal 8 2 7 5 3" xfId="8788" xr:uid="{00000000-0005-0000-0000-00001B640000}"/>
    <cellStyle name="Normal 8 2 7 5 4" xfId="15557" xr:uid="{00000000-0005-0000-0000-00001C640000}"/>
    <cellStyle name="Normal 8 2 7 5 5" xfId="22326" xr:uid="{00000000-0005-0000-0000-00001D640000}"/>
    <cellStyle name="Normal 8 2 7 6" xfId="3698" xr:uid="{00000000-0005-0000-0000-00001E640000}"/>
    <cellStyle name="Normal 8 2 7 6 2" xfId="10479" xr:uid="{00000000-0005-0000-0000-00001F640000}"/>
    <cellStyle name="Normal 8 2 7 6 3" xfId="17248" xr:uid="{00000000-0005-0000-0000-000020640000}"/>
    <cellStyle name="Normal 8 2 7 6 4" xfId="24017" xr:uid="{00000000-0005-0000-0000-000021640000}"/>
    <cellStyle name="Normal 8 2 7 7" xfId="7095" xr:uid="{00000000-0005-0000-0000-000022640000}"/>
    <cellStyle name="Normal 8 2 7 8" xfId="13864" xr:uid="{00000000-0005-0000-0000-000023640000}"/>
    <cellStyle name="Normal 8 2 7 9" xfId="20633" xr:uid="{00000000-0005-0000-0000-000024640000}"/>
    <cellStyle name="Normal 8 2 8" xfId="489" xr:uid="{00000000-0005-0000-0000-000025640000}"/>
    <cellStyle name="Normal 8 2 8 2" xfId="2198" xr:uid="{00000000-0005-0000-0000-000026640000}"/>
    <cellStyle name="Normal 8 2 8 2 2" xfId="5594" xr:uid="{00000000-0005-0000-0000-000027640000}"/>
    <cellStyle name="Normal 8 2 8 2 2 2" xfId="12372" xr:uid="{00000000-0005-0000-0000-000028640000}"/>
    <cellStyle name="Normal 8 2 8 2 2 3" xfId="19141" xr:uid="{00000000-0005-0000-0000-000029640000}"/>
    <cellStyle name="Normal 8 2 8 2 2 4" xfId="25910" xr:uid="{00000000-0005-0000-0000-00002A640000}"/>
    <cellStyle name="Normal 8 2 8 2 3" xfId="8988" xr:uid="{00000000-0005-0000-0000-00002B640000}"/>
    <cellStyle name="Normal 8 2 8 2 4" xfId="15757" xr:uid="{00000000-0005-0000-0000-00002C640000}"/>
    <cellStyle name="Normal 8 2 8 2 5" xfId="22526" xr:uid="{00000000-0005-0000-0000-00002D640000}"/>
    <cellStyle name="Normal 8 2 8 3" xfId="3898" xr:uid="{00000000-0005-0000-0000-00002E640000}"/>
    <cellStyle name="Normal 8 2 8 3 2" xfId="10679" xr:uid="{00000000-0005-0000-0000-00002F640000}"/>
    <cellStyle name="Normal 8 2 8 3 3" xfId="17448" xr:uid="{00000000-0005-0000-0000-000030640000}"/>
    <cellStyle name="Normal 8 2 8 3 4" xfId="24217" xr:uid="{00000000-0005-0000-0000-000031640000}"/>
    <cellStyle name="Normal 8 2 8 4" xfId="7295" xr:uid="{00000000-0005-0000-0000-000032640000}"/>
    <cellStyle name="Normal 8 2 8 5" xfId="14064" xr:uid="{00000000-0005-0000-0000-000033640000}"/>
    <cellStyle name="Normal 8 2 8 6" xfId="20833" xr:uid="{00000000-0005-0000-0000-000034640000}"/>
    <cellStyle name="Normal 8 2 9" xfId="919" xr:uid="{00000000-0005-0000-0000-000035640000}"/>
    <cellStyle name="Normal 8 2 9 2" xfId="2624" xr:uid="{00000000-0005-0000-0000-000036640000}"/>
    <cellStyle name="Normal 8 2 9 2 2" xfId="6020" xr:uid="{00000000-0005-0000-0000-000037640000}"/>
    <cellStyle name="Normal 8 2 9 2 2 2" xfId="12795" xr:uid="{00000000-0005-0000-0000-000038640000}"/>
    <cellStyle name="Normal 8 2 9 2 2 3" xfId="19564" xr:uid="{00000000-0005-0000-0000-000039640000}"/>
    <cellStyle name="Normal 8 2 9 2 2 4" xfId="26333" xr:uid="{00000000-0005-0000-0000-00003A640000}"/>
    <cellStyle name="Normal 8 2 9 2 3" xfId="9411" xr:uid="{00000000-0005-0000-0000-00003B640000}"/>
    <cellStyle name="Normal 8 2 9 2 4" xfId="16180" xr:uid="{00000000-0005-0000-0000-00003C640000}"/>
    <cellStyle name="Normal 8 2 9 2 5" xfId="22949" xr:uid="{00000000-0005-0000-0000-00003D640000}"/>
    <cellStyle name="Normal 8 2 9 3" xfId="4321" xr:uid="{00000000-0005-0000-0000-00003E640000}"/>
    <cellStyle name="Normal 8 2 9 3 2" xfId="11102" xr:uid="{00000000-0005-0000-0000-00003F640000}"/>
    <cellStyle name="Normal 8 2 9 3 3" xfId="17871" xr:uid="{00000000-0005-0000-0000-000040640000}"/>
    <cellStyle name="Normal 8 2 9 3 4" xfId="24640" xr:uid="{00000000-0005-0000-0000-000041640000}"/>
    <cellStyle name="Normal 8 2 9 4" xfId="7718" xr:uid="{00000000-0005-0000-0000-000042640000}"/>
    <cellStyle name="Normal 8 2 9 5" xfId="14487" xr:uid="{00000000-0005-0000-0000-000043640000}"/>
    <cellStyle name="Normal 8 2 9 6" xfId="21256" xr:uid="{00000000-0005-0000-0000-000044640000}"/>
    <cellStyle name="Normal 8 3" xfId="35" xr:uid="{00000000-0005-0000-0000-000045640000}"/>
    <cellStyle name="Normal 8 3 10" xfId="13651" xr:uid="{00000000-0005-0000-0000-000046640000}"/>
    <cellStyle name="Normal 8 3 11" xfId="20420" xr:uid="{00000000-0005-0000-0000-000047640000}"/>
    <cellStyle name="Normal 8 3 2" xfId="151" xr:uid="{00000000-0005-0000-0000-000048640000}"/>
    <cellStyle name="Normal 8 3 2 10" xfId="20520" xr:uid="{00000000-0005-0000-0000-000049640000}"/>
    <cellStyle name="Normal 8 3 2 2" xfId="399" xr:uid="{00000000-0005-0000-0000-00004A640000}"/>
    <cellStyle name="Normal 8 3 2 2 2" xfId="826" xr:uid="{00000000-0005-0000-0000-00004B640000}"/>
    <cellStyle name="Normal 8 3 2 2 2 2" xfId="2531" xr:uid="{00000000-0005-0000-0000-00004C640000}"/>
    <cellStyle name="Normal 8 3 2 2 2 2 2" xfId="5927" xr:uid="{00000000-0005-0000-0000-00004D640000}"/>
    <cellStyle name="Normal 8 3 2 2 2 2 2 2" xfId="12705" xr:uid="{00000000-0005-0000-0000-00004E640000}"/>
    <cellStyle name="Normal 8 3 2 2 2 2 2 3" xfId="19474" xr:uid="{00000000-0005-0000-0000-00004F640000}"/>
    <cellStyle name="Normal 8 3 2 2 2 2 2 4" xfId="26243" xr:uid="{00000000-0005-0000-0000-000050640000}"/>
    <cellStyle name="Normal 8 3 2 2 2 2 3" xfId="9321" xr:uid="{00000000-0005-0000-0000-000051640000}"/>
    <cellStyle name="Normal 8 3 2 2 2 2 4" xfId="16090" xr:uid="{00000000-0005-0000-0000-000052640000}"/>
    <cellStyle name="Normal 8 3 2 2 2 2 5" xfId="22859" xr:uid="{00000000-0005-0000-0000-000053640000}"/>
    <cellStyle name="Normal 8 3 2 2 2 3" xfId="4231" xr:uid="{00000000-0005-0000-0000-000054640000}"/>
    <cellStyle name="Normal 8 3 2 2 2 3 2" xfId="11012" xr:uid="{00000000-0005-0000-0000-000055640000}"/>
    <cellStyle name="Normal 8 3 2 2 2 3 3" xfId="17781" xr:uid="{00000000-0005-0000-0000-000056640000}"/>
    <cellStyle name="Normal 8 3 2 2 2 3 4" xfId="24550" xr:uid="{00000000-0005-0000-0000-000057640000}"/>
    <cellStyle name="Normal 8 3 2 2 2 4" xfId="7628" xr:uid="{00000000-0005-0000-0000-000058640000}"/>
    <cellStyle name="Normal 8 3 2 2 2 5" xfId="14397" xr:uid="{00000000-0005-0000-0000-000059640000}"/>
    <cellStyle name="Normal 8 3 2 2 2 6" xfId="21166" xr:uid="{00000000-0005-0000-0000-00005A640000}"/>
    <cellStyle name="Normal 8 3 2 2 3" xfId="1252" xr:uid="{00000000-0005-0000-0000-00005B640000}"/>
    <cellStyle name="Normal 8 3 2 2 3 2" xfId="2957" xr:uid="{00000000-0005-0000-0000-00005C640000}"/>
    <cellStyle name="Normal 8 3 2 2 3 2 2" xfId="6353" xr:uid="{00000000-0005-0000-0000-00005D640000}"/>
    <cellStyle name="Normal 8 3 2 2 3 2 2 2" xfId="13128" xr:uid="{00000000-0005-0000-0000-00005E640000}"/>
    <cellStyle name="Normal 8 3 2 2 3 2 2 3" xfId="19897" xr:uid="{00000000-0005-0000-0000-00005F640000}"/>
    <cellStyle name="Normal 8 3 2 2 3 2 2 4" xfId="26666" xr:uid="{00000000-0005-0000-0000-000060640000}"/>
    <cellStyle name="Normal 8 3 2 2 3 2 3" xfId="9744" xr:uid="{00000000-0005-0000-0000-000061640000}"/>
    <cellStyle name="Normal 8 3 2 2 3 2 4" xfId="16513" xr:uid="{00000000-0005-0000-0000-000062640000}"/>
    <cellStyle name="Normal 8 3 2 2 3 2 5" xfId="23282" xr:uid="{00000000-0005-0000-0000-000063640000}"/>
    <cellStyle name="Normal 8 3 2 2 3 3" xfId="4654" xr:uid="{00000000-0005-0000-0000-000064640000}"/>
    <cellStyle name="Normal 8 3 2 2 3 3 2" xfId="11435" xr:uid="{00000000-0005-0000-0000-000065640000}"/>
    <cellStyle name="Normal 8 3 2 2 3 3 3" xfId="18204" xr:uid="{00000000-0005-0000-0000-000066640000}"/>
    <cellStyle name="Normal 8 3 2 2 3 3 4" xfId="24973" xr:uid="{00000000-0005-0000-0000-000067640000}"/>
    <cellStyle name="Normal 8 3 2 2 3 4" xfId="8051" xr:uid="{00000000-0005-0000-0000-000068640000}"/>
    <cellStyle name="Normal 8 3 2 2 3 5" xfId="14820" xr:uid="{00000000-0005-0000-0000-000069640000}"/>
    <cellStyle name="Normal 8 3 2 2 3 6" xfId="21589" xr:uid="{00000000-0005-0000-0000-00006A640000}"/>
    <cellStyle name="Normal 8 3 2 2 4" xfId="1681" xr:uid="{00000000-0005-0000-0000-00006B640000}"/>
    <cellStyle name="Normal 8 3 2 2 4 2" xfId="3383" xr:uid="{00000000-0005-0000-0000-00006C640000}"/>
    <cellStyle name="Normal 8 3 2 2 4 2 2" xfId="6779" xr:uid="{00000000-0005-0000-0000-00006D640000}"/>
    <cellStyle name="Normal 8 3 2 2 4 2 2 2" xfId="13551" xr:uid="{00000000-0005-0000-0000-00006E640000}"/>
    <cellStyle name="Normal 8 3 2 2 4 2 2 3" xfId="20320" xr:uid="{00000000-0005-0000-0000-00006F640000}"/>
    <cellStyle name="Normal 8 3 2 2 4 2 2 4" xfId="27089" xr:uid="{00000000-0005-0000-0000-000070640000}"/>
    <cellStyle name="Normal 8 3 2 2 4 2 3" xfId="10167" xr:uid="{00000000-0005-0000-0000-000071640000}"/>
    <cellStyle name="Normal 8 3 2 2 4 2 4" xfId="16936" xr:uid="{00000000-0005-0000-0000-000072640000}"/>
    <cellStyle name="Normal 8 3 2 2 4 2 5" xfId="23705" xr:uid="{00000000-0005-0000-0000-000073640000}"/>
    <cellStyle name="Normal 8 3 2 2 4 3" xfId="5077" xr:uid="{00000000-0005-0000-0000-000074640000}"/>
    <cellStyle name="Normal 8 3 2 2 4 3 2" xfId="11858" xr:uid="{00000000-0005-0000-0000-000075640000}"/>
    <cellStyle name="Normal 8 3 2 2 4 3 3" xfId="18627" xr:uid="{00000000-0005-0000-0000-000076640000}"/>
    <cellStyle name="Normal 8 3 2 2 4 3 4" xfId="25396" xr:uid="{00000000-0005-0000-0000-000077640000}"/>
    <cellStyle name="Normal 8 3 2 2 4 4" xfId="8474" xr:uid="{00000000-0005-0000-0000-000078640000}"/>
    <cellStyle name="Normal 8 3 2 2 4 5" xfId="15243" xr:uid="{00000000-0005-0000-0000-000079640000}"/>
    <cellStyle name="Normal 8 3 2 2 4 6" xfId="22012" xr:uid="{00000000-0005-0000-0000-00007A640000}"/>
    <cellStyle name="Normal 8 3 2 2 5" xfId="2108" xr:uid="{00000000-0005-0000-0000-00007B640000}"/>
    <cellStyle name="Normal 8 3 2 2 5 2" xfId="5504" xr:uid="{00000000-0005-0000-0000-00007C640000}"/>
    <cellStyle name="Normal 8 3 2 2 5 2 2" xfId="12282" xr:uid="{00000000-0005-0000-0000-00007D640000}"/>
    <cellStyle name="Normal 8 3 2 2 5 2 3" xfId="19051" xr:uid="{00000000-0005-0000-0000-00007E640000}"/>
    <cellStyle name="Normal 8 3 2 2 5 2 4" xfId="25820" xr:uid="{00000000-0005-0000-0000-00007F640000}"/>
    <cellStyle name="Normal 8 3 2 2 5 3" xfId="8898" xr:uid="{00000000-0005-0000-0000-000080640000}"/>
    <cellStyle name="Normal 8 3 2 2 5 4" xfId="15667" xr:uid="{00000000-0005-0000-0000-000081640000}"/>
    <cellStyle name="Normal 8 3 2 2 5 5" xfId="22436" xr:uid="{00000000-0005-0000-0000-000082640000}"/>
    <cellStyle name="Normal 8 3 2 2 6" xfId="3808" xr:uid="{00000000-0005-0000-0000-000083640000}"/>
    <cellStyle name="Normal 8 3 2 2 6 2" xfId="10589" xr:uid="{00000000-0005-0000-0000-000084640000}"/>
    <cellStyle name="Normal 8 3 2 2 6 3" xfId="17358" xr:uid="{00000000-0005-0000-0000-000085640000}"/>
    <cellStyle name="Normal 8 3 2 2 6 4" xfId="24127" xr:uid="{00000000-0005-0000-0000-000086640000}"/>
    <cellStyle name="Normal 8 3 2 2 7" xfId="7205" xr:uid="{00000000-0005-0000-0000-000087640000}"/>
    <cellStyle name="Normal 8 3 2 2 8" xfId="13974" xr:uid="{00000000-0005-0000-0000-000088640000}"/>
    <cellStyle name="Normal 8 3 2 2 9" xfId="20743" xr:uid="{00000000-0005-0000-0000-000089640000}"/>
    <cellStyle name="Normal 8 3 2 3" xfId="601" xr:uid="{00000000-0005-0000-0000-00008A640000}"/>
    <cellStyle name="Normal 8 3 2 3 2" xfId="2308" xr:uid="{00000000-0005-0000-0000-00008B640000}"/>
    <cellStyle name="Normal 8 3 2 3 2 2" xfId="5704" xr:uid="{00000000-0005-0000-0000-00008C640000}"/>
    <cellStyle name="Normal 8 3 2 3 2 2 2" xfId="12482" xr:uid="{00000000-0005-0000-0000-00008D640000}"/>
    <cellStyle name="Normal 8 3 2 3 2 2 3" xfId="19251" xr:uid="{00000000-0005-0000-0000-00008E640000}"/>
    <cellStyle name="Normal 8 3 2 3 2 2 4" xfId="26020" xr:uid="{00000000-0005-0000-0000-00008F640000}"/>
    <cellStyle name="Normal 8 3 2 3 2 3" xfId="9098" xr:uid="{00000000-0005-0000-0000-000090640000}"/>
    <cellStyle name="Normal 8 3 2 3 2 4" xfId="15867" xr:uid="{00000000-0005-0000-0000-000091640000}"/>
    <cellStyle name="Normal 8 3 2 3 2 5" xfId="22636" xr:uid="{00000000-0005-0000-0000-000092640000}"/>
    <cellStyle name="Normal 8 3 2 3 3" xfId="4008" xr:uid="{00000000-0005-0000-0000-000093640000}"/>
    <cellStyle name="Normal 8 3 2 3 3 2" xfId="10789" xr:uid="{00000000-0005-0000-0000-000094640000}"/>
    <cellStyle name="Normal 8 3 2 3 3 3" xfId="17558" xr:uid="{00000000-0005-0000-0000-000095640000}"/>
    <cellStyle name="Normal 8 3 2 3 3 4" xfId="24327" xr:uid="{00000000-0005-0000-0000-000096640000}"/>
    <cellStyle name="Normal 8 3 2 3 4" xfId="7405" xr:uid="{00000000-0005-0000-0000-000097640000}"/>
    <cellStyle name="Normal 8 3 2 3 5" xfId="14174" xr:uid="{00000000-0005-0000-0000-000098640000}"/>
    <cellStyle name="Normal 8 3 2 3 6" xfId="20943" xr:uid="{00000000-0005-0000-0000-000099640000}"/>
    <cellStyle name="Normal 8 3 2 4" xfId="1029" xr:uid="{00000000-0005-0000-0000-00009A640000}"/>
    <cellStyle name="Normal 8 3 2 4 2" xfId="2734" xr:uid="{00000000-0005-0000-0000-00009B640000}"/>
    <cellStyle name="Normal 8 3 2 4 2 2" xfId="6130" xr:uid="{00000000-0005-0000-0000-00009C640000}"/>
    <cellStyle name="Normal 8 3 2 4 2 2 2" xfId="12905" xr:uid="{00000000-0005-0000-0000-00009D640000}"/>
    <cellStyle name="Normal 8 3 2 4 2 2 3" xfId="19674" xr:uid="{00000000-0005-0000-0000-00009E640000}"/>
    <cellStyle name="Normal 8 3 2 4 2 2 4" xfId="26443" xr:uid="{00000000-0005-0000-0000-00009F640000}"/>
    <cellStyle name="Normal 8 3 2 4 2 3" xfId="9521" xr:uid="{00000000-0005-0000-0000-0000A0640000}"/>
    <cellStyle name="Normal 8 3 2 4 2 4" xfId="16290" xr:uid="{00000000-0005-0000-0000-0000A1640000}"/>
    <cellStyle name="Normal 8 3 2 4 2 5" xfId="23059" xr:uid="{00000000-0005-0000-0000-0000A2640000}"/>
    <cellStyle name="Normal 8 3 2 4 3" xfId="4431" xr:uid="{00000000-0005-0000-0000-0000A3640000}"/>
    <cellStyle name="Normal 8 3 2 4 3 2" xfId="11212" xr:uid="{00000000-0005-0000-0000-0000A4640000}"/>
    <cellStyle name="Normal 8 3 2 4 3 3" xfId="17981" xr:uid="{00000000-0005-0000-0000-0000A5640000}"/>
    <cellStyle name="Normal 8 3 2 4 3 4" xfId="24750" xr:uid="{00000000-0005-0000-0000-0000A6640000}"/>
    <cellStyle name="Normal 8 3 2 4 4" xfId="7828" xr:uid="{00000000-0005-0000-0000-0000A7640000}"/>
    <cellStyle name="Normal 8 3 2 4 5" xfId="14597" xr:uid="{00000000-0005-0000-0000-0000A8640000}"/>
    <cellStyle name="Normal 8 3 2 4 6" xfId="21366" xr:uid="{00000000-0005-0000-0000-0000A9640000}"/>
    <cellStyle name="Normal 8 3 2 5" xfId="1458" xr:uid="{00000000-0005-0000-0000-0000AA640000}"/>
    <cellStyle name="Normal 8 3 2 5 2" xfId="3160" xr:uid="{00000000-0005-0000-0000-0000AB640000}"/>
    <cellStyle name="Normal 8 3 2 5 2 2" xfId="6556" xr:uid="{00000000-0005-0000-0000-0000AC640000}"/>
    <cellStyle name="Normal 8 3 2 5 2 2 2" xfId="13328" xr:uid="{00000000-0005-0000-0000-0000AD640000}"/>
    <cellStyle name="Normal 8 3 2 5 2 2 3" xfId="20097" xr:uid="{00000000-0005-0000-0000-0000AE640000}"/>
    <cellStyle name="Normal 8 3 2 5 2 2 4" xfId="26866" xr:uid="{00000000-0005-0000-0000-0000AF640000}"/>
    <cellStyle name="Normal 8 3 2 5 2 3" xfId="9944" xr:uid="{00000000-0005-0000-0000-0000B0640000}"/>
    <cellStyle name="Normal 8 3 2 5 2 4" xfId="16713" xr:uid="{00000000-0005-0000-0000-0000B1640000}"/>
    <cellStyle name="Normal 8 3 2 5 2 5" xfId="23482" xr:uid="{00000000-0005-0000-0000-0000B2640000}"/>
    <cellStyle name="Normal 8 3 2 5 3" xfId="4854" xr:uid="{00000000-0005-0000-0000-0000B3640000}"/>
    <cellStyle name="Normal 8 3 2 5 3 2" xfId="11635" xr:uid="{00000000-0005-0000-0000-0000B4640000}"/>
    <cellStyle name="Normal 8 3 2 5 3 3" xfId="18404" xr:uid="{00000000-0005-0000-0000-0000B5640000}"/>
    <cellStyle name="Normal 8 3 2 5 3 4" xfId="25173" xr:uid="{00000000-0005-0000-0000-0000B6640000}"/>
    <cellStyle name="Normal 8 3 2 5 4" xfId="8251" xr:uid="{00000000-0005-0000-0000-0000B7640000}"/>
    <cellStyle name="Normal 8 3 2 5 5" xfId="15020" xr:uid="{00000000-0005-0000-0000-0000B8640000}"/>
    <cellStyle name="Normal 8 3 2 5 6" xfId="21789" xr:uid="{00000000-0005-0000-0000-0000B9640000}"/>
    <cellStyle name="Normal 8 3 2 6" xfId="1883" xr:uid="{00000000-0005-0000-0000-0000BA640000}"/>
    <cellStyle name="Normal 8 3 2 6 2" xfId="5279" xr:uid="{00000000-0005-0000-0000-0000BB640000}"/>
    <cellStyle name="Normal 8 3 2 6 2 2" xfId="12059" xr:uid="{00000000-0005-0000-0000-0000BC640000}"/>
    <cellStyle name="Normal 8 3 2 6 2 3" xfId="18828" xr:uid="{00000000-0005-0000-0000-0000BD640000}"/>
    <cellStyle name="Normal 8 3 2 6 2 4" xfId="25597" xr:uid="{00000000-0005-0000-0000-0000BE640000}"/>
    <cellStyle name="Normal 8 3 2 6 3" xfId="8675" xr:uid="{00000000-0005-0000-0000-0000BF640000}"/>
    <cellStyle name="Normal 8 3 2 6 4" xfId="15444" xr:uid="{00000000-0005-0000-0000-0000C0640000}"/>
    <cellStyle name="Normal 8 3 2 6 5" xfId="22213" xr:uid="{00000000-0005-0000-0000-0000C1640000}"/>
    <cellStyle name="Normal 8 3 2 7" xfId="3585" xr:uid="{00000000-0005-0000-0000-0000C2640000}"/>
    <cellStyle name="Normal 8 3 2 7 2" xfId="10366" xr:uid="{00000000-0005-0000-0000-0000C3640000}"/>
    <cellStyle name="Normal 8 3 2 7 3" xfId="17135" xr:uid="{00000000-0005-0000-0000-0000C4640000}"/>
    <cellStyle name="Normal 8 3 2 7 4" xfId="23904" xr:uid="{00000000-0005-0000-0000-0000C5640000}"/>
    <cellStyle name="Normal 8 3 2 8" xfId="6981" xr:uid="{00000000-0005-0000-0000-0000C6640000}"/>
    <cellStyle name="Normal 8 3 2 9" xfId="13751" xr:uid="{00000000-0005-0000-0000-0000C7640000}"/>
    <cellStyle name="Normal 8 3 3" xfId="297" xr:uid="{00000000-0005-0000-0000-0000C8640000}"/>
    <cellStyle name="Normal 8 3 3 2" xfId="724" xr:uid="{00000000-0005-0000-0000-0000C9640000}"/>
    <cellStyle name="Normal 8 3 3 2 2" xfId="2431" xr:uid="{00000000-0005-0000-0000-0000CA640000}"/>
    <cellStyle name="Normal 8 3 3 2 2 2" xfId="5827" xr:uid="{00000000-0005-0000-0000-0000CB640000}"/>
    <cellStyle name="Normal 8 3 3 2 2 2 2" xfId="12605" xr:uid="{00000000-0005-0000-0000-0000CC640000}"/>
    <cellStyle name="Normal 8 3 3 2 2 2 3" xfId="19374" xr:uid="{00000000-0005-0000-0000-0000CD640000}"/>
    <cellStyle name="Normal 8 3 3 2 2 2 4" xfId="26143" xr:uid="{00000000-0005-0000-0000-0000CE640000}"/>
    <cellStyle name="Normal 8 3 3 2 2 3" xfId="9221" xr:uid="{00000000-0005-0000-0000-0000CF640000}"/>
    <cellStyle name="Normal 8 3 3 2 2 4" xfId="15990" xr:uid="{00000000-0005-0000-0000-0000D0640000}"/>
    <cellStyle name="Normal 8 3 3 2 2 5" xfId="22759" xr:uid="{00000000-0005-0000-0000-0000D1640000}"/>
    <cellStyle name="Normal 8 3 3 2 3" xfId="4131" xr:uid="{00000000-0005-0000-0000-0000D2640000}"/>
    <cellStyle name="Normal 8 3 3 2 3 2" xfId="10912" xr:uid="{00000000-0005-0000-0000-0000D3640000}"/>
    <cellStyle name="Normal 8 3 3 2 3 3" xfId="17681" xr:uid="{00000000-0005-0000-0000-0000D4640000}"/>
    <cellStyle name="Normal 8 3 3 2 3 4" xfId="24450" xr:uid="{00000000-0005-0000-0000-0000D5640000}"/>
    <cellStyle name="Normal 8 3 3 2 4" xfId="7528" xr:uid="{00000000-0005-0000-0000-0000D6640000}"/>
    <cellStyle name="Normal 8 3 3 2 5" xfId="14297" xr:uid="{00000000-0005-0000-0000-0000D7640000}"/>
    <cellStyle name="Normal 8 3 3 2 6" xfId="21066" xr:uid="{00000000-0005-0000-0000-0000D8640000}"/>
    <cellStyle name="Normal 8 3 3 3" xfId="1152" xr:uid="{00000000-0005-0000-0000-0000D9640000}"/>
    <cellStyle name="Normal 8 3 3 3 2" xfId="2857" xr:uid="{00000000-0005-0000-0000-0000DA640000}"/>
    <cellStyle name="Normal 8 3 3 3 2 2" xfId="6253" xr:uid="{00000000-0005-0000-0000-0000DB640000}"/>
    <cellStyle name="Normal 8 3 3 3 2 2 2" xfId="13028" xr:uid="{00000000-0005-0000-0000-0000DC640000}"/>
    <cellStyle name="Normal 8 3 3 3 2 2 3" xfId="19797" xr:uid="{00000000-0005-0000-0000-0000DD640000}"/>
    <cellStyle name="Normal 8 3 3 3 2 2 4" xfId="26566" xr:uid="{00000000-0005-0000-0000-0000DE640000}"/>
    <cellStyle name="Normal 8 3 3 3 2 3" xfId="9644" xr:uid="{00000000-0005-0000-0000-0000DF640000}"/>
    <cellStyle name="Normal 8 3 3 3 2 4" xfId="16413" xr:uid="{00000000-0005-0000-0000-0000E0640000}"/>
    <cellStyle name="Normal 8 3 3 3 2 5" xfId="23182" xr:uid="{00000000-0005-0000-0000-0000E1640000}"/>
    <cellStyle name="Normal 8 3 3 3 3" xfId="4554" xr:uid="{00000000-0005-0000-0000-0000E2640000}"/>
    <cellStyle name="Normal 8 3 3 3 3 2" xfId="11335" xr:uid="{00000000-0005-0000-0000-0000E3640000}"/>
    <cellStyle name="Normal 8 3 3 3 3 3" xfId="18104" xr:uid="{00000000-0005-0000-0000-0000E4640000}"/>
    <cellStyle name="Normal 8 3 3 3 3 4" xfId="24873" xr:uid="{00000000-0005-0000-0000-0000E5640000}"/>
    <cellStyle name="Normal 8 3 3 3 4" xfId="7951" xr:uid="{00000000-0005-0000-0000-0000E6640000}"/>
    <cellStyle name="Normal 8 3 3 3 5" xfId="14720" xr:uid="{00000000-0005-0000-0000-0000E7640000}"/>
    <cellStyle name="Normal 8 3 3 3 6" xfId="21489" xr:uid="{00000000-0005-0000-0000-0000E8640000}"/>
    <cellStyle name="Normal 8 3 3 4" xfId="1581" xr:uid="{00000000-0005-0000-0000-0000E9640000}"/>
    <cellStyle name="Normal 8 3 3 4 2" xfId="3283" xr:uid="{00000000-0005-0000-0000-0000EA640000}"/>
    <cellStyle name="Normal 8 3 3 4 2 2" xfId="6679" xr:uid="{00000000-0005-0000-0000-0000EB640000}"/>
    <cellStyle name="Normal 8 3 3 4 2 2 2" xfId="13451" xr:uid="{00000000-0005-0000-0000-0000EC640000}"/>
    <cellStyle name="Normal 8 3 3 4 2 2 3" xfId="20220" xr:uid="{00000000-0005-0000-0000-0000ED640000}"/>
    <cellStyle name="Normal 8 3 3 4 2 2 4" xfId="26989" xr:uid="{00000000-0005-0000-0000-0000EE640000}"/>
    <cellStyle name="Normal 8 3 3 4 2 3" xfId="10067" xr:uid="{00000000-0005-0000-0000-0000EF640000}"/>
    <cellStyle name="Normal 8 3 3 4 2 4" xfId="16836" xr:uid="{00000000-0005-0000-0000-0000F0640000}"/>
    <cellStyle name="Normal 8 3 3 4 2 5" xfId="23605" xr:uid="{00000000-0005-0000-0000-0000F1640000}"/>
    <cellStyle name="Normal 8 3 3 4 3" xfId="4977" xr:uid="{00000000-0005-0000-0000-0000F2640000}"/>
    <cellStyle name="Normal 8 3 3 4 3 2" xfId="11758" xr:uid="{00000000-0005-0000-0000-0000F3640000}"/>
    <cellStyle name="Normal 8 3 3 4 3 3" xfId="18527" xr:uid="{00000000-0005-0000-0000-0000F4640000}"/>
    <cellStyle name="Normal 8 3 3 4 3 4" xfId="25296" xr:uid="{00000000-0005-0000-0000-0000F5640000}"/>
    <cellStyle name="Normal 8 3 3 4 4" xfId="8374" xr:uid="{00000000-0005-0000-0000-0000F6640000}"/>
    <cellStyle name="Normal 8 3 3 4 5" xfId="15143" xr:uid="{00000000-0005-0000-0000-0000F7640000}"/>
    <cellStyle name="Normal 8 3 3 4 6" xfId="21912" xr:uid="{00000000-0005-0000-0000-0000F8640000}"/>
    <cellStyle name="Normal 8 3 3 5" xfId="2006" xr:uid="{00000000-0005-0000-0000-0000F9640000}"/>
    <cellStyle name="Normal 8 3 3 5 2" xfId="5402" xr:uid="{00000000-0005-0000-0000-0000FA640000}"/>
    <cellStyle name="Normal 8 3 3 5 2 2" xfId="12182" xr:uid="{00000000-0005-0000-0000-0000FB640000}"/>
    <cellStyle name="Normal 8 3 3 5 2 3" xfId="18951" xr:uid="{00000000-0005-0000-0000-0000FC640000}"/>
    <cellStyle name="Normal 8 3 3 5 2 4" xfId="25720" xr:uid="{00000000-0005-0000-0000-0000FD640000}"/>
    <cellStyle name="Normal 8 3 3 5 3" xfId="8798" xr:uid="{00000000-0005-0000-0000-0000FE640000}"/>
    <cellStyle name="Normal 8 3 3 5 4" xfId="15567" xr:uid="{00000000-0005-0000-0000-0000FF640000}"/>
    <cellStyle name="Normal 8 3 3 5 5" xfId="22336" xr:uid="{00000000-0005-0000-0000-000000650000}"/>
    <cellStyle name="Normal 8 3 3 6" xfId="3708" xr:uid="{00000000-0005-0000-0000-000001650000}"/>
    <cellStyle name="Normal 8 3 3 6 2" xfId="10489" xr:uid="{00000000-0005-0000-0000-000002650000}"/>
    <cellStyle name="Normal 8 3 3 6 3" xfId="17258" xr:uid="{00000000-0005-0000-0000-000003650000}"/>
    <cellStyle name="Normal 8 3 3 6 4" xfId="24027" xr:uid="{00000000-0005-0000-0000-000004650000}"/>
    <cellStyle name="Normal 8 3 3 7" xfId="7105" xr:uid="{00000000-0005-0000-0000-000005650000}"/>
    <cellStyle name="Normal 8 3 3 8" xfId="13874" xr:uid="{00000000-0005-0000-0000-000006650000}"/>
    <cellStyle name="Normal 8 3 3 9" xfId="20643" xr:uid="{00000000-0005-0000-0000-000007650000}"/>
    <cellStyle name="Normal 8 3 4" xfId="499" xr:uid="{00000000-0005-0000-0000-000008650000}"/>
    <cellStyle name="Normal 8 3 4 2" xfId="2208" xr:uid="{00000000-0005-0000-0000-000009650000}"/>
    <cellStyle name="Normal 8 3 4 2 2" xfId="5604" xr:uid="{00000000-0005-0000-0000-00000A650000}"/>
    <cellStyle name="Normal 8 3 4 2 2 2" xfId="12382" xr:uid="{00000000-0005-0000-0000-00000B650000}"/>
    <cellStyle name="Normal 8 3 4 2 2 3" xfId="19151" xr:uid="{00000000-0005-0000-0000-00000C650000}"/>
    <cellStyle name="Normal 8 3 4 2 2 4" xfId="25920" xr:uid="{00000000-0005-0000-0000-00000D650000}"/>
    <cellStyle name="Normal 8 3 4 2 3" xfId="8998" xr:uid="{00000000-0005-0000-0000-00000E650000}"/>
    <cellStyle name="Normal 8 3 4 2 4" xfId="15767" xr:uid="{00000000-0005-0000-0000-00000F650000}"/>
    <cellStyle name="Normal 8 3 4 2 5" xfId="22536" xr:uid="{00000000-0005-0000-0000-000010650000}"/>
    <cellStyle name="Normal 8 3 4 3" xfId="3908" xr:uid="{00000000-0005-0000-0000-000011650000}"/>
    <cellStyle name="Normal 8 3 4 3 2" xfId="10689" xr:uid="{00000000-0005-0000-0000-000012650000}"/>
    <cellStyle name="Normal 8 3 4 3 3" xfId="17458" xr:uid="{00000000-0005-0000-0000-000013650000}"/>
    <cellStyle name="Normal 8 3 4 3 4" xfId="24227" xr:uid="{00000000-0005-0000-0000-000014650000}"/>
    <cellStyle name="Normal 8 3 4 4" xfId="7305" xr:uid="{00000000-0005-0000-0000-000015650000}"/>
    <cellStyle name="Normal 8 3 4 5" xfId="14074" xr:uid="{00000000-0005-0000-0000-000016650000}"/>
    <cellStyle name="Normal 8 3 4 6" xfId="20843" xr:uid="{00000000-0005-0000-0000-000017650000}"/>
    <cellStyle name="Normal 8 3 5" xfId="929" xr:uid="{00000000-0005-0000-0000-000018650000}"/>
    <cellStyle name="Normal 8 3 5 2" xfId="2634" xr:uid="{00000000-0005-0000-0000-000019650000}"/>
    <cellStyle name="Normal 8 3 5 2 2" xfId="6030" xr:uid="{00000000-0005-0000-0000-00001A650000}"/>
    <cellStyle name="Normal 8 3 5 2 2 2" xfId="12805" xr:uid="{00000000-0005-0000-0000-00001B650000}"/>
    <cellStyle name="Normal 8 3 5 2 2 3" xfId="19574" xr:uid="{00000000-0005-0000-0000-00001C650000}"/>
    <cellStyle name="Normal 8 3 5 2 2 4" xfId="26343" xr:uid="{00000000-0005-0000-0000-00001D650000}"/>
    <cellStyle name="Normal 8 3 5 2 3" xfId="9421" xr:uid="{00000000-0005-0000-0000-00001E650000}"/>
    <cellStyle name="Normal 8 3 5 2 4" xfId="16190" xr:uid="{00000000-0005-0000-0000-00001F650000}"/>
    <cellStyle name="Normal 8 3 5 2 5" xfId="22959" xr:uid="{00000000-0005-0000-0000-000020650000}"/>
    <cellStyle name="Normal 8 3 5 3" xfId="4331" xr:uid="{00000000-0005-0000-0000-000021650000}"/>
    <cellStyle name="Normal 8 3 5 3 2" xfId="11112" xr:uid="{00000000-0005-0000-0000-000022650000}"/>
    <cellStyle name="Normal 8 3 5 3 3" xfId="17881" xr:uid="{00000000-0005-0000-0000-000023650000}"/>
    <cellStyle name="Normal 8 3 5 3 4" xfId="24650" xr:uid="{00000000-0005-0000-0000-000024650000}"/>
    <cellStyle name="Normal 8 3 5 4" xfId="7728" xr:uid="{00000000-0005-0000-0000-000025650000}"/>
    <cellStyle name="Normal 8 3 5 5" xfId="14497" xr:uid="{00000000-0005-0000-0000-000026650000}"/>
    <cellStyle name="Normal 8 3 5 6" xfId="21266" xr:uid="{00000000-0005-0000-0000-000027650000}"/>
    <cellStyle name="Normal 8 3 6" xfId="1358" xr:uid="{00000000-0005-0000-0000-000028650000}"/>
    <cellStyle name="Normal 8 3 6 2" xfId="3060" xr:uid="{00000000-0005-0000-0000-000029650000}"/>
    <cellStyle name="Normal 8 3 6 2 2" xfId="6456" xr:uid="{00000000-0005-0000-0000-00002A650000}"/>
    <cellStyle name="Normal 8 3 6 2 2 2" xfId="13228" xr:uid="{00000000-0005-0000-0000-00002B650000}"/>
    <cellStyle name="Normal 8 3 6 2 2 3" xfId="19997" xr:uid="{00000000-0005-0000-0000-00002C650000}"/>
    <cellStyle name="Normal 8 3 6 2 2 4" xfId="26766" xr:uid="{00000000-0005-0000-0000-00002D650000}"/>
    <cellStyle name="Normal 8 3 6 2 3" xfId="9844" xr:uid="{00000000-0005-0000-0000-00002E650000}"/>
    <cellStyle name="Normal 8 3 6 2 4" xfId="16613" xr:uid="{00000000-0005-0000-0000-00002F650000}"/>
    <cellStyle name="Normal 8 3 6 2 5" xfId="23382" xr:uid="{00000000-0005-0000-0000-000030650000}"/>
    <cellStyle name="Normal 8 3 6 3" xfId="4754" xr:uid="{00000000-0005-0000-0000-000031650000}"/>
    <cellStyle name="Normal 8 3 6 3 2" xfId="11535" xr:uid="{00000000-0005-0000-0000-000032650000}"/>
    <cellStyle name="Normal 8 3 6 3 3" xfId="18304" xr:uid="{00000000-0005-0000-0000-000033650000}"/>
    <cellStyle name="Normal 8 3 6 3 4" xfId="25073" xr:uid="{00000000-0005-0000-0000-000034650000}"/>
    <cellStyle name="Normal 8 3 6 4" xfId="8151" xr:uid="{00000000-0005-0000-0000-000035650000}"/>
    <cellStyle name="Normal 8 3 6 5" xfId="14920" xr:uid="{00000000-0005-0000-0000-000036650000}"/>
    <cellStyle name="Normal 8 3 6 6" xfId="21689" xr:uid="{00000000-0005-0000-0000-000037650000}"/>
    <cellStyle name="Normal 8 3 7" xfId="1783" xr:uid="{00000000-0005-0000-0000-000038650000}"/>
    <cellStyle name="Normal 8 3 7 2" xfId="5179" xr:uid="{00000000-0005-0000-0000-000039650000}"/>
    <cellStyle name="Normal 8 3 7 2 2" xfId="11959" xr:uid="{00000000-0005-0000-0000-00003A650000}"/>
    <cellStyle name="Normal 8 3 7 2 3" xfId="18728" xr:uid="{00000000-0005-0000-0000-00003B650000}"/>
    <cellStyle name="Normal 8 3 7 2 4" xfId="25497" xr:uid="{00000000-0005-0000-0000-00003C650000}"/>
    <cellStyle name="Normal 8 3 7 3" xfId="8575" xr:uid="{00000000-0005-0000-0000-00003D650000}"/>
    <cellStyle name="Normal 8 3 7 4" xfId="15344" xr:uid="{00000000-0005-0000-0000-00003E650000}"/>
    <cellStyle name="Normal 8 3 7 5" xfId="22113" xr:uid="{00000000-0005-0000-0000-00003F650000}"/>
    <cellStyle name="Normal 8 3 8" xfId="3485" xr:uid="{00000000-0005-0000-0000-000040650000}"/>
    <cellStyle name="Normal 8 3 8 2" xfId="10266" xr:uid="{00000000-0005-0000-0000-000041650000}"/>
    <cellStyle name="Normal 8 3 8 3" xfId="17035" xr:uid="{00000000-0005-0000-0000-000042650000}"/>
    <cellStyle name="Normal 8 3 8 4" xfId="23804" xr:uid="{00000000-0005-0000-0000-000043650000}"/>
    <cellStyle name="Normal 8 3 9" xfId="6881" xr:uid="{00000000-0005-0000-0000-000044650000}"/>
    <cellStyle name="Normal 8 4" xfId="58" xr:uid="{00000000-0005-0000-0000-000045650000}"/>
    <cellStyle name="Normal 8 4 10" xfId="13671" xr:uid="{00000000-0005-0000-0000-000046650000}"/>
    <cellStyle name="Normal 8 4 11" xfId="20440" xr:uid="{00000000-0005-0000-0000-000047650000}"/>
    <cellStyle name="Normal 8 4 2" xfId="171" xr:uid="{00000000-0005-0000-0000-000048650000}"/>
    <cellStyle name="Normal 8 4 2 10" xfId="20540" xr:uid="{00000000-0005-0000-0000-000049650000}"/>
    <cellStyle name="Normal 8 4 2 2" xfId="419" xr:uid="{00000000-0005-0000-0000-00004A650000}"/>
    <cellStyle name="Normal 8 4 2 2 2" xfId="846" xr:uid="{00000000-0005-0000-0000-00004B650000}"/>
    <cellStyle name="Normal 8 4 2 2 2 2" xfId="2551" xr:uid="{00000000-0005-0000-0000-00004C650000}"/>
    <cellStyle name="Normal 8 4 2 2 2 2 2" xfId="5947" xr:uid="{00000000-0005-0000-0000-00004D650000}"/>
    <cellStyle name="Normal 8 4 2 2 2 2 2 2" xfId="12725" xr:uid="{00000000-0005-0000-0000-00004E650000}"/>
    <cellStyle name="Normal 8 4 2 2 2 2 2 3" xfId="19494" xr:uid="{00000000-0005-0000-0000-00004F650000}"/>
    <cellStyle name="Normal 8 4 2 2 2 2 2 4" xfId="26263" xr:uid="{00000000-0005-0000-0000-000050650000}"/>
    <cellStyle name="Normal 8 4 2 2 2 2 3" xfId="9341" xr:uid="{00000000-0005-0000-0000-000051650000}"/>
    <cellStyle name="Normal 8 4 2 2 2 2 4" xfId="16110" xr:uid="{00000000-0005-0000-0000-000052650000}"/>
    <cellStyle name="Normal 8 4 2 2 2 2 5" xfId="22879" xr:uid="{00000000-0005-0000-0000-000053650000}"/>
    <cellStyle name="Normal 8 4 2 2 2 3" xfId="4251" xr:uid="{00000000-0005-0000-0000-000054650000}"/>
    <cellStyle name="Normal 8 4 2 2 2 3 2" xfId="11032" xr:uid="{00000000-0005-0000-0000-000055650000}"/>
    <cellStyle name="Normal 8 4 2 2 2 3 3" xfId="17801" xr:uid="{00000000-0005-0000-0000-000056650000}"/>
    <cellStyle name="Normal 8 4 2 2 2 3 4" xfId="24570" xr:uid="{00000000-0005-0000-0000-000057650000}"/>
    <cellStyle name="Normal 8 4 2 2 2 4" xfId="7648" xr:uid="{00000000-0005-0000-0000-000058650000}"/>
    <cellStyle name="Normal 8 4 2 2 2 5" xfId="14417" xr:uid="{00000000-0005-0000-0000-000059650000}"/>
    <cellStyle name="Normal 8 4 2 2 2 6" xfId="21186" xr:uid="{00000000-0005-0000-0000-00005A650000}"/>
    <cellStyle name="Normal 8 4 2 2 3" xfId="1272" xr:uid="{00000000-0005-0000-0000-00005B650000}"/>
    <cellStyle name="Normal 8 4 2 2 3 2" xfId="2977" xr:uid="{00000000-0005-0000-0000-00005C650000}"/>
    <cellStyle name="Normal 8 4 2 2 3 2 2" xfId="6373" xr:uid="{00000000-0005-0000-0000-00005D650000}"/>
    <cellStyle name="Normal 8 4 2 2 3 2 2 2" xfId="13148" xr:uid="{00000000-0005-0000-0000-00005E650000}"/>
    <cellStyle name="Normal 8 4 2 2 3 2 2 3" xfId="19917" xr:uid="{00000000-0005-0000-0000-00005F650000}"/>
    <cellStyle name="Normal 8 4 2 2 3 2 2 4" xfId="26686" xr:uid="{00000000-0005-0000-0000-000060650000}"/>
    <cellStyle name="Normal 8 4 2 2 3 2 3" xfId="9764" xr:uid="{00000000-0005-0000-0000-000061650000}"/>
    <cellStyle name="Normal 8 4 2 2 3 2 4" xfId="16533" xr:uid="{00000000-0005-0000-0000-000062650000}"/>
    <cellStyle name="Normal 8 4 2 2 3 2 5" xfId="23302" xr:uid="{00000000-0005-0000-0000-000063650000}"/>
    <cellStyle name="Normal 8 4 2 2 3 3" xfId="4674" xr:uid="{00000000-0005-0000-0000-000064650000}"/>
    <cellStyle name="Normal 8 4 2 2 3 3 2" xfId="11455" xr:uid="{00000000-0005-0000-0000-000065650000}"/>
    <cellStyle name="Normal 8 4 2 2 3 3 3" xfId="18224" xr:uid="{00000000-0005-0000-0000-000066650000}"/>
    <cellStyle name="Normal 8 4 2 2 3 3 4" xfId="24993" xr:uid="{00000000-0005-0000-0000-000067650000}"/>
    <cellStyle name="Normal 8 4 2 2 3 4" xfId="8071" xr:uid="{00000000-0005-0000-0000-000068650000}"/>
    <cellStyle name="Normal 8 4 2 2 3 5" xfId="14840" xr:uid="{00000000-0005-0000-0000-000069650000}"/>
    <cellStyle name="Normal 8 4 2 2 3 6" xfId="21609" xr:uid="{00000000-0005-0000-0000-00006A650000}"/>
    <cellStyle name="Normal 8 4 2 2 4" xfId="1701" xr:uid="{00000000-0005-0000-0000-00006B650000}"/>
    <cellStyle name="Normal 8 4 2 2 4 2" xfId="3403" xr:uid="{00000000-0005-0000-0000-00006C650000}"/>
    <cellStyle name="Normal 8 4 2 2 4 2 2" xfId="6799" xr:uid="{00000000-0005-0000-0000-00006D650000}"/>
    <cellStyle name="Normal 8 4 2 2 4 2 2 2" xfId="13571" xr:uid="{00000000-0005-0000-0000-00006E650000}"/>
    <cellStyle name="Normal 8 4 2 2 4 2 2 3" xfId="20340" xr:uid="{00000000-0005-0000-0000-00006F650000}"/>
    <cellStyle name="Normal 8 4 2 2 4 2 2 4" xfId="27109" xr:uid="{00000000-0005-0000-0000-000070650000}"/>
    <cellStyle name="Normal 8 4 2 2 4 2 3" xfId="10187" xr:uid="{00000000-0005-0000-0000-000071650000}"/>
    <cellStyle name="Normal 8 4 2 2 4 2 4" xfId="16956" xr:uid="{00000000-0005-0000-0000-000072650000}"/>
    <cellStyle name="Normal 8 4 2 2 4 2 5" xfId="23725" xr:uid="{00000000-0005-0000-0000-000073650000}"/>
    <cellStyle name="Normal 8 4 2 2 4 3" xfId="5097" xr:uid="{00000000-0005-0000-0000-000074650000}"/>
    <cellStyle name="Normal 8 4 2 2 4 3 2" xfId="11878" xr:uid="{00000000-0005-0000-0000-000075650000}"/>
    <cellStyle name="Normal 8 4 2 2 4 3 3" xfId="18647" xr:uid="{00000000-0005-0000-0000-000076650000}"/>
    <cellStyle name="Normal 8 4 2 2 4 3 4" xfId="25416" xr:uid="{00000000-0005-0000-0000-000077650000}"/>
    <cellStyle name="Normal 8 4 2 2 4 4" xfId="8494" xr:uid="{00000000-0005-0000-0000-000078650000}"/>
    <cellStyle name="Normal 8 4 2 2 4 5" xfId="15263" xr:uid="{00000000-0005-0000-0000-000079650000}"/>
    <cellStyle name="Normal 8 4 2 2 4 6" xfId="22032" xr:uid="{00000000-0005-0000-0000-00007A650000}"/>
    <cellStyle name="Normal 8 4 2 2 5" xfId="2128" xr:uid="{00000000-0005-0000-0000-00007B650000}"/>
    <cellStyle name="Normal 8 4 2 2 5 2" xfId="5524" xr:uid="{00000000-0005-0000-0000-00007C650000}"/>
    <cellStyle name="Normal 8 4 2 2 5 2 2" xfId="12302" xr:uid="{00000000-0005-0000-0000-00007D650000}"/>
    <cellStyle name="Normal 8 4 2 2 5 2 3" xfId="19071" xr:uid="{00000000-0005-0000-0000-00007E650000}"/>
    <cellStyle name="Normal 8 4 2 2 5 2 4" xfId="25840" xr:uid="{00000000-0005-0000-0000-00007F650000}"/>
    <cellStyle name="Normal 8 4 2 2 5 3" xfId="8918" xr:uid="{00000000-0005-0000-0000-000080650000}"/>
    <cellStyle name="Normal 8 4 2 2 5 4" xfId="15687" xr:uid="{00000000-0005-0000-0000-000081650000}"/>
    <cellStyle name="Normal 8 4 2 2 5 5" xfId="22456" xr:uid="{00000000-0005-0000-0000-000082650000}"/>
    <cellStyle name="Normal 8 4 2 2 6" xfId="3828" xr:uid="{00000000-0005-0000-0000-000083650000}"/>
    <cellStyle name="Normal 8 4 2 2 6 2" xfId="10609" xr:uid="{00000000-0005-0000-0000-000084650000}"/>
    <cellStyle name="Normal 8 4 2 2 6 3" xfId="17378" xr:uid="{00000000-0005-0000-0000-000085650000}"/>
    <cellStyle name="Normal 8 4 2 2 6 4" xfId="24147" xr:uid="{00000000-0005-0000-0000-000086650000}"/>
    <cellStyle name="Normal 8 4 2 2 7" xfId="7225" xr:uid="{00000000-0005-0000-0000-000087650000}"/>
    <cellStyle name="Normal 8 4 2 2 8" xfId="13994" xr:uid="{00000000-0005-0000-0000-000088650000}"/>
    <cellStyle name="Normal 8 4 2 2 9" xfId="20763" xr:uid="{00000000-0005-0000-0000-000089650000}"/>
    <cellStyle name="Normal 8 4 2 3" xfId="621" xr:uid="{00000000-0005-0000-0000-00008A650000}"/>
    <cellStyle name="Normal 8 4 2 3 2" xfId="2328" xr:uid="{00000000-0005-0000-0000-00008B650000}"/>
    <cellStyle name="Normal 8 4 2 3 2 2" xfId="5724" xr:uid="{00000000-0005-0000-0000-00008C650000}"/>
    <cellStyle name="Normal 8 4 2 3 2 2 2" xfId="12502" xr:uid="{00000000-0005-0000-0000-00008D650000}"/>
    <cellStyle name="Normal 8 4 2 3 2 2 3" xfId="19271" xr:uid="{00000000-0005-0000-0000-00008E650000}"/>
    <cellStyle name="Normal 8 4 2 3 2 2 4" xfId="26040" xr:uid="{00000000-0005-0000-0000-00008F650000}"/>
    <cellStyle name="Normal 8 4 2 3 2 3" xfId="9118" xr:uid="{00000000-0005-0000-0000-000090650000}"/>
    <cellStyle name="Normal 8 4 2 3 2 4" xfId="15887" xr:uid="{00000000-0005-0000-0000-000091650000}"/>
    <cellStyle name="Normal 8 4 2 3 2 5" xfId="22656" xr:uid="{00000000-0005-0000-0000-000092650000}"/>
    <cellStyle name="Normal 8 4 2 3 3" xfId="4028" xr:uid="{00000000-0005-0000-0000-000093650000}"/>
    <cellStyle name="Normal 8 4 2 3 3 2" xfId="10809" xr:uid="{00000000-0005-0000-0000-000094650000}"/>
    <cellStyle name="Normal 8 4 2 3 3 3" xfId="17578" xr:uid="{00000000-0005-0000-0000-000095650000}"/>
    <cellStyle name="Normal 8 4 2 3 3 4" xfId="24347" xr:uid="{00000000-0005-0000-0000-000096650000}"/>
    <cellStyle name="Normal 8 4 2 3 4" xfId="7425" xr:uid="{00000000-0005-0000-0000-000097650000}"/>
    <cellStyle name="Normal 8 4 2 3 5" xfId="14194" xr:uid="{00000000-0005-0000-0000-000098650000}"/>
    <cellStyle name="Normal 8 4 2 3 6" xfId="20963" xr:uid="{00000000-0005-0000-0000-000099650000}"/>
    <cellStyle name="Normal 8 4 2 4" xfId="1049" xr:uid="{00000000-0005-0000-0000-00009A650000}"/>
    <cellStyle name="Normal 8 4 2 4 2" xfId="2754" xr:uid="{00000000-0005-0000-0000-00009B650000}"/>
    <cellStyle name="Normal 8 4 2 4 2 2" xfId="6150" xr:uid="{00000000-0005-0000-0000-00009C650000}"/>
    <cellStyle name="Normal 8 4 2 4 2 2 2" xfId="12925" xr:uid="{00000000-0005-0000-0000-00009D650000}"/>
    <cellStyle name="Normal 8 4 2 4 2 2 3" xfId="19694" xr:uid="{00000000-0005-0000-0000-00009E650000}"/>
    <cellStyle name="Normal 8 4 2 4 2 2 4" xfId="26463" xr:uid="{00000000-0005-0000-0000-00009F650000}"/>
    <cellStyle name="Normal 8 4 2 4 2 3" xfId="9541" xr:uid="{00000000-0005-0000-0000-0000A0650000}"/>
    <cellStyle name="Normal 8 4 2 4 2 4" xfId="16310" xr:uid="{00000000-0005-0000-0000-0000A1650000}"/>
    <cellStyle name="Normal 8 4 2 4 2 5" xfId="23079" xr:uid="{00000000-0005-0000-0000-0000A2650000}"/>
    <cellStyle name="Normal 8 4 2 4 3" xfId="4451" xr:uid="{00000000-0005-0000-0000-0000A3650000}"/>
    <cellStyle name="Normal 8 4 2 4 3 2" xfId="11232" xr:uid="{00000000-0005-0000-0000-0000A4650000}"/>
    <cellStyle name="Normal 8 4 2 4 3 3" xfId="18001" xr:uid="{00000000-0005-0000-0000-0000A5650000}"/>
    <cellStyle name="Normal 8 4 2 4 3 4" xfId="24770" xr:uid="{00000000-0005-0000-0000-0000A6650000}"/>
    <cellStyle name="Normal 8 4 2 4 4" xfId="7848" xr:uid="{00000000-0005-0000-0000-0000A7650000}"/>
    <cellStyle name="Normal 8 4 2 4 5" xfId="14617" xr:uid="{00000000-0005-0000-0000-0000A8650000}"/>
    <cellStyle name="Normal 8 4 2 4 6" xfId="21386" xr:uid="{00000000-0005-0000-0000-0000A9650000}"/>
    <cellStyle name="Normal 8 4 2 5" xfId="1478" xr:uid="{00000000-0005-0000-0000-0000AA650000}"/>
    <cellStyle name="Normal 8 4 2 5 2" xfId="3180" xr:uid="{00000000-0005-0000-0000-0000AB650000}"/>
    <cellStyle name="Normal 8 4 2 5 2 2" xfId="6576" xr:uid="{00000000-0005-0000-0000-0000AC650000}"/>
    <cellStyle name="Normal 8 4 2 5 2 2 2" xfId="13348" xr:uid="{00000000-0005-0000-0000-0000AD650000}"/>
    <cellStyle name="Normal 8 4 2 5 2 2 3" xfId="20117" xr:uid="{00000000-0005-0000-0000-0000AE650000}"/>
    <cellStyle name="Normal 8 4 2 5 2 2 4" xfId="26886" xr:uid="{00000000-0005-0000-0000-0000AF650000}"/>
    <cellStyle name="Normal 8 4 2 5 2 3" xfId="9964" xr:uid="{00000000-0005-0000-0000-0000B0650000}"/>
    <cellStyle name="Normal 8 4 2 5 2 4" xfId="16733" xr:uid="{00000000-0005-0000-0000-0000B1650000}"/>
    <cellStyle name="Normal 8 4 2 5 2 5" xfId="23502" xr:uid="{00000000-0005-0000-0000-0000B2650000}"/>
    <cellStyle name="Normal 8 4 2 5 3" xfId="4874" xr:uid="{00000000-0005-0000-0000-0000B3650000}"/>
    <cellStyle name="Normal 8 4 2 5 3 2" xfId="11655" xr:uid="{00000000-0005-0000-0000-0000B4650000}"/>
    <cellStyle name="Normal 8 4 2 5 3 3" xfId="18424" xr:uid="{00000000-0005-0000-0000-0000B5650000}"/>
    <cellStyle name="Normal 8 4 2 5 3 4" xfId="25193" xr:uid="{00000000-0005-0000-0000-0000B6650000}"/>
    <cellStyle name="Normal 8 4 2 5 4" xfId="8271" xr:uid="{00000000-0005-0000-0000-0000B7650000}"/>
    <cellStyle name="Normal 8 4 2 5 5" xfId="15040" xr:uid="{00000000-0005-0000-0000-0000B8650000}"/>
    <cellStyle name="Normal 8 4 2 5 6" xfId="21809" xr:uid="{00000000-0005-0000-0000-0000B9650000}"/>
    <cellStyle name="Normal 8 4 2 6" xfId="1903" xr:uid="{00000000-0005-0000-0000-0000BA650000}"/>
    <cellStyle name="Normal 8 4 2 6 2" xfId="5299" xr:uid="{00000000-0005-0000-0000-0000BB650000}"/>
    <cellStyle name="Normal 8 4 2 6 2 2" xfId="12079" xr:uid="{00000000-0005-0000-0000-0000BC650000}"/>
    <cellStyle name="Normal 8 4 2 6 2 3" xfId="18848" xr:uid="{00000000-0005-0000-0000-0000BD650000}"/>
    <cellStyle name="Normal 8 4 2 6 2 4" xfId="25617" xr:uid="{00000000-0005-0000-0000-0000BE650000}"/>
    <cellStyle name="Normal 8 4 2 6 3" xfId="8695" xr:uid="{00000000-0005-0000-0000-0000BF650000}"/>
    <cellStyle name="Normal 8 4 2 6 4" xfId="15464" xr:uid="{00000000-0005-0000-0000-0000C0650000}"/>
    <cellStyle name="Normal 8 4 2 6 5" xfId="22233" xr:uid="{00000000-0005-0000-0000-0000C1650000}"/>
    <cellStyle name="Normal 8 4 2 7" xfId="3605" xr:uid="{00000000-0005-0000-0000-0000C2650000}"/>
    <cellStyle name="Normal 8 4 2 7 2" xfId="10386" xr:uid="{00000000-0005-0000-0000-0000C3650000}"/>
    <cellStyle name="Normal 8 4 2 7 3" xfId="17155" xr:uid="{00000000-0005-0000-0000-0000C4650000}"/>
    <cellStyle name="Normal 8 4 2 7 4" xfId="23924" xr:uid="{00000000-0005-0000-0000-0000C5650000}"/>
    <cellStyle name="Normal 8 4 2 8" xfId="7001" xr:uid="{00000000-0005-0000-0000-0000C6650000}"/>
    <cellStyle name="Normal 8 4 2 9" xfId="13771" xr:uid="{00000000-0005-0000-0000-0000C7650000}"/>
    <cellStyle name="Normal 8 4 3" xfId="317" xr:uid="{00000000-0005-0000-0000-0000C8650000}"/>
    <cellStyle name="Normal 8 4 3 2" xfId="744" xr:uid="{00000000-0005-0000-0000-0000C9650000}"/>
    <cellStyle name="Normal 8 4 3 2 2" xfId="2451" xr:uid="{00000000-0005-0000-0000-0000CA650000}"/>
    <cellStyle name="Normal 8 4 3 2 2 2" xfId="5847" xr:uid="{00000000-0005-0000-0000-0000CB650000}"/>
    <cellStyle name="Normal 8 4 3 2 2 2 2" xfId="12625" xr:uid="{00000000-0005-0000-0000-0000CC650000}"/>
    <cellStyle name="Normal 8 4 3 2 2 2 3" xfId="19394" xr:uid="{00000000-0005-0000-0000-0000CD650000}"/>
    <cellStyle name="Normal 8 4 3 2 2 2 4" xfId="26163" xr:uid="{00000000-0005-0000-0000-0000CE650000}"/>
    <cellStyle name="Normal 8 4 3 2 2 3" xfId="9241" xr:uid="{00000000-0005-0000-0000-0000CF650000}"/>
    <cellStyle name="Normal 8 4 3 2 2 4" xfId="16010" xr:uid="{00000000-0005-0000-0000-0000D0650000}"/>
    <cellStyle name="Normal 8 4 3 2 2 5" xfId="22779" xr:uid="{00000000-0005-0000-0000-0000D1650000}"/>
    <cellStyle name="Normal 8 4 3 2 3" xfId="4151" xr:uid="{00000000-0005-0000-0000-0000D2650000}"/>
    <cellStyle name="Normal 8 4 3 2 3 2" xfId="10932" xr:uid="{00000000-0005-0000-0000-0000D3650000}"/>
    <cellStyle name="Normal 8 4 3 2 3 3" xfId="17701" xr:uid="{00000000-0005-0000-0000-0000D4650000}"/>
    <cellStyle name="Normal 8 4 3 2 3 4" xfId="24470" xr:uid="{00000000-0005-0000-0000-0000D5650000}"/>
    <cellStyle name="Normal 8 4 3 2 4" xfId="7548" xr:uid="{00000000-0005-0000-0000-0000D6650000}"/>
    <cellStyle name="Normal 8 4 3 2 5" xfId="14317" xr:uid="{00000000-0005-0000-0000-0000D7650000}"/>
    <cellStyle name="Normal 8 4 3 2 6" xfId="21086" xr:uid="{00000000-0005-0000-0000-0000D8650000}"/>
    <cellStyle name="Normal 8 4 3 3" xfId="1172" xr:uid="{00000000-0005-0000-0000-0000D9650000}"/>
    <cellStyle name="Normal 8 4 3 3 2" xfId="2877" xr:uid="{00000000-0005-0000-0000-0000DA650000}"/>
    <cellStyle name="Normal 8 4 3 3 2 2" xfId="6273" xr:uid="{00000000-0005-0000-0000-0000DB650000}"/>
    <cellStyle name="Normal 8 4 3 3 2 2 2" xfId="13048" xr:uid="{00000000-0005-0000-0000-0000DC650000}"/>
    <cellStyle name="Normal 8 4 3 3 2 2 3" xfId="19817" xr:uid="{00000000-0005-0000-0000-0000DD650000}"/>
    <cellStyle name="Normal 8 4 3 3 2 2 4" xfId="26586" xr:uid="{00000000-0005-0000-0000-0000DE650000}"/>
    <cellStyle name="Normal 8 4 3 3 2 3" xfId="9664" xr:uid="{00000000-0005-0000-0000-0000DF650000}"/>
    <cellStyle name="Normal 8 4 3 3 2 4" xfId="16433" xr:uid="{00000000-0005-0000-0000-0000E0650000}"/>
    <cellStyle name="Normal 8 4 3 3 2 5" xfId="23202" xr:uid="{00000000-0005-0000-0000-0000E1650000}"/>
    <cellStyle name="Normal 8 4 3 3 3" xfId="4574" xr:uid="{00000000-0005-0000-0000-0000E2650000}"/>
    <cellStyle name="Normal 8 4 3 3 3 2" xfId="11355" xr:uid="{00000000-0005-0000-0000-0000E3650000}"/>
    <cellStyle name="Normal 8 4 3 3 3 3" xfId="18124" xr:uid="{00000000-0005-0000-0000-0000E4650000}"/>
    <cellStyle name="Normal 8 4 3 3 3 4" xfId="24893" xr:uid="{00000000-0005-0000-0000-0000E5650000}"/>
    <cellStyle name="Normal 8 4 3 3 4" xfId="7971" xr:uid="{00000000-0005-0000-0000-0000E6650000}"/>
    <cellStyle name="Normal 8 4 3 3 5" xfId="14740" xr:uid="{00000000-0005-0000-0000-0000E7650000}"/>
    <cellStyle name="Normal 8 4 3 3 6" xfId="21509" xr:uid="{00000000-0005-0000-0000-0000E8650000}"/>
    <cellStyle name="Normal 8 4 3 4" xfId="1601" xr:uid="{00000000-0005-0000-0000-0000E9650000}"/>
    <cellStyle name="Normal 8 4 3 4 2" xfId="3303" xr:uid="{00000000-0005-0000-0000-0000EA650000}"/>
    <cellStyle name="Normal 8 4 3 4 2 2" xfId="6699" xr:uid="{00000000-0005-0000-0000-0000EB650000}"/>
    <cellStyle name="Normal 8 4 3 4 2 2 2" xfId="13471" xr:uid="{00000000-0005-0000-0000-0000EC650000}"/>
    <cellStyle name="Normal 8 4 3 4 2 2 3" xfId="20240" xr:uid="{00000000-0005-0000-0000-0000ED650000}"/>
    <cellStyle name="Normal 8 4 3 4 2 2 4" xfId="27009" xr:uid="{00000000-0005-0000-0000-0000EE650000}"/>
    <cellStyle name="Normal 8 4 3 4 2 3" xfId="10087" xr:uid="{00000000-0005-0000-0000-0000EF650000}"/>
    <cellStyle name="Normal 8 4 3 4 2 4" xfId="16856" xr:uid="{00000000-0005-0000-0000-0000F0650000}"/>
    <cellStyle name="Normal 8 4 3 4 2 5" xfId="23625" xr:uid="{00000000-0005-0000-0000-0000F1650000}"/>
    <cellStyle name="Normal 8 4 3 4 3" xfId="4997" xr:uid="{00000000-0005-0000-0000-0000F2650000}"/>
    <cellStyle name="Normal 8 4 3 4 3 2" xfId="11778" xr:uid="{00000000-0005-0000-0000-0000F3650000}"/>
    <cellStyle name="Normal 8 4 3 4 3 3" xfId="18547" xr:uid="{00000000-0005-0000-0000-0000F4650000}"/>
    <cellStyle name="Normal 8 4 3 4 3 4" xfId="25316" xr:uid="{00000000-0005-0000-0000-0000F5650000}"/>
    <cellStyle name="Normal 8 4 3 4 4" xfId="8394" xr:uid="{00000000-0005-0000-0000-0000F6650000}"/>
    <cellStyle name="Normal 8 4 3 4 5" xfId="15163" xr:uid="{00000000-0005-0000-0000-0000F7650000}"/>
    <cellStyle name="Normal 8 4 3 4 6" xfId="21932" xr:uid="{00000000-0005-0000-0000-0000F8650000}"/>
    <cellStyle name="Normal 8 4 3 5" xfId="2026" xr:uid="{00000000-0005-0000-0000-0000F9650000}"/>
    <cellStyle name="Normal 8 4 3 5 2" xfId="5422" xr:uid="{00000000-0005-0000-0000-0000FA650000}"/>
    <cellStyle name="Normal 8 4 3 5 2 2" xfId="12202" xr:uid="{00000000-0005-0000-0000-0000FB650000}"/>
    <cellStyle name="Normal 8 4 3 5 2 3" xfId="18971" xr:uid="{00000000-0005-0000-0000-0000FC650000}"/>
    <cellStyle name="Normal 8 4 3 5 2 4" xfId="25740" xr:uid="{00000000-0005-0000-0000-0000FD650000}"/>
    <cellStyle name="Normal 8 4 3 5 3" xfId="8818" xr:uid="{00000000-0005-0000-0000-0000FE650000}"/>
    <cellStyle name="Normal 8 4 3 5 4" xfId="15587" xr:uid="{00000000-0005-0000-0000-0000FF650000}"/>
    <cellStyle name="Normal 8 4 3 5 5" xfId="22356" xr:uid="{00000000-0005-0000-0000-000000660000}"/>
    <cellStyle name="Normal 8 4 3 6" xfId="3728" xr:uid="{00000000-0005-0000-0000-000001660000}"/>
    <cellStyle name="Normal 8 4 3 6 2" xfId="10509" xr:uid="{00000000-0005-0000-0000-000002660000}"/>
    <cellStyle name="Normal 8 4 3 6 3" xfId="17278" xr:uid="{00000000-0005-0000-0000-000003660000}"/>
    <cellStyle name="Normal 8 4 3 6 4" xfId="24047" xr:uid="{00000000-0005-0000-0000-000004660000}"/>
    <cellStyle name="Normal 8 4 3 7" xfId="7125" xr:uid="{00000000-0005-0000-0000-000005660000}"/>
    <cellStyle name="Normal 8 4 3 8" xfId="13894" xr:uid="{00000000-0005-0000-0000-000006660000}"/>
    <cellStyle name="Normal 8 4 3 9" xfId="20663" xr:uid="{00000000-0005-0000-0000-000007660000}"/>
    <cellStyle name="Normal 8 4 4" xfId="519" xr:uid="{00000000-0005-0000-0000-000008660000}"/>
    <cellStyle name="Normal 8 4 4 2" xfId="2228" xr:uid="{00000000-0005-0000-0000-000009660000}"/>
    <cellStyle name="Normal 8 4 4 2 2" xfId="5624" xr:uid="{00000000-0005-0000-0000-00000A660000}"/>
    <cellStyle name="Normal 8 4 4 2 2 2" xfId="12402" xr:uid="{00000000-0005-0000-0000-00000B660000}"/>
    <cellStyle name="Normal 8 4 4 2 2 3" xfId="19171" xr:uid="{00000000-0005-0000-0000-00000C660000}"/>
    <cellStyle name="Normal 8 4 4 2 2 4" xfId="25940" xr:uid="{00000000-0005-0000-0000-00000D660000}"/>
    <cellStyle name="Normal 8 4 4 2 3" xfId="9018" xr:uid="{00000000-0005-0000-0000-00000E660000}"/>
    <cellStyle name="Normal 8 4 4 2 4" xfId="15787" xr:uid="{00000000-0005-0000-0000-00000F660000}"/>
    <cellStyle name="Normal 8 4 4 2 5" xfId="22556" xr:uid="{00000000-0005-0000-0000-000010660000}"/>
    <cellStyle name="Normal 8 4 4 3" xfId="3928" xr:uid="{00000000-0005-0000-0000-000011660000}"/>
    <cellStyle name="Normal 8 4 4 3 2" xfId="10709" xr:uid="{00000000-0005-0000-0000-000012660000}"/>
    <cellStyle name="Normal 8 4 4 3 3" xfId="17478" xr:uid="{00000000-0005-0000-0000-000013660000}"/>
    <cellStyle name="Normal 8 4 4 3 4" xfId="24247" xr:uid="{00000000-0005-0000-0000-000014660000}"/>
    <cellStyle name="Normal 8 4 4 4" xfId="7325" xr:uid="{00000000-0005-0000-0000-000015660000}"/>
    <cellStyle name="Normal 8 4 4 5" xfId="14094" xr:uid="{00000000-0005-0000-0000-000016660000}"/>
    <cellStyle name="Normal 8 4 4 6" xfId="20863" xr:uid="{00000000-0005-0000-0000-000017660000}"/>
    <cellStyle name="Normal 8 4 5" xfId="949" xr:uid="{00000000-0005-0000-0000-000018660000}"/>
    <cellStyle name="Normal 8 4 5 2" xfId="2654" xr:uid="{00000000-0005-0000-0000-000019660000}"/>
    <cellStyle name="Normal 8 4 5 2 2" xfId="6050" xr:uid="{00000000-0005-0000-0000-00001A660000}"/>
    <cellStyle name="Normal 8 4 5 2 2 2" xfId="12825" xr:uid="{00000000-0005-0000-0000-00001B660000}"/>
    <cellStyle name="Normal 8 4 5 2 2 3" xfId="19594" xr:uid="{00000000-0005-0000-0000-00001C660000}"/>
    <cellStyle name="Normal 8 4 5 2 2 4" xfId="26363" xr:uid="{00000000-0005-0000-0000-00001D660000}"/>
    <cellStyle name="Normal 8 4 5 2 3" xfId="9441" xr:uid="{00000000-0005-0000-0000-00001E660000}"/>
    <cellStyle name="Normal 8 4 5 2 4" xfId="16210" xr:uid="{00000000-0005-0000-0000-00001F660000}"/>
    <cellStyle name="Normal 8 4 5 2 5" xfId="22979" xr:uid="{00000000-0005-0000-0000-000020660000}"/>
    <cellStyle name="Normal 8 4 5 3" xfId="4351" xr:uid="{00000000-0005-0000-0000-000021660000}"/>
    <cellStyle name="Normal 8 4 5 3 2" xfId="11132" xr:uid="{00000000-0005-0000-0000-000022660000}"/>
    <cellStyle name="Normal 8 4 5 3 3" xfId="17901" xr:uid="{00000000-0005-0000-0000-000023660000}"/>
    <cellStyle name="Normal 8 4 5 3 4" xfId="24670" xr:uid="{00000000-0005-0000-0000-000024660000}"/>
    <cellStyle name="Normal 8 4 5 4" xfId="7748" xr:uid="{00000000-0005-0000-0000-000025660000}"/>
    <cellStyle name="Normal 8 4 5 5" xfId="14517" xr:uid="{00000000-0005-0000-0000-000026660000}"/>
    <cellStyle name="Normal 8 4 5 6" xfId="21286" xr:uid="{00000000-0005-0000-0000-000027660000}"/>
    <cellStyle name="Normal 8 4 6" xfId="1378" xr:uid="{00000000-0005-0000-0000-000028660000}"/>
    <cellStyle name="Normal 8 4 6 2" xfId="3080" xr:uid="{00000000-0005-0000-0000-000029660000}"/>
    <cellStyle name="Normal 8 4 6 2 2" xfId="6476" xr:uid="{00000000-0005-0000-0000-00002A660000}"/>
    <cellStyle name="Normal 8 4 6 2 2 2" xfId="13248" xr:uid="{00000000-0005-0000-0000-00002B660000}"/>
    <cellStyle name="Normal 8 4 6 2 2 3" xfId="20017" xr:uid="{00000000-0005-0000-0000-00002C660000}"/>
    <cellStyle name="Normal 8 4 6 2 2 4" xfId="26786" xr:uid="{00000000-0005-0000-0000-00002D660000}"/>
    <cellStyle name="Normal 8 4 6 2 3" xfId="9864" xr:uid="{00000000-0005-0000-0000-00002E660000}"/>
    <cellStyle name="Normal 8 4 6 2 4" xfId="16633" xr:uid="{00000000-0005-0000-0000-00002F660000}"/>
    <cellStyle name="Normal 8 4 6 2 5" xfId="23402" xr:uid="{00000000-0005-0000-0000-000030660000}"/>
    <cellStyle name="Normal 8 4 6 3" xfId="4774" xr:uid="{00000000-0005-0000-0000-000031660000}"/>
    <cellStyle name="Normal 8 4 6 3 2" xfId="11555" xr:uid="{00000000-0005-0000-0000-000032660000}"/>
    <cellStyle name="Normal 8 4 6 3 3" xfId="18324" xr:uid="{00000000-0005-0000-0000-000033660000}"/>
    <cellStyle name="Normal 8 4 6 3 4" xfId="25093" xr:uid="{00000000-0005-0000-0000-000034660000}"/>
    <cellStyle name="Normal 8 4 6 4" xfId="8171" xr:uid="{00000000-0005-0000-0000-000035660000}"/>
    <cellStyle name="Normal 8 4 6 5" xfId="14940" xr:uid="{00000000-0005-0000-0000-000036660000}"/>
    <cellStyle name="Normal 8 4 6 6" xfId="21709" xr:uid="{00000000-0005-0000-0000-000037660000}"/>
    <cellStyle name="Normal 8 4 7" xfId="1803" xr:uid="{00000000-0005-0000-0000-000038660000}"/>
    <cellStyle name="Normal 8 4 7 2" xfId="5199" xr:uid="{00000000-0005-0000-0000-000039660000}"/>
    <cellStyle name="Normal 8 4 7 2 2" xfId="11979" xr:uid="{00000000-0005-0000-0000-00003A660000}"/>
    <cellStyle name="Normal 8 4 7 2 3" xfId="18748" xr:uid="{00000000-0005-0000-0000-00003B660000}"/>
    <cellStyle name="Normal 8 4 7 2 4" xfId="25517" xr:uid="{00000000-0005-0000-0000-00003C660000}"/>
    <cellStyle name="Normal 8 4 7 3" xfId="8595" xr:uid="{00000000-0005-0000-0000-00003D660000}"/>
    <cellStyle name="Normal 8 4 7 4" xfId="15364" xr:uid="{00000000-0005-0000-0000-00003E660000}"/>
    <cellStyle name="Normal 8 4 7 5" xfId="22133" xr:uid="{00000000-0005-0000-0000-00003F660000}"/>
    <cellStyle name="Normal 8 4 8" xfId="3505" xr:uid="{00000000-0005-0000-0000-000040660000}"/>
    <cellStyle name="Normal 8 4 8 2" xfId="10286" xr:uid="{00000000-0005-0000-0000-000041660000}"/>
    <cellStyle name="Normal 8 4 8 3" xfId="17055" xr:uid="{00000000-0005-0000-0000-000042660000}"/>
    <cellStyle name="Normal 8 4 8 4" xfId="23824" xr:uid="{00000000-0005-0000-0000-000043660000}"/>
    <cellStyle name="Normal 8 4 9" xfId="6901" xr:uid="{00000000-0005-0000-0000-000044660000}"/>
    <cellStyle name="Normal 8 5" xfId="88" xr:uid="{00000000-0005-0000-0000-000045660000}"/>
    <cellStyle name="Normal 8 5 10" xfId="13691" xr:uid="{00000000-0005-0000-0000-000046660000}"/>
    <cellStyle name="Normal 8 5 11" xfId="20460" xr:uid="{00000000-0005-0000-0000-000047660000}"/>
    <cellStyle name="Normal 8 5 2" xfId="191" xr:uid="{00000000-0005-0000-0000-000048660000}"/>
    <cellStyle name="Normal 8 5 2 10" xfId="13791" xr:uid="{00000000-0005-0000-0000-000049660000}"/>
    <cellStyle name="Normal 8 5 2 11" xfId="20560" xr:uid="{00000000-0005-0000-0000-00004A660000}"/>
    <cellStyle name="Normal 8 5 2 2" xfId="230" xr:uid="{00000000-0005-0000-0000-00004B660000}"/>
    <cellStyle name="Normal 8 5 2 3" xfId="439" xr:uid="{00000000-0005-0000-0000-00004C660000}"/>
    <cellStyle name="Normal 8 5 2 3 2" xfId="866" xr:uid="{00000000-0005-0000-0000-00004D660000}"/>
    <cellStyle name="Normal 8 5 2 3 2 2" xfId="2571" xr:uid="{00000000-0005-0000-0000-00004E660000}"/>
    <cellStyle name="Normal 8 5 2 3 2 2 2" xfId="5967" xr:uid="{00000000-0005-0000-0000-00004F660000}"/>
    <cellStyle name="Normal 8 5 2 3 2 2 2 2" xfId="12745" xr:uid="{00000000-0005-0000-0000-000050660000}"/>
    <cellStyle name="Normal 8 5 2 3 2 2 2 3" xfId="19514" xr:uid="{00000000-0005-0000-0000-000051660000}"/>
    <cellStyle name="Normal 8 5 2 3 2 2 2 4" xfId="26283" xr:uid="{00000000-0005-0000-0000-000052660000}"/>
    <cellStyle name="Normal 8 5 2 3 2 2 3" xfId="9361" xr:uid="{00000000-0005-0000-0000-000053660000}"/>
    <cellStyle name="Normal 8 5 2 3 2 2 4" xfId="16130" xr:uid="{00000000-0005-0000-0000-000054660000}"/>
    <cellStyle name="Normal 8 5 2 3 2 2 5" xfId="22899" xr:uid="{00000000-0005-0000-0000-000055660000}"/>
    <cellStyle name="Normal 8 5 2 3 2 3" xfId="4271" xr:uid="{00000000-0005-0000-0000-000056660000}"/>
    <cellStyle name="Normal 8 5 2 3 2 3 2" xfId="11052" xr:uid="{00000000-0005-0000-0000-000057660000}"/>
    <cellStyle name="Normal 8 5 2 3 2 3 3" xfId="17821" xr:uid="{00000000-0005-0000-0000-000058660000}"/>
    <cellStyle name="Normal 8 5 2 3 2 3 4" xfId="24590" xr:uid="{00000000-0005-0000-0000-000059660000}"/>
    <cellStyle name="Normal 8 5 2 3 2 4" xfId="7668" xr:uid="{00000000-0005-0000-0000-00005A660000}"/>
    <cellStyle name="Normal 8 5 2 3 2 5" xfId="14437" xr:uid="{00000000-0005-0000-0000-00005B660000}"/>
    <cellStyle name="Normal 8 5 2 3 2 6" xfId="21206" xr:uid="{00000000-0005-0000-0000-00005C660000}"/>
    <cellStyle name="Normal 8 5 2 3 3" xfId="1292" xr:uid="{00000000-0005-0000-0000-00005D660000}"/>
    <cellStyle name="Normal 8 5 2 3 3 2" xfId="2997" xr:uid="{00000000-0005-0000-0000-00005E660000}"/>
    <cellStyle name="Normal 8 5 2 3 3 2 2" xfId="6393" xr:uid="{00000000-0005-0000-0000-00005F660000}"/>
    <cellStyle name="Normal 8 5 2 3 3 2 2 2" xfId="13168" xr:uid="{00000000-0005-0000-0000-000060660000}"/>
    <cellStyle name="Normal 8 5 2 3 3 2 2 3" xfId="19937" xr:uid="{00000000-0005-0000-0000-000061660000}"/>
    <cellStyle name="Normal 8 5 2 3 3 2 2 4" xfId="26706" xr:uid="{00000000-0005-0000-0000-000062660000}"/>
    <cellStyle name="Normal 8 5 2 3 3 2 3" xfId="9784" xr:uid="{00000000-0005-0000-0000-000063660000}"/>
    <cellStyle name="Normal 8 5 2 3 3 2 4" xfId="16553" xr:uid="{00000000-0005-0000-0000-000064660000}"/>
    <cellStyle name="Normal 8 5 2 3 3 2 5" xfId="23322" xr:uid="{00000000-0005-0000-0000-000065660000}"/>
    <cellStyle name="Normal 8 5 2 3 3 3" xfId="4694" xr:uid="{00000000-0005-0000-0000-000066660000}"/>
    <cellStyle name="Normal 8 5 2 3 3 3 2" xfId="11475" xr:uid="{00000000-0005-0000-0000-000067660000}"/>
    <cellStyle name="Normal 8 5 2 3 3 3 3" xfId="18244" xr:uid="{00000000-0005-0000-0000-000068660000}"/>
    <cellStyle name="Normal 8 5 2 3 3 3 4" xfId="25013" xr:uid="{00000000-0005-0000-0000-000069660000}"/>
    <cellStyle name="Normal 8 5 2 3 3 4" xfId="8091" xr:uid="{00000000-0005-0000-0000-00006A660000}"/>
    <cellStyle name="Normal 8 5 2 3 3 5" xfId="14860" xr:uid="{00000000-0005-0000-0000-00006B660000}"/>
    <cellStyle name="Normal 8 5 2 3 3 6" xfId="21629" xr:uid="{00000000-0005-0000-0000-00006C660000}"/>
    <cellStyle name="Normal 8 5 2 3 4" xfId="1721" xr:uid="{00000000-0005-0000-0000-00006D660000}"/>
    <cellStyle name="Normal 8 5 2 3 4 2" xfId="3423" xr:uid="{00000000-0005-0000-0000-00006E660000}"/>
    <cellStyle name="Normal 8 5 2 3 4 2 2" xfId="6819" xr:uid="{00000000-0005-0000-0000-00006F660000}"/>
    <cellStyle name="Normal 8 5 2 3 4 2 2 2" xfId="13591" xr:uid="{00000000-0005-0000-0000-000070660000}"/>
    <cellStyle name="Normal 8 5 2 3 4 2 2 3" xfId="20360" xr:uid="{00000000-0005-0000-0000-000071660000}"/>
    <cellStyle name="Normal 8 5 2 3 4 2 2 4" xfId="27129" xr:uid="{00000000-0005-0000-0000-000072660000}"/>
    <cellStyle name="Normal 8 5 2 3 4 2 3" xfId="10207" xr:uid="{00000000-0005-0000-0000-000073660000}"/>
    <cellStyle name="Normal 8 5 2 3 4 2 4" xfId="16976" xr:uid="{00000000-0005-0000-0000-000074660000}"/>
    <cellStyle name="Normal 8 5 2 3 4 2 5" xfId="23745" xr:uid="{00000000-0005-0000-0000-000075660000}"/>
    <cellStyle name="Normal 8 5 2 3 4 3" xfId="5117" xr:uid="{00000000-0005-0000-0000-000076660000}"/>
    <cellStyle name="Normal 8 5 2 3 4 3 2" xfId="11898" xr:uid="{00000000-0005-0000-0000-000077660000}"/>
    <cellStyle name="Normal 8 5 2 3 4 3 3" xfId="18667" xr:uid="{00000000-0005-0000-0000-000078660000}"/>
    <cellStyle name="Normal 8 5 2 3 4 3 4" xfId="25436" xr:uid="{00000000-0005-0000-0000-000079660000}"/>
    <cellStyle name="Normal 8 5 2 3 4 4" xfId="8514" xr:uid="{00000000-0005-0000-0000-00007A660000}"/>
    <cellStyle name="Normal 8 5 2 3 4 5" xfId="15283" xr:uid="{00000000-0005-0000-0000-00007B660000}"/>
    <cellStyle name="Normal 8 5 2 3 4 6" xfId="22052" xr:uid="{00000000-0005-0000-0000-00007C660000}"/>
    <cellStyle name="Normal 8 5 2 3 5" xfId="2148" xr:uid="{00000000-0005-0000-0000-00007D660000}"/>
    <cellStyle name="Normal 8 5 2 3 5 2" xfId="5544" xr:uid="{00000000-0005-0000-0000-00007E660000}"/>
    <cellStyle name="Normal 8 5 2 3 5 2 2" xfId="12322" xr:uid="{00000000-0005-0000-0000-00007F660000}"/>
    <cellStyle name="Normal 8 5 2 3 5 2 3" xfId="19091" xr:uid="{00000000-0005-0000-0000-000080660000}"/>
    <cellStyle name="Normal 8 5 2 3 5 2 4" xfId="25860" xr:uid="{00000000-0005-0000-0000-000081660000}"/>
    <cellStyle name="Normal 8 5 2 3 5 3" xfId="8938" xr:uid="{00000000-0005-0000-0000-000082660000}"/>
    <cellStyle name="Normal 8 5 2 3 5 4" xfId="15707" xr:uid="{00000000-0005-0000-0000-000083660000}"/>
    <cellStyle name="Normal 8 5 2 3 5 5" xfId="22476" xr:uid="{00000000-0005-0000-0000-000084660000}"/>
    <cellStyle name="Normal 8 5 2 3 6" xfId="3848" xr:uid="{00000000-0005-0000-0000-000085660000}"/>
    <cellStyle name="Normal 8 5 2 3 6 2" xfId="10629" xr:uid="{00000000-0005-0000-0000-000086660000}"/>
    <cellStyle name="Normal 8 5 2 3 6 3" xfId="17398" xr:uid="{00000000-0005-0000-0000-000087660000}"/>
    <cellStyle name="Normal 8 5 2 3 6 4" xfId="24167" xr:uid="{00000000-0005-0000-0000-000088660000}"/>
    <cellStyle name="Normal 8 5 2 3 7" xfId="7245" xr:uid="{00000000-0005-0000-0000-000089660000}"/>
    <cellStyle name="Normal 8 5 2 3 8" xfId="14014" xr:uid="{00000000-0005-0000-0000-00008A660000}"/>
    <cellStyle name="Normal 8 5 2 3 9" xfId="20783" xr:uid="{00000000-0005-0000-0000-00008B660000}"/>
    <cellStyle name="Normal 8 5 2 4" xfId="641" xr:uid="{00000000-0005-0000-0000-00008C660000}"/>
    <cellStyle name="Normal 8 5 2 4 2" xfId="2348" xr:uid="{00000000-0005-0000-0000-00008D660000}"/>
    <cellStyle name="Normal 8 5 2 4 2 2" xfId="5744" xr:uid="{00000000-0005-0000-0000-00008E660000}"/>
    <cellStyle name="Normal 8 5 2 4 2 2 2" xfId="12522" xr:uid="{00000000-0005-0000-0000-00008F660000}"/>
    <cellStyle name="Normal 8 5 2 4 2 2 3" xfId="19291" xr:uid="{00000000-0005-0000-0000-000090660000}"/>
    <cellStyle name="Normal 8 5 2 4 2 2 4" xfId="26060" xr:uid="{00000000-0005-0000-0000-000091660000}"/>
    <cellStyle name="Normal 8 5 2 4 2 3" xfId="9138" xr:uid="{00000000-0005-0000-0000-000092660000}"/>
    <cellStyle name="Normal 8 5 2 4 2 4" xfId="15907" xr:uid="{00000000-0005-0000-0000-000093660000}"/>
    <cellStyle name="Normal 8 5 2 4 2 5" xfId="22676" xr:uid="{00000000-0005-0000-0000-000094660000}"/>
    <cellStyle name="Normal 8 5 2 4 3" xfId="4048" xr:uid="{00000000-0005-0000-0000-000095660000}"/>
    <cellStyle name="Normal 8 5 2 4 3 2" xfId="10829" xr:uid="{00000000-0005-0000-0000-000096660000}"/>
    <cellStyle name="Normal 8 5 2 4 3 3" xfId="17598" xr:uid="{00000000-0005-0000-0000-000097660000}"/>
    <cellStyle name="Normal 8 5 2 4 3 4" xfId="24367" xr:uid="{00000000-0005-0000-0000-000098660000}"/>
    <cellStyle name="Normal 8 5 2 4 4" xfId="7445" xr:uid="{00000000-0005-0000-0000-000099660000}"/>
    <cellStyle name="Normal 8 5 2 4 5" xfId="14214" xr:uid="{00000000-0005-0000-0000-00009A660000}"/>
    <cellStyle name="Normal 8 5 2 4 6" xfId="20983" xr:uid="{00000000-0005-0000-0000-00009B660000}"/>
    <cellStyle name="Normal 8 5 2 5" xfId="1069" xr:uid="{00000000-0005-0000-0000-00009C660000}"/>
    <cellStyle name="Normal 8 5 2 5 2" xfId="2774" xr:uid="{00000000-0005-0000-0000-00009D660000}"/>
    <cellStyle name="Normal 8 5 2 5 2 2" xfId="6170" xr:uid="{00000000-0005-0000-0000-00009E660000}"/>
    <cellStyle name="Normal 8 5 2 5 2 2 2" xfId="12945" xr:uid="{00000000-0005-0000-0000-00009F660000}"/>
    <cellStyle name="Normal 8 5 2 5 2 2 3" xfId="19714" xr:uid="{00000000-0005-0000-0000-0000A0660000}"/>
    <cellStyle name="Normal 8 5 2 5 2 2 4" xfId="26483" xr:uid="{00000000-0005-0000-0000-0000A1660000}"/>
    <cellStyle name="Normal 8 5 2 5 2 3" xfId="9561" xr:uid="{00000000-0005-0000-0000-0000A2660000}"/>
    <cellStyle name="Normal 8 5 2 5 2 4" xfId="16330" xr:uid="{00000000-0005-0000-0000-0000A3660000}"/>
    <cellStyle name="Normal 8 5 2 5 2 5" xfId="23099" xr:uid="{00000000-0005-0000-0000-0000A4660000}"/>
    <cellStyle name="Normal 8 5 2 5 3" xfId="4471" xr:uid="{00000000-0005-0000-0000-0000A5660000}"/>
    <cellStyle name="Normal 8 5 2 5 3 2" xfId="11252" xr:uid="{00000000-0005-0000-0000-0000A6660000}"/>
    <cellStyle name="Normal 8 5 2 5 3 3" xfId="18021" xr:uid="{00000000-0005-0000-0000-0000A7660000}"/>
    <cellStyle name="Normal 8 5 2 5 3 4" xfId="24790" xr:uid="{00000000-0005-0000-0000-0000A8660000}"/>
    <cellStyle name="Normal 8 5 2 5 4" xfId="7868" xr:uid="{00000000-0005-0000-0000-0000A9660000}"/>
    <cellStyle name="Normal 8 5 2 5 5" xfId="14637" xr:uid="{00000000-0005-0000-0000-0000AA660000}"/>
    <cellStyle name="Normal 8 5 2 5 6" xfId="21406" xr:uid="{00000000-0005-0000-0000-0000AB660000}"/>
    <cellStyle name="Normal 8 5 2 6" xfId="1498" xr:uid="{00000000-0005-0000-0000-0000AC660000}"/>
    <cellStyle name="Normal 8 5 2 6 2" xfId="3200" xr:uid="{00000000-0005-0000-0000-0000AD660000}"/>
    <cellStyle name="Normal 8 5 2 6 2 2" xfId="6596" xr:uid="{00000000-0005-0000-0000-0000AE660000}"/>
    <cellStyle name="Normal 8 5 2 6 2 2 2" xfId="13368" xr:uid="{00000000-0005-0000-0000-0000AF660000}"/>
    <cellStyle name="Normal 8 5 2 6 2 2 3" xfId="20137" xr:uid="{00000000-0005-0000-0000-0000B0660000}"/>
    <cellStyle name="Normal 8 5 2 6 2 2 4" xfId="26906" xr:uid="{00000000-0005-0000-0000-0000B1660000}"/>
    <cellStyle name="Normal 8 5 2 6 2 3" xfId="9984" xr:uid="{00000000-0005-0000-0000-0000B2660000}"/>
    <cellStyle name="Normal 8 5 2 6 2 4" xfId="16753" xr:uid="{00000000-0005-0000-0000-0000B3660000}"/>
    <cellStyle name="Normal 8 5 2 6 2 5" xfId="23522" xr:uid="{00000000-0005-0000-0000-0000B4660000}"/>
    <cellStyle name="Normal 8 5 2 6 3" xfId="4894" xr:uid="{00000000-0005-0000-0000-0000B5660000}"/>
    <cellStyle name="Normal 8 5 2 6 3 2" xfId="11675" xr:uid="{00000000-0005-0000-0000-0000B6660000}"/>
    <cellStyle name="Normal 8 5 2 6 3 3" xfId="18444" xr:uid="{00000000-0005-0000-0000-0000B7660000}"/>
    <cellStyle name="Normal 8 5 2 6 3 4" xfId="25213" xr:uid="{00000000-0005-0000-0000-0000B8660000}"/>
    <cellStyle name="Normal 8 5 2 6 4" xfId="8291" xr:uid="{00000000-0005-0000-0000-0000B9660000}"/>
    <cellStyle name="Normal 8 5 2 6 5" xfId="15060" xr:uid="{00000000-0005-0000-0000-0000BA660000}"/>
    <cellStyle name="Normal 8 5 2 6 6" xfId="21829" xr:uid="{00000000-0005-0000-0000-0000BB660000}"/>
    <cellStyle name="Normal 8 5 2 7" xfId="1923" xr:uid="{00000000-0005-0000-0000-0000BC660000}"/>
    <cellStyle name="Normal 8 5 2 7 2" xfId="5319" xr:uid="{00000000-0005-0000-0000-0000BD660000}"/>
    <cellStyle name="Normal 8 5 2 7 2 2" xfId="12099" xr:uid="{00000000-0005-0000-0000-0000BE660000}"/>
    <cellStyle name="Normal 8 5 2 7 2 3" xfId="18868" xr:uid="{00000000-0005-0000-0000-0000BF660000}"/>
    <cellStyle name="Normal 8 5 2 7 2 4" xfId="25637" xr:uid="{00000000-0005-0000-0000-0000C0660000}"/>
    <cellStyle name="Normal 8 5 2 7 3" xfId="8715" xr:uid="{00000000-0005-0000-0000-0000C1660000}"/>
    <cellStyle name="Normal 8 5 2 7 4" xfId="15484" xr:uid="{00000000-0005-0000-0000-0000C2660000}"/>
    <cellStyle name="Normal 8 5 2 7 5" xfId="22253" xr:uid="{00000000-0005-0000-0000-0000C3660000}"/>
    <cellStyle name="Normal 8 5 2 8" xfId="3625" xr:uid="{00000000-0005-0000-0000-0000C4660000}"/>
    <cellStyle name="Normal 8 5 2 8 2" xfId="10406" xr:uid="{00000000-0005-0000-0000-0000C5660000}"/>
    <cellStyle name="Normal 8 5 2 8 3" xfId="17175" xr:uid="{00000000-0005-0000-0000-0000C6660000}"/>
    <cellStyle name="Normal 8 5 2 8 4" xfId="23944" xr:uid="{00000000-0005-0000-0000-0000C7660000}"/>
    <cellStyle name="Normal 8 5 2 9" xfId="7021" xr:uid="{00000000-0005-0000-0000-0000C8660000}"/>
    <cellStyle name="Normal 8 5 3" xfId="337" xr:uid="{00000000-0005-0000-0000-0000C9660000}"/>
    <cellStyle name="Normal 8 5 3 2" xfId="764" xr:uid="{00000000-0005-0000-0000-0000CA660000}"/>
    <cellStyle name="Normal 8 5 3 2 2" xfId="2471" xr:uid="{00000000-0005-0000-0000-0000CB660000}"/>
    <cellStyle name="Normal 8 5 3 2 2 2" xfId="5867" xr:uid="{00000000-0005-0000-0000-0000CC660000}"/>
    <cellStyle name="Normal 8 5 3 2 2 2 2" xfId="12645" xr:uid="{00000000-0005-0000-0000-0000CD660000}"/>
    <cellStyle name="Normal 8 5 3 2 2 2 3" xfId="19414" xr:uid="{00000000-0005-0000-0000-0000CE660000}"/>
    <cellStyle name="Normal 8 5 3 2 2 2 4" xfId="26183" xr:uid="{00000000-0005-0000-0000-0000CF660000}"/>
    <cellStyle name="Normal 8 5 3 2 2 3" xfId="9261" xr:uid="{00000000-0005-0000-0000-0000D0660000}"/>
    <cellStyle name="Normal 8 5 3 2 2 4" xfId="16030" xr:uid="{00000000-0005-0000-0000-0000D1660000}"/>
    <cellStyle name="Normal 8 5 3 2 2 5" xfId="22799" xr:uid="{00000000-0005-0000-0000-0000D2660000}"/>
    <cellStyle name="Normal 8 5 3 2 3" xfId="4171" xr:uid="{00000000-0005-0000-0000-0000D3660000}"/>
    <cellStyle name="Normal 8 5 3 2 3 2" xfId="10952" xr:uid="{00000000-0005-0000-0000-0000D4660000}"/>
    <cellStyle name="Normal 8 5 3 2 3 3" xfId="17721" xr:uid="{00000000-0005-0000-0000-0000D5660000}"/>
    <cellStyle name="Normal 8 5 3 2 3 4" xfId="24490" xr:uid="{00000000-0005-0000-0000-0000D6660000}"/>
    <cellStyle name="Normal 8 5 3 2 4" xfId="7568" xr:uid="{00000000-0005-0000-0000-0000D7660000}"/>
    <cellStyle name="Normal 8 5 3 2 5" xfId="14337" xr:uid="{00000000-0005-0000-0000-0000D8660000}"/>
    <cellStyle name="Normal 8 5 3 2 6" xfId="21106" xr:uid="{00000000-0005-0000-0000-0000D9660000}"/>
    <cellStyle name="Normal 8 5 3 3" xfId="1192" xr:uid="{00000000-0005-0000-0000-0000DA660000}"/>
    <cellStyle name="Normal 8 5 3 3 2" xfId="2897" xr:uid="{00000000-0005-0000-0000-0000DB660000}"/>
    <cellStyle name="Normal 8 5 3 3 2 2" xfId="6293" xr:uid="{00000000-0005-0000-0000-0000DC660000}"/>
    <cellStyle name="Normal 8 5 3 3 2 2 2" xfId="13068" xr:uid="{00000000-0005-0000-0000-0000DD660000}"/>
    <cellStyle name="Normal 8 5 3 3 2 2 3" xfId="19837" xr:uid="{00000000-0005-0000-0000-0000DE660000}"/>
    <cellStyle name="Normal 8 5 3 3 2 2 4" xfId="26606" xr:uid="{00000000-0005-0000-0000-0000DF660000}"/>
    <cellStyle name="Normal 8 5 3 3 2 3" xfId="9684" xr:uid="{00000000-0005-0000-0000-0000E0660000}"/>
    <cellStyle name="Normal 8 5 3 3 2 4" xfId="16453" xr:uid="{00000000-0005-0000-0000-0000E1660000}"/>
    <cellStyle name="Normal 8 5 3 3 2 5" xfId="23222" xr:uid="{00000000-0005-0000-0000-0000E2660000}"/>
    <cellStyle name="Normal 8 5 3 3 3" xfId="4594" xr:uid="{00000000-0005-0000-0000-0000E3660000}"/>
    <cellStyle name="Normal 8 5 3 3 3 2" xfId="11375" xr:uid="{00000000-0005-0000-0000-0000E4660000}"/>
    <cellStyle name="Normal 8 5 3 3 3 3" xfId="18144" xr:uid="{00000000-0005-0000-0000-0000E5660000}"/>
    <cellStyle name="Normal 8 5 3 3 3 4" xfId="24913" xr:uid="{00000000-0005-0000-0000-0000E6660000}"/>
    <cellStyle name="Normal 8 5 3 3 4" xfId="7991" xr:uid="{00000000-0005-0000-0000-0000E7660000}"/>
    <cellStyle name="Normal 8 5 3 3 5" xfId="14760" xr:uid="{00000000-0005-0000-0000-0000E8660000}"/>
    <cellStyle name="Normal 8 5 3 3 6" xfId="21529" xr:uid="{00000000-0005-0000-0000-0000E9660000}"/>
    <cellStyle name="Normal 8 5 3 4" xfId="1621" xr:uid="{00000000-0005-0000-0000-0000EA660000}"/>
    <cellStyle name="Normal 8 5 3 4 2" xfId="3323" xr:uid="{00000000-0005-0000-0000-0000EB660000}"/>
    <cellStyle name="Normal 8 5 3 4 2 2" xfId="6719" xr:uid="{00000000-0005-0000-0000-0000EC660000}"/>
    <cellStyle name="Normal 8 5 3 4 2 2 2" xfId="13491" xr:uid="{00000000-0005-0000-0000-0000ED660000}"/>
    <cellStyle name="Normal 8 5 3 4 2 2 3" xfId="20260" xr:uid="{00000000-0005-0000-0000-0000EE660000}"/>
    <cellStyle name="Normal 8 5 3 4 2 2 4" xfId="27029" xr:uid="{00000000-0005-0000-0000-0000EF660000}"/>
    <cellStyle name="Normal 8 5 3 4 2 3" xfId="10107" xr:uid="{00000000-0005-0000-0000-0000F0660000}"/>
    <cellStyle name="Normal 8 5 3 4 2 4" xfId="16876" xr:uid="{00000000-0005-0000-0000-0000F1660000}"/>
    <cellStyle name="Normal 8 5 3 4 2 5" xfId="23645" xr:uid="{00000000-0005-0000-0000-0000F2660000}"/>
    <cellStyle name="Normal 8 5 3 4 3" xfId="5017" xr:uid="{00000000-0005-0000-0000-0000F3660000}"/>
    <cellStyle name="Normal 8 5 3 4 3 2" xfId="11798" xr:uid="{00000000-0005-0000-0000-0000F4660000}"/>
    <cellStyle name="Normal 8 5 3 4 3 3" xfId="18567" xr:uid="{00000000-0005-0000-0000-0000F5660000}"/>
    <cellStyle name="Normal 8 5 3 4 3 4" xfId="25336" xr:uid="{00000000-0005-0000-0000-0000F6660000}"/>
    <cellStyle name="Normal 8 5 3 4 4" xfId="8414" xr:uid="{00000000-0005-0000-0000-0000F7660000}"/>
    <cellStyle name="Normal 8 5 3 4 5" xfId="15183" xr:uid="{00000000-0005-0000-0000-0000F8660000}"/>
    <cellStyle name="Normal 8 5 3 4 6" xfId="21952" xr:uid="{00000000-0005-0000-0000-0000F9660000}"/>
    <cellStyle name="Normal 8 5 3 5" xfId="2046" xr:uid="{00000000-0005-0000-0000-0000FA660000}"/>
    <cellStyle name="Normal 8 5 3 5 2" xfId="5442" xr:uid="{00000000-0005-0000-0000-0000FB660000}"/>
    <cellStyle name="Normal 8 5 3 5 2 2" xfId="12222" xr:uid="{00000000-0005-0000-0000-0000FC660000}"/>
    <cellStyle name="Normal 8 5 3 5 2 3" xfId="18991" xr:uid="{00000000-0005-0000-0000-0000FD660000}"/>
    <cellStyle name="Normal 8 5 3 5 2 4" xfId="25760" xr:uid="{00000000-0005-0000-0000-0000FE660000}"/>
    <cellStyle name="Normal 8 5 3 5 3" xfId="8838" xr:uid="{00000000-0005-0000-0000-0000FF660000}"/>
    <cellStyle name="Normal 8 5 3 5 4" xfId="15607" xr:uid="{00000000-0005-0000-0000-000000670000}"/>
    <cellStyle name="Normal 8 5 3 5 5" xfId="22376" xr:uid="{00000000-0005-0000-0000-000001670000}"/>
    <cellStyle name="Normal 8 5 3 6" xfId="3748" xr:uid="{00000000-0005-0000-0000-000002670000}"/>
    <cellStyle name="Normal 8 5 3 6 2" xfId="10529" xr:uid="{00000000-0005-0000-0000-000003670000}"/>
    <cellStyle name="Normal 8 5 3 6 3" xfId="17298" xr:uid="{00000000-0005-0000-0000-000004670000}"/>
    <cellStyle name="Normal 8 5 3 6 4" xfId="24067" xr:uid="{00000000-0005-0000-0000-000005670000}"/>
    <cellStyle name="Normal 8 5 3 7" xfId="7145" xr:uid="{00000000-0005-0000-0000-000006670000}"/>
    <cellStyle name="Normal 8 5 3 8" xfId="13914" xr:uid="{00000000-0005-0000-0000-000007670000}"/>
    <cellStyle name="Normal 8 5 3 9" xfId="20683" xr:uid="{00000000-0005-0000-0000-000008670000}"/>
    <cellStyle name="Normal 8 5 4" xfId="539" xr:uid="{00000000-0005-0000-0000-000009670000}"/>
    <cellStyle name="Normal 8 5 4 2" xfId="2248" xr:uid="{00000000-0005-0000-0000-00000A670000}"/>
    <cellStyle name="Normal 8 5 4 2 2" xfId="5644" xr:uid="{00000000-0005-0000-0000-00000B670000}"/>
    <cellStyle name="Normal 8 5 4 2 2 2" xfId="12422" xr:uid="{00000000-0005-0000-0000-00000C670000}"/>
    <cellStyle name="Normal 8 5 4 2 2 3" xfId="19191" xr:uid="{00000000-0005-0000-0000-00000D670000}"/>
    <cellStyle name="Normal 8 5 4 2 2 4" xfId="25960" xr:uid="{00000000-0005-0000-0000-00000E670000}"/>
    <cellStyle name="Normal 8 5 4 2 3" xfId="9038" xr:uid="{00000000-0005-0000-0000-00000F670000}"/>
    <cellStyle name="Normal 8 5 4 2 4" xfId="15807" xr:uid="{00000000-0005-0000-0000-000010670000}"/>
    <cellStyle name="Normal 8 5 4 2 5" xfId="22576" xr:uid="{00000000-0005-0000-0000-000011670000}"/>
    <cellStyle name="Normal 8 5 4 3" xfId="3948" xr:uid="{00000000-0005-0000-0000-000012670000}"/>
    <cellStyle name="Normal 8 5 4 3 2" xfId="10729" xr:uid="{00000000-0005-0000-0000-000013670000}"/>
    <cellStyle name="Normal 8 5 4 3 3" xfId="17498" xr:uid="{00000000-0005-0000-0000-000014670000}"/>
    <cellStyle name="Normal 8 5 4 3 4" xfId="24267" xr:uid="{00000000-0005-0000-0000-000015670000}"/>
    <cellStyle name="Normal 8 5 4 4" xfId="7345" xr:uid="{00000000-0005-0000-0000-000016670000}"/>
    <cellStyle name="Normal 8 5 4 5" xfId="14114" xr:uid="{00000000-0005-0000-0000-000017670000}"/>
    <cellStyle name="Normal 8 5 4 6" xfId="20883" xr:uid="{00000000-0005-0000-0000-000018670000}"/>
    <cellStyle name="Normal 8 5 5" xfId="969" xr:uid="{00000000-0005-0000-0000-000019670000}"/>
    <cellStyle name="Normal 8 5 5 2" xfId="2674" xr:uid="{00000000-0005-0000-0000-00001A670000}"/>
    <cellStyle name="Normal 8 5 5 2 2" xfId="6070" xr:uid="{00000000-0005-0000-0000-00001B670000}"/>
    <cellStyle name="Normal 8 5 5 2 2 2" xfId="12845" xr:uid="{00000000-0005-0000-0000-00001C670000}"/>
    <cellStyle name="Normal 8 5 5 2 2 3" xfId="19614" xr:uid="{00000000-0005-0000-0000-00001D670000}"/>
    <cellStyle name="Normal 8 5 5 2 2 4" xfId="26383" xr:uid="{00000000-0005-0000-0000-00001E670000}"/>
    <cellStyle name="Normal 8 5 5 2 3" xfId="9461" xr:uid="{00000000-0005-0000-0000-00001F670000}"/>
    <cellStyle name="Normal 8 5 5 2 4" xfId="16230" xr:uid="{00000000-0005-0000-0000-000020670000}"/>
    <cellStyle name="Normal 8 5 5 2 5" xfId="22999" xr:uid="{00000000-0005-0000-0000-000021670000}"/>
    <cellStyle name="Normal 8 5 5 3" xfId="4371" xr:uid="{00000000-0005-0000-0000-000022670000}"/>
    <cellStyle name="Normal 8 5 5 3 2" xfId="11152" xr:uid="{00000000-0005-0000-0000-000023670000}"/>
    <cellStyle name="Normal 8 5 5 3 3" xfId="17921" xr:uid="{00000000-0005-0000-0000-000024670000}"/>
    <cellStyle name="Normal 8 5 5 3 4" xfId="24690" xr:uid="{00000000-0005-0000-0000-000025670000}"/>
    <cellStyle name="Normal 8 5 5 4" xfId="7768" xr:uid="{00000000-0005-0000-0000-000026670000}"/>
    <cellStyle name="Normal 8 5 5 5" xfId="14537" xr:uid="{00000000-0005-0000-0000-000027670000}"/>
    <cellStyle name="Normal 8 5 5 6" xfId="21306" xr:uid="{00000000-0005-0000-0000-000028670000}"/>
    <cellStyle name="Normal 8 5 6" xfId="1398" xr:uid="{00000000-0005-0000-0000-000029670000}"/>
    <cellStyle name="Normal 8 5 6 2" xfId="3100" xr:uid="{00000000-0005-0000-0000-00002A670000}"/>
    <cellStyle name="Normal 8 5 6 2 2" xfId="6496" xr:uid="{00000000-0005-0000-0000-00002B670000}"/>
    <cellStyle name="Normal 8 5 6 2 2 2" xfId="13268" xr:uid="{00000000-0005-0000-0000-00002C670000}"/>
    <cellStyle name="Normal 8 5 6 2 2 3" xfId="20037" xr:uid="{00000000-0005-0000-0000-00002D670000}"/>
    <cellStyle name="Normal 8 5 6 2 2 4" xfId="26806" xr:uid="{00000000-0005-0000-0000-00002E670000}"/>
    <cellStyle name="Normal 8 5 6 2 3" xfId="9884" xr:uid="{00000000-0005-0000-0000-00002F670000}"/>
    <cellStyle name="Normal 8 5 6 2 4" xfId="16653" xr:uid="{00000000-0005-0000-0000-000030670000}"/>
    <cellStyle name="Normal 8 5 6 2 5" xfId="23422" xr:uid="{00000000-0005-0000-0000-000031670000}"/>
    <cellStyle name="Normal 8 5 6 3" xfId="4794" xr:uid="{00000000-0005-0000-0000-000032670000}"/>
    <cellStyle name="Normal 8 5 6 3 2" xfId="11575" xr:uid="{00000000-0005-0000-0000-000033670000}"/>
    <cellStyle name="Normal 8 5 6 3 3" xfId="18344" xr:uid="{00000000-0005-0000-0000-000034670000}"/>
    <cellStyle name="Normal 8 5 6 3 4" xfId="25113" xr:uid="{00000000-0005-0000-0000-000035670000}"/>
    <cellStyle name="Normal 8 5 6 4" xfId="8191" xr:uid="{00000000-0005-0000-0000-000036670000}"/>
    <cellStyle name="Normal 8 5 6 5" xfId="14960" xr:uid="{00000000-0005-0000-0000-000037670000}"/>
    <cellStyle name="Normal 8 5 6 6" xfId="21729" xr:uid="{00000000-0005-0000-0000-000038670000}"/>
    <cellStyle name="Normal 8 5 7" xfId="1823" xr:uid="{00000000-0005-0000-0000-000039670000}"/>
    <cellStyle name="Normal 8 5 7 2" xfId="5219" xr:uid="{00000000-0005-0000-0000-00003A670000}"/>
    <cellStyle name="Normal 8 5 7 2 2" xfId="11999" xr:uid="{00000000-0005-0000-0000-00003B670000}"/>
    <cellStyle name="Normal 8 5 7 2 3" xfId="18768" xr:uid="{00000000-0005-0000-0000-00003C670000}"/>
    <cellStyle name="Normal 8 5 7 2 4" xfId="25537" xr:uid="{00000000-0005-0000-0000-00003D670000}"/>
    <cellStyle name="Normal 8 5 7 3" xfId="8615" xr:uid="{00000000-0005-0000-0000-00003E670000}"/>
    <cellStyle name="Normal 8 5 7 4" xfId="15384" xr:uid="{00000000-0005-0000-0000-00003F670000}"/>
    <cellStyle name="Normal 8 5 7 5" xfId="22153" xr:uid="{00000000-0005-0000-0000-000040670000}"/>
    <cellStyle name="Normal 8 5 8" xfId="3525" xr:uid="{00000000-0005-0000-0000-000041670000}"/>
    <cellStyle name="Normal 8 5 8 2" xfId="10306" xr:uid="{00000000-0005-0000-0000-000042670000}"/>
    <cellStyle name="Normal 8 5 8 3" xfId="17075" xr:uid="{00000000-0005-0000-0000-000043670000}"/>
    <cellStyle name="Normal 8 5 8 4" xfId="23844" xr:uid="{00000000-0005-0000-0000-000044670000}"/>
    <cellStyle name="Normal 8 5 9" xfId="6921" xr:uid="{00000000-0005-0000-0000-000045670000}"/>
    <cellStyle name="Normal 8 6" xfId="108" xr:uid="{00000000-0005-0000-0000-000046670000}"/>
    <cellStyle name="Normal 8 6 10" xfId="13711" xr:uid="{00000000-0005-0000-0000-000047670000}"/>
    <cellStyle name="Normal 8 6 11" xfId="20480" xr:uid="{00000000-0005-0000-0000-000048670000}"/>
    <cellStyle name="Normal 8 6 2" xfId="211" xr:uid="{00000000-0005-0000-0000-000049670000}"/>
    <cellStyle name="Normal 8 6 2 10" xfId="20580" xr:uid="{00000000-0005-0000-0000-00004A670000}"/>
    <cellStyle name="Normal 8 6 2 2" xfId="459" xr:uid="{00000000-0005-0000-0000-00004B670000}"/>
    <cellStyle name="Normal 8 6 2 2 2" xfId="886" xr:uid="{00000000-0005-0000-0000-00004C670000}"/>
    <cellStyle name="Normal 8 6 2 2 2 2" xfId="2591" xr:uid="{00000000-0005-0000-0000-00004D670000}"/>
    <cellStyle name="Normal 8 6 2 2 2 2 2" xfId="5987" xr:uid="{00000000-0005-0000-0000-00004E670000}"/>
    <cellStyle name="Normal 8 6 2 2 2 2 2 2" xfId="12765" xr:uid="{00000000-0005-0000-0000-00004F670000}"/>
    <cellStyle name="Normal 8 6 2 2 2 2 2 3" xfId="19534" xr:uid="{00000000-0005-0000-0000-000050670000}"/>
    <cellStyle name="Normal 8 6 2 2 2 2 2 4" xfId="26303" xr:uid="{00000000-0005-0000-0000-000051670000}"/>
    <cellStyle name="Normal 8 6 2 2 2 2 3" xfId="9381" xr:uid="{00000000-0005-0000-0000-000052670000}"/>
    <cellStyle name="Normal 8 6 2 2 2 2 4" xfId="16150" xr:uid="{00000000-0005-0000-0000-000053670000}"/>
    <cellStyle name="Normal 8 6 2 2 2 2 5" xfId="22919" xr:uid="{00000000-0005-0000-0000-000054670000}"/>
    <cellStyle name="Normal 8 6 2 2 2 3" xfId="4291" xr:uid="{00000000-0005-0000-0000-000055670000}"/>
    <cellStyle name="Normal 8 6 2 2 2 3 2" xfId="11072" xr:uid="{00000000-0005-0000-0000-000056670000}"/>
    <cellStyle name="Normal 8 6 2 2 2 3 3" xfId="17841" xr:uid="{00000000-0005-0000-0000-000057670000}"/>
    <cellStyle name="Normal 8 6 2 2 2 3 4" xfId="24610" xr:uid="{00000000-0005-0000-0000-000058670000}"/>
    <cellStyle name="Normal 8 6 2 2 2 4" xfId="7688" xr:uid="{00000000-0005-0000-0000-000059670000}"/>
    <cellStyle name="Normal 8 6 2 2 2 5" xfId="14457" xr:uid="{00000000-0005-0000-0000-00005A670000}"/>
    <cellStyle name="Normal 8 6 2 2 2 6" xfId="21226" xr:uid="{00000000-0005-0000-0000-00005B670000}"/>
    <cellStyle name="Normal 8 6 2 2 3" xfId="1312" xr:uid="{00000000-0005-0000-0000-00005C670000}"/>
    <cellStyle name="Normal 8 6 2 2 3 2" xfId="3017" xr:uid="{00000000-0005-0000-0000-00005D670000}"/>
    <cellStyle name="Normal 8 6 2 2 3 2 2" xfId="6413" xr:uid="{00000000-0005-0000-0000-00005E670000}"/>
    <cellStyle name="Normal 8 6 2 2 3 2 2 2" xfId="13188" xr:uid="{00000000-0005-0000-0000-00005F670000}"/>
    <cellStyle name="Normal 8 6 2 2 3 2 2 3" xfId="19957" xr:uid="{00000000-0005-0000-0000-000060670000}"/>
    <cellStyle name="Normal 8 6 2 2 3 2 2 4" xfId="26726" xr:uid="{00000000-0005-0000-0000-000061670000}"/>
    <cellStyle name="Normal 8 6 2 2 3 2 3" xfId="9804" xr:uid="{00000000-0005-0000-0000-000062670000}"/>
    <cellStyle name="Normal 8 6 2 2 3 2 4" xfId="16573" xr:uid="{00000000-0005-0000-0000-000063670000}"/>
    <cellStyle name="Normal 8 6 2 2 3 2 5" xfId="23342" xr:uid="{00000000-0005-0000-0000-000064670000}"/>
    <cellStyle name="Normal 8 6 2 2 3 3" xfId="4714" xr:uid="{00000000-0005-0000-0000-000065670000}"/>
    <cellStyle name="Normal 8 6 2 2 3 3 2" xfId="11495" xr:uid="{00000000-0005-0000-0000-000066670000}"/>
    <cellStyle name="Normal 8 6 2 2 3 3 3" xfId="18264" xr:uid="{00000000-0005-0000-0000-000067670000}"/>
    <cellStyle name="Normal 8 6 2 2 3 3 4" xfId="25033" xr:uid="{00000000-0005-0000-0000-000068670000}"/>
    <cellStyle name="Normal 8 6 2 2 3 4" xfId="8111" xr:uid="{00000000-0005-0000-0000-000069670000}"/>
    <cellStyle name="Normal 8 6 2 2 3 5" xfId="14880" xr:uid="{00000000-0005-0000-0000-00006A670000}"/>
    <cellStyle name="Normal 8 6 2 2 3 6" xfId="21649" xr:uid="{00000000-0005-0000-0000-00006B670000}"/>
    <cellStyle name="Normal 8 6 2 2 4" xfId="1741" xr:uid="{00000000-0005-0000-0000-00006C670000}"/>
    <cellStyle name="Normal 8 6 2 2 4 2" xfId="3443" xr:uid="{00000000-0005-0000-0000-00006D670000}"/>
    <cellStyle name="Normal 8 6 2 2 4 2 2" xfId="6839" xr:uid="{00000000-0005-0000-0000-00006E670000}"/>
    <cellStyle name="Normal 8 6 2 2 4 2 2 2" xfId="13611" xr:uid="{00000000-0005-0000-0000-00006F670000}"/>
    <cellStyle name="Normal 8 6 2 2 4 2 2 3" xfId="20380" xr:uid="{00000000-0005-0000-0000-000070670000}"/>
    <cellStyle name="Normal 8 6 2 2 4 2 2 4" xfId="27149" xr:uid="{00000000-0005-0000-0000-000071670000}"/>
    <cellStyle name="Normal 8 6 2 2 4 2 3" xfId="10227" xr:uid="{00000000-0005-0000-0000-000072670000}"/>
    <cellStyle name="Normal 8 6 2 2 4 2 4" xfId="16996" xr:uid="{00000000-0005-0000-0000-000073670000}"/>
    <cellStyle name="Normal 8 6 2 2 4 2 5" xfId="23765" xr:uid="{00000000-0005-0000-0000-000074670000}"/>
    <cellStyle name="Normal 8 6 2 2 4 3" xfId="5137" xr:uid="{00000000-0005-0000-0000-000075670000}"/>
    <cellStyle name="Normal 8 6 2 2 4 3 2" xfId="11918" xr:uid="{00000000-0005-0000-0000-000076670000}"/>
    <cellStyle name="Normal 8 6 2 2 4 3 3" xfId="18687" xr:uid="{00000000-0005-0000-0000-000077670000}"/>
    <cellStyle name="Normal 8 6 2 2 4 3 4" xfId="25456" xr:uid="{00000000-0005-0000-0000-000078670000}"/>
    <cellStyle name="Normal 8 6 2 2 4 4" xfId="8534" xr:uid="{00000000-0005-0000-0000-000079670000}"/>
    <cellStyle name="Normal 8 6 2 2 4 5" xfId="15303" xr:uid="{00000000-0005-0000-0000-00007A670000}"/>
    <cellStyle name="Normal 8 6 2 2 4 6" xfId="22072" xr:uid="{00000000-0005-0000-0000-00007B670000}"/>
    <cellStyle name="Normal 8 6 2 2 5" xfId="2168" xr:uid="{00000000-0005-0000-0000-00007C670000}"/>
    <cellStyle name="Normal 8 6 2 2 5 2" xfId="5564" xr:uid="{00000000-0005-0000-0000-00007D670000}"/>
    <cellStyle name="Normal 8 6 2 2 5 2 2" xfId="12342" xr:uid="{00000000-0005-0000-0000-00007E670000}"/>
    <cellStyle name="Normal 8 6 2 2 5 2 3" xfId="19111" xr:uid="{00000000-0005-0000-0000-00007F670000}"/>
    <cellStyle name="Normal 8 6 2 2 5 2 4" xfId="25880" xr:uid="{00000000-0005-0000-0000-000080670000}"/>
    <cellStyle name="Normal 8 6 2 2 5 3" xfId="8958" xr:uid="{00000000-0005-0000-0000-000081670000}"/>
    <cellStyle name="Normal 8 6 2 2 5 4" xfId="15727" xr:uid="{00000000-0005-0000-0000-000082670000}"/>
    <cellStyle name="Normal 8 6 2 2 5 5" xfId="22496" xr:uid="{00000000-0005-0000-0000-000083670000}"/>
    <cellStyle name="Normal 8 6 2 2 6" xfId="3868" xr:uid="{00000000-0005-0000-0000-000084670000}"/>
    <cellStyle name="Normal 8 6 2 2 6 2" xfId="10649" xr:uid="{00000000-0005-0000-0000-000085670000}"/>
    <cellStyle name="Normal 8 6 2 2 6 3" xfId="17418" xr:uid="{00000000-0005-0000-0000-000086670000}"/>
    <cellStyle name="Normal 8 6 2 2 6 4" xfId="24187" xr:uid="{00000000-0005-0000-0000-000087670000}"/>
    <cellStyle name="Normal 8 6 2 2 7" xfId="7265" xr:uid="{00000000-0005-0000-0000-000088670000}"/>
    <cellStyle name="Normal 8 6 2 2 8" xfId="14034" xr:uid="{00000000-0005-0000-0000-000089670000}"/>
    <cellStyle name="Normal 8 6 2 2 9" xfId="20803" xr:uid="{00000000-0005-0000-0000-00008A670000}"/>
    <cellStyle name="Normal 8 6 2 3" xfId="661" xr:uid="{00000000-0005-0000-0000-00008B670000}"/>
    <cellStyle name="Normal 8 6 2 3 2" xfId="2368" xr:uid="{00000000-0005-0000-0000-00008C670000}"/>
    <cellStyle name="Normal 8 6 2 3 2 2" xfId="5764" xr:uid="{00000000-0005-0000-0000-00008D670000}"/>
    <cellStyle name="Normal 8 6 2 3 2 2 2" xfId="12542" xr:uid="{00000000-0005-0000-0000-00008E670000}"/>
    <cellStyle name="Normal 8 6 2 3 2 2 3" xfId="19311" xr:uid="{00000000-0005-0000-0000-00008F670000}"/>
    <cellStyle name="Normal 8 6 2 3 2 2 4" xfId="26080" xr:uid="{00000000-0005-0000-0000-000090670000}"/>
    <cellStyle name="Normal 8 6 2 3 2 3" xfId="9158" xr:uid="{00000000-0005-0000-0000-000091670000}"/>
    <cellStyle name="Normal 8 6 2 3 2 4" xfId="15927" xr:uid="{00000000-0005-0000-0000-000092670000}"/>
    <cellStyle name="Normal 8 6 2 3 2 5" xfId="22696" xr:uid="{00000000-0005-0000-0000-000093670000}"/>
    <cellStyle name="Normal 8 6 2 3 3" xfId="4068" xr:uid="{00000000-0005-0000-0000-000094670000}"/>
    <cellStyle name="Normal 8 6 2 3 3 2" xfId="10849" xr:uid="{00000000-0005-0000-0000-000095670000}"/>
    <cellStyle name="Normal 8 6 2 3 3 3" xfId="17618" xr:uid="{00000000-0005-0000-0000-000096670000}"/>
    <cellStyle name="Normal 8 6 2 3 3 4" xfId="24387" xr:uid="{00000000-0005-0000-0000-000097670000}"/>
    <cellStyle name="Normal 8 6 2 3 4" xfId="7465" xr:uid="{00000000-0005-0000-0000-000098670000}"/>
    <cellStyle name="Normal 8 6 2 3 5" xfId="14234" xr:uid="{00000000-0005-0000-0000-000099670000}"/>
    <cellStyle name="Normal 8 6 2 3 6" xfId="21003" xr:uid="{00000000-0005-0000-0000-00009A670000}"/>
    <cellStyle name="Normal 8 6 2 4" xfId="1089" xr:uid="{00000000-0005-0000-0000-00009B670000}"/>
    <cellStyle name="Normal 8 6 2 4 2" xfId="2794" xr:uid="{00000000-0005-0000-0000-00009C670000}"/>
    <cellStyle name="Normal 8 6 2 4 2 2" xfId="6190" xr:uid="{00000000-0005-0000-0000-00009D670000}"/>
    <cellStyle name="Normal 8 6 2 4 2 2 2" xfId="12965" xr:uid="{00000000-0005-0000-0000-00009E670000}"/>
    <cellStyle name="Normal 8 6 2 4 2 2 3" xfId="19734" xr:uid="{00000000-0005-0000-0000-00009F670000}"/>
    <cellStyle name="Normal 8 6 2 4 2 2 4" xfId="26503" xr:uid="{00000000-0005-0000-0000-0000A0670000}"/>
    <cellStyle name="Normal 8 6 2 4 2 3" xfId="9581" xr:uid="{00000000-0005-0000-0000-0000A1670000}"/>
    <cellStyle name="Normal 8 6 2 4 2 4" xfId="16350" xr:uid="{00000000-0005-0000-0000-0000A2670000}"/>
    <cellStyle name="Normal 8 6 2 4 2 5" xfId="23119" xr:uid="{00000000-0005-0000-0000-0000A3670000}"/>
    <cellStyle name="Normal 8 6 2 4 3" xfId="4491" xr:uid="{00000000-0005-0000-0000-0000A4670000}"/>
    <cellStyle name="Normal 8 6 2 4 3 2" xfId="11272" xr:uid="{00000000-0005-0000-0000-0000A5670000}"/>
    <cellStyle name="Normal 8 6 2 4 3 3" xfId="18041" xr:uid="{00000000-0005-0000-0000-0000A6670000}"/>
    <cellStyle name="Normal 8 6 2 4 3 4" xfId="24810" xr:uid="{00000000-0005-0000-0000-0000A7670000}"/>
    <cellStyle name="Normal 8 6 2 4 4" xfId="7888" xr:uid="{00000000-0005-0000-0000-0000A8670000}"/>
    <cellStyle name="Normal 8 6 2 4 5" xfId="14657" xr:uid="{00000000-0005-0000-0000-0000A9670000}"/>
    <cellStyle name="Normal 8 6 2 4 6" xfId="21426" xr:uid="{00000000-0005-0000-0000-0000AA670000}"/>
    <cellStyle name="Normal 8 6 2 5" xfId="1518" xr:uid="{00000000-0005-0000-0000-0000AB670000}"/>
    <cellStyle name="Normal 8 6 2 5 2" xfId="3220" xr:uid="{00000000-0005-0000-0000-0000AC670000}"/>
    <cellStyle name="Normal 8 6 2 5 2 2" xfId="6616" xr:uid="{00000000-0005-0000-0000-0000AD670000}"/>
    <cellStyle name="Normal 8 6 2 5 2 2 2" xfId="13388" xr:uid="{00000000-0005-0000-0000-0000AE670000}"/>
    <cellStyle name="Normal 8 6 2 5 2 2 3" xfId="20157" xr:uid="{00000000-0005-0000-0000-0000AF670000}"/>
    <cellStyle name="Normal 8 6 2 5 2 2 4" xfId="26926" xr:uid="{00000000-0005-0000-0000-0000B0670000}"/>
    <cellStyle name="Normal 8 6 2 5 2 3" xfId="10004" xr:uid="{00000000-0005-0000-0000-0000B1670000}"/>
    <cellStyle name="Normal 8 6 2 5 2 4" xfId="16773" xr:uid="{00000000-0005-0000-0000-0000B2670000}"/>
    <cellStyle name="Normal 8 6 2 5 2 5" xfId="23542" xr:uid="{00000000-0005-0000-0000-0000B3670000}"/>
    <cellStyle name="Normal 8 6 2 5 3" xfId="4914" xr:uid="{00000000-0005-0000-0000-0000B4670000}"/>
    <cellStyle name="Normal 8 6 2 5 3 2" xfId="11695" xr:uid="{00000000-0005-0000-0000-0000B5670000}"/>
    <cellStyle name="Normal 8 6 2 5 3 3" xfId="18464" xr:uid="{00000000-0005-0000-0000-0000B6670000}"/>
    <cellStyle name="Normal 8 6 2 5 3 4" xfId="25233" xr:uid="{00000000-0005-0000-0000-0000B7670000}"/>
    <cellStyle name="Normal 8 6 2 5 4" xfId="8311" xr:uid="{00000000-0005-0000-0000-0000B8670000}"/>
    <cellStyle name="Normal 8 6 2 5 5" xfId="15080" xr:uid="{00000000-0005-0000-0000-0000B9670000}"/>
    <cellStyle name="Normal 8 6 2 5 6" xfId="21849" xr:uid="{00000000-0005-0000-0000-0000BA670000}"/>
    <cellStyle name="Normal 8 6 2 6" xfId="1943" xr:uid="{00000000-0005-0000-0000-0000BB670000}"/>
    <cellStyle name="Normal 8 6 2 6 2" xfId="5339" xr:uid="{00000000-0005-0000-0000-0000BC670000}"/>
    <cellStyle name="Normal 8 6 2 6 2 2" xfId="12119" xr:uid="{00000000-0005-0000-0000-0000BD670000}"/>
    <cellStyle name="Normal 8 6 2 6 2 3" xfId="18888" xr:uid="{00000000-0005-0000-0000-0000BE670000}"/>
    <cellStyle name="Normal 8 6 2 6 2 4" xfId="25657" xr:uid="{00000000-0005-0000-0000-0000BF670000}"/>
    <cellStyle name="Normal 8 6 2 6 3" xfId="8735" xr:uid="{00000000-0005-0000-0000-0000C0670000}"/>
    <cellStyle name="Normal 8 6 2 6 4" xfId="15504" xr:uid="{00000000-0005-0000-0000-0000C1670000}"/>
    <cellStyle name="Normal 8 6 2 6 5" xfId="22273" xr:uid="{00000000-0005-0000-0000-0000C2670000}"/>
    <cellStyle name="Normal 8 6 2 7" xfId="3645" xr:uid="{00000000-0005-0000-0000-0000C3670000}"/>
    <cellStyle name="Normal 8 6 2 7 2" xfId="10426" xr:uid="{00000000-0005-0000-0000-0000C4670000}"/>
    <cellStyle name="Normal 8 6 2 7 3" xfId="17195" xr:uid="{00000000-0005-0000-0000-0000C5670000}"/>
    <cellStyle name="Normal 8 6 2 7 4" xfId="23964" xr:uid="{00000000-0005-0000-0000-0000C6670000}"/>
    <cellStyle name="Normal 8 6 2 8" xfId="7041" xr:uid="{00000000-0005-0000-0000-0000C7670000}"/>
    <cellStyle name="Normal 8 6 2 9" xfId="13811" xr:uid="{00000000-0005-0000-0000-0000C8670000}"/>
    <cellStyle name="Normal 8 6 3" xfId="357" xr:uid="{00000000-0005-0000-0000-0000C9670000}"/>
    <cellStyle name="Normal 8 6 3 2" xfId="784" xr:uid="{00000000-0005-0000-0000-0000CA670000}"/>
    <cellStyle name="Normal 8 6 3 2 2" xfId="2491" xr:uid="{00000000-0005-0000-0000-0000CB670000}"/>
    <cellStyle name="Normal 8 6 3 2 2 2" xfId="5887" xr:uid="{00000000-0005-0000-0000-0000CC670000}"/>
    <cellStyle name="Normal 8 6 3 2 2 2 2" xfId="12665" xr:uid="{00000000-0005-0000-0000-0000CD670000}"/>
    <cellStyle name="Normal 8 6 3 2 2 2 3" xfId="19434" xr:uid="{00000000-0005-0000-0000-0000CE670000}"/>
    <cellStyle name="Normal 8 6 3 2 2 2 4" xfId="26203" xr:uid="{00000000-0005-0000-0000-0000CF670000}"/>
    <cellStyle name="Normal 8 6 3 2 2 3" xfId="9281" xr:uid="{00000000-0005-0000-0000-0000D0670000}"/>
    <cellStyle name="Normal 8 6 3 2 2 4" xfId="16050" xr:uid="{00000000-0005-0000-0000-0000D1670000}"/>
    <cellStyle name="Normal 8 6 3 2 2 5" xfId="22819" xr:uid="{00000000-0005-0000-0000-0000D2670000}"/>
    <cellStyle name="Normal 8 6 3 2 3" xfId="4191" xr:uid="{00000000-0005-0000-0000-0000D3670000}"/>
    <cellStyle name="Normal 8 6 3 2 3 2" xfId="10972" xr:uid="{00000000-0005-0000-0000-0000D4670000}"/>
    <cellStyle name="Normal 8 6 3 2 3 3" xfId="17741" xr:uid="{00000000-0005-0000-0000-0000D5670000}"/>
    <cellStyle name="Normal 8 6 3 2 3 4" xfId="24510" xr:uid="{00000000-0005-0000-0000-0000D6670000}"/>
    <cellStyle name="Normal 8 6 3 2 4" xfId="7588" xr:uid="{00000000-0005-0000-0000-0000D7670000}"/>
    <cellStyle name="Normal 8 6 3 2 5" xfId="14357" xr:uid="{00000000-0005-0000-0000-0000D8670000}"/>
    <cellStyle name="Normal 8 6 3 2 6" xfId="21126" xr:uid="{00000000-0005-0000-0000-0000D9670000}"/>
    <cellStyle name="Normal 8 6 3 3" xfId="1212" xr:uid="{00000000-0005-0000-0000-0000DA670000}"/>
    <cellStyle name="Normal 8 6 3 3 2" xfId="2917" xr:uid="{00000000-0005-0000-0000-0000DB670000}"/>
    <cellStyle name="Normal 8 6 3 3 2 2" xfId="6313" xr:uid="{00000000-0005-0000-0000-0000DC670000}"/>
    <cellStyle name="Normal 8 6 3 3 2 2 2" xfId="13088" xr:uid="{00000000-0005-0000-0000-0000DD670000}"/>
    <cellStyle name="Normal 8 6 3 3 2 2 3" xfId="19857" xr:uid="{00000000-0005-0000-0000-0000DE670000}"/>
    <cellStyle name="Normal 8 6 3 3 2 2 4" xfId="26626" xr:uid="{00000000-0005-0000-0000-0000DF670000}"/>
    <cellStyle name="Normal 8 6 3 3 2 3" xfId="9704" xr:uid="{00000000-0005-0000-0000-0000E0670000}"/>
    <cellStyle name="Normal 8 6 3 3 2 4" xfId="16473" xr:uid="{00000000-0005-0000-0000-0000E1670000}"/>
    <cellStyle name="Normal 8 6 3 3 2 5" xfId="23242" xr:uid="{00000000-0005-0000-0000-0000E2670000}"/>
    <cellStyle name="Normal 8 6 3 3 3" xfId="4614" xr:uid="{00000000-0005-0000-0000-0000E3670000}"/>
    <cellStyle name="Normal 8 6 3 3 3 2" xfId="11395" xr:uid="{00000000-0005-0000-0000-0000E4670000}"/>
    <cellStyle name="Normal 8 6 3 3 3 3" xfId="18164" xr:uid="{00000000-0005-0000-0000-0000E5670000}"/>
    <cellStyle name="Normal 8 6 3 3 3 4" xfId="24933" xr:uid="{00000000-0005-0000-0000-0000E6670000}"/>
    <cellStyle name="Normal 8 6 3 3 4" xfId="8011" xr:uid="{00000000-0005-0000-0000-0000E7670000}"/>
    <cellStyle name="Normal 8 6 3 3 5" xfId="14780" xr:uid="{00000000-0005-0000-0000-0000E8670000}"/>
    <cellStyle name="Normal 8 6 3 3 6" xfId="21549" xr:uid="{00000000-0005-0000-0000-0000E9670000}"/>
    <cellStyle name="Normal 8 6 3 4" xfId="1641" xr:uid="{00000000-0005-0000-0000-0000EA670000}"/>
    <cellStyle name="Normal 8 6 3 4 2" xfId="3343" xr:uid="{00000000-0005-0000-0000-0000EB670000}"/>
    <cellStyle name="Normal 8 6 3 4 2 2" xfId="6739" xr:uid="{00000000-0005-0000-0000-0000EC670000}"/>
    <cellStyle name="Normal 8 6 3 4 2 2 2" xfId="13511" xr:uid="{00000000-0005-0000-0000-0000ED670000}"/>
    <cellStyle name="Normal 8 6 3 4 2 2 3" xfId="20280" xr:uid="{00000000-0005-0000-0000-0000EE670000}"/>
    <cellStyle name="Normal 8 6 3 4 2 2 4" xfId="27049" xr:uid="{00000000-0005-0000-0000-0000EF670000}"/>
    <cellStyle name="Normal 8 6 3 4 2 3" xfId="10127" xr:uid="{00000000-0005-0000-0000-0000F0670000}"/>
    <cellStyle name="Normal 8 6 3 4 2 4" xfId="16896" xr:uid="{00000000-0005-0000-0000-0000F1670000}"/>
    <cellStyle name="Normal 8 6 3 4 2 5" xfId="23665" xr:uid="{00000000-0005-0000-0000-0000F2670000}"/>
    <cellStyle name="Normal 8 6 3 4 3" xfId="5037" xr:uid="{00000000-0005-0000-0000-0000F3670000}"/>
    <cellStyle name="Normal 8 6 3 4 3 2" xfId="11818" xr:uid="{00000000-0005-0000-0000-0000F4670000}"/>
    <cellStyle name="Normal 8 6 3 4 3 3" xfId="18587" xr:uid="{00000000-0005-0000-0000-0000F5670000}"/>
    <cellStyle name="Normal 8 6 3 4 3 4" xfId="25356" xr:uid="{00000000-0005-0000-0000-0000F6670000}"/>
    <cellStyle name="Normal 8 6 3 4 4" xfId="8434" xr:uid="{00000000-0005-0000-0000-0000F7670000}"/>
    <cellStyle name="Normal 8 6 3 4 5" xfId="15203" xr:uid="{00000000-0005-0000-0000-0000F8670000}"/>
    <cellStyle name="Normal 8 6 3 4 6" xfId="21972" xr:uid="{00000000-0005-0000-0000-0000F9670000}"/>
    <cellStyle name="Normal 8 6 3 5" xfId="2066" xr:uid="{00000000-0005-0000-0000-0000FA670000}"/>
    <cellStyle name="Normal 8 6 3 5 2" xfId="5462" xr:uid="{00000000-0005-0000-0000-0000FB670000}"/>
    <cellStyle name="Normal 8 6 3 5 2 2" xfId="12242" xr:uid="{00000000-0005-0000-0000-0000FC670000}"/>
    <cellStyle name="Normal 8 6 3 5 2 3" xfId="19011" xr:uid="{00000000-0005-0000-0000-0000FD670000}"/>
    <cellStyle name="Normal 8 6 3 5 2 4" xfId="25780" xr:uid="{00000000-0005-0000-0000-0000FE670000}"/>
    <cellStyle name="Normal 8 6 3 5 3" xfId="8858" xr:uid="{00000000-0005-0000-0000-0000FF670000}"/>
    <cellStyle name="Normal 8 6 3 5 4" xfId="15627" xr:uid="{00000000-0005-0000-0000-000000680000}"/>
    <cellStyle name="Normal 8 6 3 5 5" xfId="22396" xr:uid="{00000000-0005-0000-0000-000001680000}"/>
    <cellStyle name="Normal 8 6 3 6" xfId="3768" xr:uid="{00000000-0005-0000-0000-000002680000}"/>
    <cellStyle name="Normal 8 6 3 6 2" xfId="10549" xr:uid="{00000000-0005-0000-0000-000003680000}"/>
    <cellStyle name="Normal 8 6 3 6 3" xfId="17318" xr:uid="{00000000-0005-0000-0000-000004680000}"/>
    <cellStyle name="Normal 8 6 3 6 4" xfId="24087" xr:uid="{00000000-0005-0000-0000-000005680000}"/>
    <cellStyle name="Normal 8 6 3 7" xfId="7165" xr:uid="{00000000-0005-0000-0000-000006680000}"/>
    <cellStyle name="Normal 8 6 3 8" xfId="13934" xr:uid="{00000000-0005-0000-0000-000007680000}"/>
    <cellStyle name="Normal 8 6 3 9" xfId="20703" xr:uid="{00000000-0005-0000-0000-000008680000}"/>
    <cellStyle name="Normal 8 6 4" xfId="559" xr:uid="{00000000-0005-0000-0000-000009680000}"/>
    <cellStyle name="Normal 8 6 4 2" xfId="2268" xr:uid="{00000000-0005-0000-0000-00000A680000}"/>
    <cellStyle name="Normal 8 6 4 2 2" xfId="5664" xr:uid="{00000000-0005-0000-0000-00000B680000}"/>
    <cellStyle name="Normal 8 6 4 2 2 2" xfId="12442" xr:uid="{00000000-0005-0000-0000-00000C680000}"/>
    <cellStyle name="Normal 8 6 4 2 2 3" xfId="19211" xr:uid="{00000000-0005-0000-0000-00000D680000}"/>
    <cellStyle name="Normal 8 6 4 2 2 4" xfId="25980" xr:uid="{00000000-0005-0000-0000-00000E680000}"/>
    <cellStyle name="Normal 8 6 4 2 3" xfId="9058" xr:uid="{00000000-0005-0000-0000-00000F680000}"/>
    <cellStyle name="Normal 8 6 4 2 4" xfId="15827" xr:uid="{00000000-0005-0000-0000-000010680000}"/>
    <cellStyle name="Normal 8 6 4 2 5" xfId="22596" xr:uid="{00000000-0005-0000-0000-000011680000}"/>
    <cellStyle name="Normal 8 6 4 3" xfId="3968" xr:uid="{00000000-0005-0000-0000-000012680000}"/>
    <cellStyle name="Normal 8 6 4 3 2" xfId="10749" xr:uid="{00000000-0005-0000-0000-000013680000}"/>
    <cellStyle name="Normal 8 6 4 3 3" xfId="17518" xr:uid="{00000000-0005-0000-0000-000014680000}"/>
    <cellStyle name="Normal 8 6 4 3 4" xfId="24287" xr:uid="{00000000-0005-0000-0000-000015680000}"/>
    <cellStyle name="Normal 8 6 4 4" xfId="7365" xr:uid="{00000000-0005-0000-0000-000016680000}"/>
    <cellStyle name="Normal 8 6 4 5" xfId="14134" xr:uid="{00000000-0005-0000-0000-000017680000}"/>
    <cellStyle name="Normal 8 6 4 6" xfId="20903" xr:uid="{00000000-0005-0000-0000-000018680000}"/>
    <cellStyle name="Normal 8 6 5" xfId="989" xr:uid="{00000000-0005-0000-0000-000019680000}"/>
    <cellStyle name="Normal 8 6 5 2" xfId="2694" xr:uid="{00000000-0005-0000-0000-00001A680000}"/>
    <cellStyle name="Normal 8 6 5 2 2" xfId="6090" xr:uid="{00000000-0005-0000-0000-00001B680000}"/>
    <cellStyle name="Normal 8 6 5 2 2 2" xfId="12865" xr:uid="{00000000-0005-0000-0000-00001C680000}"/>
    <cellStyle name="Normal 8 6 5 2 2 3" xfId="19634" xr:uid="{00000000-0005-0000-0000-00001D680000}"/>
    <cellStyle name="Normal 8 6 5 2 2 4" xfId="26403" xr:uid="{00000000-0005-0000-0000-00001E680000}"/>
    <cellStyle name="Normal 8 6 5 2 3" xfId="9481" xr:uid="{00000000-0005-0000-0000-00001F680000}"/>
    <cellStyle name="Normal 8 6 5 2 4" xfId="16250" xr:uid="{00000000-0005-0000-0000-000020680000}"/>
    <cellStyle name="Normal 8 6 5 2 5" xfId="23019" xr:uid="{00000000-0005-0000-0000-000021680000}"/>
    <cellStyle name="Normal 8 6 5 3" xfId="4391" xr:uid="{00000000-0005-0000-0000-000022680000}"/>
    <cellStyle name="Normal 8 6 5 3 2" xfId="11172" xr:uid="{00000000-0005-0000-0000-000023680000}"/>
    <cellStyle name="Normal 8 6 5 3 3" xfId="17941" xr:uid="{00000000-0005-0000-0000-000024680000}"/>
    <cellStyle name="Normal 8 6 5 3 4" xfId="24710" xr:uid="{00000000-0005-0000-0000-000025680000}"/>
    <cellStyle name="Normal 8 6 5 4" xfId="7788" xr:uid="{00000000-0005-0000-0000-000026680000}"/>
    <cellStyle name="Normal 8 6 5 5" xfId="14557" xr:uid="{00000000-0005-0000-0000-000027680000}"/>
    <cellStyle name="Normal 8 6 5 6" xfId="21326" xr:uid="{00000000-0005-0000-0000-000028680000}"/>
    <cellStyle name="Normal 8 6 6" xfId="1418" xr:uid="{00000000-0005-0000-0000-000029680000}"/>
    <cellStyle name="Normal 8 6 6 2" xfId="3120" xr:uid="{00000000-0005-0000-0000-00002A680000}"/>
    <cellStyle name="Normal 8 6 6 2 2" xfId="6516" xr:uid="{00000000-0005-0000-0000-00002B680000}"/>
    <cellStyle name="Normal 8 6 6 2 2 2" xfId="13288" xr:uid="{00000000-0005-0000-0000-00002C680000}"/>
    <cellStyle name="Normal 8 6 6 2 2 3" xfId="20057" xr:uid="{00000000-0005-0000-0000-00002D680000}"/>
    <cellStyle name="Normal 8 6 6 2 2 4" xfId="26826" xr:uid="{00000000-0005-0000-0000-00002E680000}"/>
    <cellStyle name="Normal 8 6 6 2 3" xfId="9904" xr:uid="{00000000-0005-0000-0000-00002F680000}"/>
    <cellStyle name="Normal 8 6 6 2 4" xfId="16673" xr:uid="{00000000-0005-0000-0000-000030680000}"/>
    <cellStyle name="Normal 8 6 6 2 5" xfId="23442" xr:uid="{00000000-0005-0000-0000-000031680000}"/>
    <cellStyle name="Normal 8 6 6 3" xfId="4814" xr:uid="{00000000-0005-0000-0000-000032680000}"/>
    <cellStyle name="Normal 8 6 6 3 2" xfId="11595" xr:uid="{00000000-0005-0000-0000-000033680000}"/>
    <cellStyle name="Normal 8 6 6 3 3" xfId="18364" xr:uid="{00000000-0005-0000-0000-000034680000}"/>
    <cellStyle name="Normal 8 6 6 3 4" xfId="25133" xr:uid="{00000000-0005-0000-0000-000035680000}"/>
    <cellStyle name="Normal 8 6 6 4" xfId="8211" xr:uid="{00000000-0005-0000-0000-000036680000}"/>
    <cellStyle name="Normal 8 6 6 5" xfId="14980" xr:uid="{00000000-0005-0000-0000-000037680000}"/>
    <cellStyle name="Normal 8 6 6 6" xfId="21749" xr:uid="{00000000-0005-0000-0000-000038680000}"/>
    <cellStyle name="Normal 8 6 7" xfId="1843" xr:uid="{00000000-0005-0000-0000-000039680000}"/>
    <cellStyle name="Normal 8 6 7 2" xfId="5239" xr:uid="{00000000-0005-0000-0000-00003A680000}"/>
    <cellStyle name="Normal 8 6 7 2 2" xfId="12019" xr:uid="{00000000-0005-0000-0000-00003B680000}"/>
    <cellStyle name="Normal 8 6 7 2 3" xfId="18788" xr:uid="{00000000-0005-0000-0000-00003C680000}"/>
    <cellStyle name="Normal 8 6 7 2 4" xfId="25557" xr:uid="{00000000-0005-0000-0000-00003D680000}"/>
    <cellStyle name="Normal 8 6 7 3" xfId="8635" xr:uid="{00000000-0005-0000-0000-00003E680000}"/>
    <cellStyle name="Normal 8 6 7 4" xfId="15404" xr:uid="{00000000-0005-0000-0000-00003F680000}"/>
    <cellStyle name="Normal 8 6 7 5" xfId="22173" xr:uid="{00000000-0005-0000-0000-000040680000}"/>
    <cellStyle name="Normal 8 6 8" xfId="3545" xr:uid="{00000000-0005-0000-0000-000041680000}"/>
    <cellStyle name="Normal 8 6 8 2" xfId="10326" xr:uid="{00000000-0005-0000-0000-000042680000}"/>
    <cellStyle name="Normal 8 6 8 3" xfId="17095" xr:uid="{00000000-0005-0000-0000-000043680000}"/>
    <cellStyle name="Normal 8 6 8 4" xfId="23864" xr:uid="{00000000-0005-0000-0000-000044680000}"/>
    <cellStyle name="Normal 8 6 9" xfId="6941" xr:uid="{00000000-0005-0000-0000-000045680000}"/>
    <cellStyle name="Normal 8 7" xfId="131" xr:uid="{00000000-0005-0000-0000-000046680000}"/>
    <cellStyle name="Normal 8 7 10" xfId="20500" xr:uid="{00000000-0005-0000-0000-000047680000}"/>
    <cellStyle name="Normal 8 7 2" xfId="379" xr:uid="{00000000-0005-0000-0000-000048680000}"/>
    <cellStyle name="Normal 8 7 2 2" xfId="806" xr:uid="{00000000-0005-0000-0000-000049680000}"/>
    <cellStyle name="Normal 8 7 2 2 2" xfId="2511" xr:uid="{00000000-0005-0000-0000-00004A680000}"/>
    <cellStyle name="Normal 8 7 2 2 2 2" xfId="5907" xr:uid="{00000000-0005-0000-0000-00004B680000}"/>
    <cellStyle name="Normal 8 7 2 2 2 2 2" xfId="12685" xr:uid="{00000000-0005-0000-0000-00004C680000}"/>
    <cellStyle name="Normal 8 7 2 2 2 2 3" xfId="19454" xr:uid="{00000000-0005-0000-0000-00004D680000}"/>
    <cellStyle name="Normal 8 7 2 2 2 2 4" xfId="26223" xr:uid="{00000000-0005-0000-0000-00004E680000}"/>
    <cellStyle name="Normal 8 7 2 2 2 3" xfId="9301" xr:uid="{00000000-0005-0000-0000-00004F680000}"/>
    <cellStyle name="Normal 8 7 2 2 2 4" xfId="16070" xr:uid="{00000000-0005-0000-0000-000050680000}"/>
    <cellStyle name="Normal 8 7 2 2 2 5" xfId="22839" xr:uid="{00000000-0005-0000-0000-000051680000}"/>
    <cellStyle name="Normal 8 7 2 2 3" xfId="4211" xr:uid="{00000000-0005-0000-0000-000052680000}"/>
    <cellStyle name="Normal 8 7 2 2 3 2" xfId="10992" xr:uid="{00000000-0005-0000-0000-000053680000}"/>
    <cellStyle name="Normal 8 7 2 2 3 3" xfId="17761" xr:uid="{00000000-0005-0000-0000-000054680000}"/>
    <cellStyle name="Normal 8 7 2 2 3 4" xfId="24530" xr:uid="{00000000-0005-0000-0000-000055680000}"/>
    <cellStyle name="Normal 8 7 2 2 4" xfId="7608" xr:uid="{00000000-0005-0000-0000-000056680000}"/>
    <cellStyle name="Normal 8 7 2 2 5" xfId="14377" xr:uid="{00000000-0005-0000-0000-000057680000}"/>
    <cellStyle name="Normal 8 7 2 2 6" xfId="21146" xr:uid="{00000000-0005-0000-0000-000058680000}"/>
    <cellStyle name="Normal 8 7 2 3" xfId="1232" xr:uid="{00000000-0005-0000-0000-000059680000}"/>
    <cellStyle name="Normal 8 7 2 3 2" xfId="2937" xr:uid="{00000000-0005-0000-0000-00005A680000}"/>
    <cellStyle name="Normal 8 7 2 3 2 2" xfId="6333" xr:uid="{00000000-0005-0000-0000-00005B680000}"/>
    <cellStyle name="Normal 8 7 2 3 2 2 2" xfId="13108" xr:uid="{00000000-0005-0000-0000-00005C680000}"/>
    <cellStyle name="Normal 8 7 2 3 2 2 3" xfId="19877" xr:uid="{00000000-0005-0000-0000-00005D680000}"/>
    <cellStyle name="Normal 8 7 2 3 2 2 4" xfId="26646" xr:uid="{00000000-0005-0000-0000-00005E680000}"/>
    <cellStyle name="Normal 8 7 2 3 2 3" xfId="9724" xr:uid="{00000000-0005-0000-0000-00005F680000}"/>
    <cellStyle name="Normal 8 7 2 3 2 4" xfId="16493" xr:uid="{00000000-0005-0000-0000-000060680000}"/>
    <cellStyle name="Normal 8 7 2 3 2 5" xfId="23262" xr:uid="{00000000-0005-0000-0000-000061680000}"/>
    <cellStyle name="Normal 8 7 2 3 3" xfId="4634" xr:uid="{00000000-0005-0000-0000-000062680000}"/>
    <cellStyle name="Normal 8 7 2 3 3 2" xfId="11415" xr:uid="{00000000-0005-0000-0000-000063680000}"/>
    <cellStyle name="Normal 8 7 2 3 3 3" xfId="18184" xr:uid="{00000000-0005-0000-0000-000064680000}"/>
    <cellStyle name="Normal 8 7 2 3 3 4" xfId="24953" xr:uid="{00000000-0005-0000-0000-000065680000}"/>
    <cellStyle name="Normal 8 7 2 3 4" xfId="8031" xr:uid="{00000000-0005-0000-0000-000066680000}"/>
    <cellStyle name="Normal 8 7 2 3 5" xfId="14800" xr:uid="{00000000-0005-0000-0000-000067680000}"/>
    <cellStyle name="Normal 8 7 2 3 6" xfId="21569" xr:uid="{00000000-0005-0000-0000-000068680000}"/>
    <cellStyle name="Normal 8 7 2 4" xfId="1661" xr:uid="{00000000-0005-0000-0000-000069680000}"/>
    <cellStyle name="Normal 8 7 2 4 2" xfId="3363" xr:uid="{00000000-0005-0000-0000-00006A680000}"/>
    <cellStyle name="Normal 8 7 2 4 2 2" xfId="6759" xr:uid="{00000000-0005-0000-0000-00006B680000}"/>
    <cellStyle name="Normal 8 7 2 4 2 2 2" xfId="13531" xr:uid="{00000000-0005-0000-0000-00006C680000}"/>
    <cellStyle name="Normal 8 7 2 4 2 2 3" xfId="20300" xr:uid="{00000000-0005-0000-0000-00006D680000}"/>
    <cellStyle name="Normal 8 7 2 4 2 2 4" xfId="27069" xr:uid="{00000000-0005-0000-0000-00006E680000}"/>
    <cellStyle name="Normal 8 7 2 4 2 3" xfId="10147" xr:uid="{00000000-0005-0000-0000-00006F680000}"/>
    <cellStyle name="Normal 8 7 2 4 2 4" xfId="16916" xr:uid="{00000000-0005-0000-0000-000070680000}"/>
    <cellStyle name="Normal 8 7 2 4 2 5" xfId="23685" xr:uid="{00000000-0005-0000-0000-000071680000}"/>
    <cellStyle name="Normal 8 7 2 4 3" xfId="5057" xr:uid="{00000000-0005-0000-0000-000072680000}"/>
    <cellStyle name="Normal 8 7 2 4 3 2" xfId="11838" xr:uid="{00000000-0005-0000-0000-000073680000}"/>
    <cellStyle name="Normal 8 7 2 4 3 3" xfId="18607" xr:uid="{00000000-0005-0000-0000-000074680000}"/>
    <cellStyle name="Normal 8 7 2 4 3 4" xfId="25376" xr:uid="{00000000-0005-0000-0000-000075680000}"/>
    <cellStyle name="Normal 8 7 2 4 4" xfId="8454" xr:uid="{00000000-0005-0000-0000-000076680000}"/>
    <cellStyle name="Normal 8 7 2 4 5" xfId="15223" xr:uid="{00000000-0005-0000-0000-000077680000}"/>
    <cellStyle name="Normal 8 7 2 4 6" xfId="21992" xr:uid="{00000000-0005-0000-0000-000078680000}"/>
    <cellStyle name="Normal 8 7 2 5" xfId="2088" xr:uid="{00000000-0005-0000-0000-000079680000}"/>
    <cellStyle name="Normal 8 7 2 5 2" xfId="5484" xr:uid="{00000000-0005-0000-0000-00007A680000}"/>
    <cellStyle name="Normal 8 7 2 5 2 2" xfId="12262" xr:uid="{00000000-0005-0000-0000-00007B680000}"/>
    <cellStyle name="Normal 8 7 2 5 2 3" xfId="19031" xr:uid="{00000000-0005-0000-0000-00007C680000}"/>
    <cellStyle name="Normal 8 7 2 5 2 4" xfId="25800" xr:uid="{00000000-0005-0000-0000-00007D680000}"/>
    <cellStyle name="Normal 8 7 2 5 3" xfId="8878" xr:uid="{00000000-0005-0000-0000-00007E680000}"/>
    <cellStyle name="Normal 8 7 2 5 4" xfId="15647" xr:uid="{00000000-0005-0000-0000-00007F680000}"/>
    <cellStyle name="Normal 8 7 2 5 5" xfId="22416" xr:uid="{00000000-0005-0000-0000-000080680000}"/>
    <cellStyle name="Normal 8 7 2 6" xfId="3788" xr:uid="{00000000-0005-0000-0000-000081680000}"/>
    <cellStyle name="Normal 8 7 2 6 2" xfId="10569" xr:uid="{00000000-0005-0000-0000-000082680000}"/>
    <cellStyle name="Normal 8 7 2 6 3" xfId="17338" xr:uid="{00000000-0005-0000-0000-000083680000}"/>
    <cellStyle name="Normal 8 7 2 6 4" xfId="24107" xr:uid="{00000000-0005-0000-0000-000084680000}"/>
    <cellStyle name="Normal 8 7 2 7" xfId="7185" xr:uid="{00000000-0005-0000-0000-000085680000}"/>
    <cellStyle name="Normal 8 7 2 8" xfId="13954" xr:uid="{00000000-0005-0000-0000-000086680000}"/>
    <cellStyle name="Normal 8 7 2 9" xfId="20723" xr:uid="{00000000-0005-0000-0000-000087680000}"/>
    <cellStyle name="Normal 8 7 3" xfId="581" xr:uid="{00000000-0005-0000-0000-000088680000}"/>
    <cellStyle name="Normal 8 7 3 2" xfId="2288" xr:uid="{00000000-0005-0000-0000-000089680000}"/>
    <cellStyle name="Normal 8 7 3 2 2" xfId="5684" xr:uid="{00000000-0005-0000-0000-00008A680000}"/>
    <cellStyle name="Normal 8 7 3 2 2 2" xfId="12462" xr:uid="{00000000-0005-0000-0000-00008B680000}"/>
    <cellStyle name="Normal 8 7 3 2 2 3" xfId="19231" xr:uid="{00000000-0005-0000-0000-00008C680000}"/>
    <cellStyle name="Normal 8 7 3 2 2 4" xfId="26000" xr:uid="{00000000-0005-0000-0000-00008D680000}"/>
    <cellStyle name="Normal 8 7 3 2 3" xfId="9078" xr:uid="{00000000-0005-0000-0000-00008E680000}"/>
    <cellStyle name="Normal 8 7 3 2 4" xfId="15847" xr:uid="{00000000-0005-0000-0000-00008F680000}"/>
    <cellStyle name="Normal 8 7 3 2 5" xfId="22616" xr:uid="{00000000-0005-0000-0000-000090680000}"/>
    <cellStyle name="Normal 8 7 3 3" xfId="3988" xr:uid="{00000000-0005-0000-0000-000091680000}"/>
    <cellStyle name="Normal 8 7 3 3 2" xfId="10769" xr:uid="{00000000-0005-0000-0000-000092680000}"/>
    <cellStyle name="Normal 8 7 3 3 3" xfId="17538" xr:uid="{00000000-0005-0000-0000-000093680000}"/>
    <cellStyle name="Normal 8 7 3 3 4" xfId="24307" xr:uid="{00000000-0005-0000-0000-000094680000}"/>
    <cellStyle name="Normal 8 7 3 4" xfId="7385" xr:uid="{00000000-0005-0000-0000-000095680000}"/>
    <cellStyle name="Normal 8 7 3 5" xfId="14154" xr:uid="{00000000-0005-0000-0000-000096680000}"/>
    <cellStyle name="Normal 8 7 3 6" xfId="20923" xr:uid="{00000000-0005-0000-0000-000097680000}"/>
    <cellStyle name="Normal 8 7 4" xfId="1009" xr:uid="{00000000-0005-0000-0000-000098680000}"/>
    <cellStyle name="Normal 8 7 4 2" xfId="2714" xr:uid="{00000000-0005-0000-0000-000099680000}"/>
    <cellStyle name="Normal 8 7 4 2 2" xfId="6110" xr:uid="{00000000-0005-0000-0000-00009A680000}"/>
    <cellStyle name="Normal 8 7 4 2 2 2" xfId="12885" xr:uid="{00000000-0005-0000-0000-00009B680000}"/>
    <cellStyle name="Normal 8 7 4 2 2 3" xfId="19654" xr:uid="{00000000-0005-0000-0000-00009C680000}"/>
    <cellStyle name="Normal 8 7 4 2 2 4" xfId="26423" xr:uid="{00000000-0005-0000-0000-00009D680000}"/>
    <cellStyle name="Normal 8 7 4 2 3" xfId="9501" xr:uid="{00000000-0005-0000-0000-00009E680000}"/>
    <cellStyle name="Normal 8 7 4 2 4" xfId="16270" xr:uid="{00000000-0005-0000-0000-00009F680000}"/>
    <cellStyle name="Normal 8 7 4 2 5" xfId="23039" xr:uid="{00000000-0005-0000-0000-0000A0680000}"/>
    <cellStyle name="Normal 8 7 4 3" xfId="4411" xr:uid="{00000000-0005-0000-0000-0000A1680000}"/>
    <cellStyle name="Normal 8 7 4 3 2" xfId="11192" xr:uid="{00000000-0005-0000-0000-0000A2680000}"/>
    <cellStyle name="Normal 8 7 4 3 3" xfId="17961" xr:uid="{00000000-0005-0000-0000-0000A3680000}"/>
    <cellStyle name="Normal 8 7 4 3 4" xfId="24730" xr:uid="{00000000-0005-0000-0000-0000A4680000}"/>
    <cellStyle name="Normal 8 7 4 4" xfId="7808" xr:uid="{00000000-0005-0000-0000-0000A5680000}"/>
    <cellStyle name="Normal 8 7 4 5" xfId="14577" xr:uid="{00000000-0005-0000-0000-0000A6680000}"/>
    <cellStyle name="Normal 8 7 4 6" xfId="21346" xr:uid="{00000000-0005-0000-0000-0000A7680000}"/>
    <cellStyle name="Normal 8 7 5" xfId="1438" xr:uid="{00000000-0005-0000-0000-0000A8680000}"/>
    <cellStyle name="Normal 8 7 5 2" xfId="3140" xr:uid="{00000000-0005-0000-0000-0000A9680000}"/>
    <cellStyle name="Normal 8 7 5 2 2" xfId="6536" xr:uid="{00000000-0005-0000-0000-0000AA680000}"/>
    <cellStyle name="Normal 8 7 5 2 2 2" xfId="13308" xr:uid="{00000000-0005-0000-0000-0000AB680000}"/>
    <cellStyle name="Normal 8 7 5 2 2 3" xfId="20077" xr:uid="{00000000-0005-0000-0000-0000AC680000}"/>
    <cellStyle name="Normal 8 7 5 2 2 4" xfId="26846" xr:uid="{00000000-0005-0000-0000-0000AD680000}"/>
    <cellStyle name="Normal 8 7 5 2 3" xfId="9924" xr:uid="{00000000-0005-0000-0000-0000AE680000}"/>
    <cellStyle name="Normal 8 7 5 2 4" xfId="16693" xr:uid="{00000000-0005-0000-0000-0000AF680000}"/>
    <cellStyle name="Normal 8 7 5 2 5" xfId="23462" xr:uid="{00000000-0005-0000-0000-0000B0680000}"/>
    <cellStyle name="Normal 8 7 5 3" xfId="4834" xr:uid="{00000000-0005-0000-0000-0000B1680000}"/>
    <cellStyle name="Normal 8 7 5 3 2" xfId="11615" xr:uid="{00000000-0005-0000-0000-0000B2680000}"/>
    <cellStyle name="Normal 8 7 5 3 3" xfId="18384" xr:uid="{00000000-0005-0000-0000-0000B3680000}"/>
    <cellStyle name="Normal 8 7 5 3 4" xfId="25153" xr:uid="{00000000-0005-0000-0000-0000B4680000}"/>
    <cellStyle name="Normal 8 7 5 4" xfId="8231" xr:uid="{00000000-0005-0000-0000-0000B5680000}"/>
    <cellStyle name="Normal 8 7 5 5" xfId="15000" xr:uid="{00000000-0005-0000-0000-0000B6680000}"/>
    <cellStyle name="Normal 8 7 5 6" xfId="21769" xr:uid="{00000000-0005-0000-0000-0000B7680000}"/>
    <cellStyle name="Normal 8 7 6" xfId="1863" xr:uid="{00000000-0005-0000-0000-0000B8680000}"/>
    <cellStyle name="Normal 8 7 6 2" xfId="5259" xr:uid="{00000000-0005-0000-0000-0000B9680000}"/>
    <cellStyle name="Normal 8 7 6 2 2" xfId="12039" xr:uid="{00000000-0005-0000-0000-0000BA680000}"/>
    <cellStyle name="Normal 8 7 6 2 3" xfId="18808" xr:uid="{00000000-0005-0000-0000-0000BB680000}"/>
    <cellStyle name="Normal 8 7 6 2 4" xfId="25577" xr:uid="{00000000-0005-0000-0000-0000BC680000}"/>
    <cellStyle name="Normal 8 7 6 3" xfId="8655" xr:uid="{00000000-0005-0000-0000-0000BD680000}"/>
    <cellStyle name="Normal 8 7 6 4" xfId="15424" xr:uid="{00000000-0005-0000-0000-0000BE680000}"/>
    <cellStyle name="Normal 8 7 6 5" xfId="22193" xr:uid="{00000000-0005-0000-0000-0000BF680000}"/>
    <cellStyle name="Normal 8 7 7" xfId="3565" xr:uid="{00000000-0005-0000-0000-0000C0680000}"/>
    <cellStyle name="Normal 8 7 7 2" xfId="10346" xr:uid="{00000000-0005-0000-0000-0000C1680000}"/>
    <cellStyle name="Normal 8 7 7 3" xfId="17115" xr:uid="{00000000-0005-0000-0000-0000C2680000}"/>
    <cellStyle name="Normal 8 7 7 4" xfId="23884" xr:uid="{00000000-0005-0000-0000-0000C3680000}"/>
    <cellStyle name="Normal 8 7 8" xfId="6961" xr:uid="{00000000-0005-0000-0000-0000C4680000}"/>
    <cellStyle name="Normal 8 7 9" xfId="13731" xr:uid="{00000000-0005-0000-0000-0000C5680000}"/>
    <cellStyle name="Normal 8 8" xfId="277" xr:uid="{00000000-0005-0000-0000-0000C6680000}"/>
    <cellStyle name="Normal 8 8 2" xfId="704" xr:uid="{00000000-0005-0000-0000-0000C7680000}"/>
    <cellStyle name="Normal 8 8 2 2" xfId="2411" xr:uid="{00000000-0005-0000-0000-0000C8680000}"/>
    <cellStyle name="Normal 8 8 2 2 2" xfId="5807" xr:uid="{00000000-0005-0000-0000-0000C9680000}"/>
    <cellStyle name="Normal 8 8 2 2 2 2" xfId="12585" xr:uid="{00000000-0005-0000-0000-0000CA680000}"/>
    <cellStyle name="Normal 8 8 2 2 2 3" xfId="19354" xr:uid="{00000000-0005-0000-0000-0000CB680000}"/>
    <cellStyle name="Normal 8 8 2 2 2 4" xfId="26123" xr:uid="{00000000-0005-0000-0000-0000CC680000}"/>
    <cellStyle name="Normal 8 8 2 2 3" xfId="9201" xr:uid="{00000000-0005-0000-0000-0000CD680000}"/>
    <cellStyle name="Normal 8 8 2 2 4" xfId="15970" xr:uid="{00000000-0005-0000-0000-0000CE680000}"/>
    <cellStyle name="Normal 8 8 2 2 5" xfId="22739" xr:uid="{00000000-0005-0000-0000-0000CF680000}"/>
    <cellStyle name="Normal 8 8 2 3" xfId="4111" xr:uid="{00000000-0005-0000-0000-0000D0680000}"/>
    <cellStyle name="Normal 8 8 2 3 2" xfId="10892" xr:uid="{00000000-0005-0000-0000-0000D1680000}"/>
    <cellStyle name="Normal 8 8 2 3 3" xfId="17661" xr:uid="{00000000-0005-0000-0000-0000D2680000}"/>
    <cellStyle name="Normal 8 8 2 3 4" xfId="24430" xr:uid="{00000000-0005-0000-0000-0000D3680000}"/>
    <cellStyle name="Normal 8 8 2 4" xfId="7508" xr:uid="{00000000-0005-0000-0000-0000D4680000}"/>
    <cellStyle name="Normal 8 8 2 5" xfId="14277" xr:uid="{00000000-0005-0000-0000-0000D5680000}"/>
    <cellStyle name="Normal 8 8 2 6" xfId="21046" xr:uid="{00000000-0005-0000-0000-0000D6680000}"/>
    <cellStyle name="Normal 8 8 3" xfId="1132" xr:uid="{00000000-0005-0000-0000-0000D7680000}"/>
    <cellStyle name="Normal 8 8 3 2" xfId="2837" xr:uid="{00000000-0005-0000-0000-0000D8680000}"/>
    <cellStyle name="Normal 8 8 3 2 2" xfId="6233" xr:uid="{00000000-0005-0000-0000-0000D9680000}"/>
    <cellStyle name="Normal 8 8 3 2 2 2" xfId="13008" xr:uid="{00000000-0005-0000-0000-0000DA680000}"/>
    <cellStyle name="Normal 8 8 3 2 2 3" xfId="19777" xr:uid="{00000000-0005-0000-0000-0000DB680000}"/>
    <cellStyle name="Normal 8 8 3 2 2 4" xfId="26546" xr:uid="{00000000-0005-0000-0000-0000DC680000}"/>
    <cellStyle name="Normal 8 8 3 2 3" xfId="9624" xr:uid="{00000000-0005-0000-0000-0000DD680000}"/>
    <cellStyle name="Normal 8 8 3 2 4" xfId="16393" xr:uid="{00000000-0005-0000-0000-0000DE680000}"/>
    <cellStyle name="Normal 8 8 3 2 5" xfId="23162" xr:uid="{00000000-0005-0000-0000-0000DF680000}"/>
    <cellStyle name="Normal 8 8 3 3" xfId="4534" xr:uid="{00000000-0005-0000-0000-0000E0680000}"/>
    <cellStyle name="Normal 8 8 3 3 2" xfId="11315" xr:uid="{00000000-0005-0000-0000-0000E1680000}"/>
    <cellStyle name="Normal 8 8 3 3 3" xfId="18084" xr:uid="{00000000-0005-0000-0000-0000E2680000}"/>
    <cellStyle name="Normal 8 8 3 3 4" xfId="24853" xr:uid="{00000000-0005-0000-0000-0000E3680000}"/>
    <cellStyle name="Normal 8 8 3 4" xfId="7931" xr:uid="{00000000-0005-0000-0000-0000E4680000}"/>
    <cellStyle name="Normal 8 8 3 5" xfId="14700" xr:uid="{00000000-0005-0000-0000-0000E5680000}"/>
    <cellStyle name="Normal 8 8 3 6" xfId="21469" xr:uid="{00000000-0005-0000-0000-0000E6680000}"/>
    <cellStyle name="Normal 8 8 4" xfId="1561" xr:uid="{00000000-0005-0000-0000-0000E7680000}"/>
    <cellStyle name="Normal 8 8 4 2" xfId="3263" xr:uid="{00000000-0005-0000-0000-0000E8680000}"/>
    <cellStyle name="Normal 8 8 4 2 2" xfId="6659" xr:uid="{00000000-0005-0000-0000-0000E9680000}"/>
    <cellStyle name="Normal 8 8 4 2 2 2" xfId="13431" xr:uid="{00000000-0005-0000-0000-0000EA680000}"/>
    <cellStyle name="Normal 8 8 4 2 2 3" xfId="20200" xr:uid="{00000000-0005-0000-0000-0000EB680000}"/>
    <cellStyle name="Normal 8 8 4 2 2 4" xfId="26969" xr:uid="{00000000-0005-0000-0000-0000EC680000}"/>
    <cellStyle name="Normal 8 8 4 2 3" xfId="10047" xr:uid="{00000000-0005-0000-0000-0000ED680000}"/>
    <cellStyle name="Normal 8 8 4 2 4" xfId="16816" xr:uid="{00000000-0005-0000-0000-0000EE680000}"/>
    <cellStyle name="Normal 8 8 4 2 5" xfId="23585" xr:uid="{00000000-0005-0000-0000-0000EF680000}"/>
    <cellStyle name="Normal 8 8 4 3" xfId="4957" xr:uid="{00000000-0005-0000-0000-0000F0680000}"/>
    <cellStyle name="Normal 8 8 4 3 2" xfId="11738" xr:uid="{00000000-0005-0000-0000-0000F1680000}"/>
    <cellStyle name="Normal 8 8 4 3 3" xfId="18507" xr:uid="{00000000-0005-0000-0000-0000F2680000}"/>
    <cellStyle name="Normal 8 8 4 3 4" xfId="25276" xr:uid="{00000000-0005-0000-0000-0000F3680000}"/>
    <cellStyle name="Normal 8 8 4 4" xfId="8354" xr:uid="{00000000-0005-0000-0000-0000F4680000}"/>
    <cellStyle name="Normal 8 8 4 5" xfId="15123" xr:uid="{00000000-0005-0000-0000-0000F5680000}"/>
    <cellStyle name="Normal 8 8 4 6" xfId="21892" xr:uid="{00000000-0005-0000-0000-0000F6680000}"/>
    <cellStyle name="Normal 8 8 5" xfId="1986" xr:uid="{00000000-0005-0000-0000-0000F7680000}"/>
    <cellStyle name="Normal 8 8 5 2" xfId="5382" xr:uid="{00000000-0005-0000-0000-0000F8680000}"/>
    <cellStyle name="Normal 8 8 5 2 2" xfId="12162" xr:uid="{00000000-0005-0000-0000-0000F9680000}"/>
    <cellStyle name="Normal 8 8 5 2 3" xfId="18931" xr:uid="{00000000-0005-0000-0000-0000FA680000}"/>
    <cellStyle name="Normal 8 8 5 2 4" xfId="25700" xr:uid="{00000000-0005-0000-0000-0000FB680000}"/>
    <cellStyle name="Normal 8 8 5 3" xfId="8778" xr:uid="{00000000-0005-0000-0000-0000FC680000}"/>
    <cellStyle name="Normal 8 8 5 4" xfId="15547" xr:uid="{00000000-0005-0000-0000-0000FD680000}"/>
    <cellStyle name="Normal 8 8 5 5" xfId="22316" xr:uid="{00000000-0005-0000-0000-0000FE680000}"/>
    <cellStyle name="Normal 8 8 6" xfId="3688" xr:uid="{00000000-0005-0000-0000-0000FF680000}"/>
    <cellStyle name="Normal 8 8 6 2" xfId="10469" xr:uid="{00000000-0005-0000-0000-000000690000}"/>
    <cellStyle name="Normal 8 8 6 3" xfId="17238" xr:uid="{00000000-0005-0000-0000-000001690000}"/>
    <cellStyle name="Normal 8 8 6 4" xfId="24007" xr:uid="{00000000-0005-0000-0000-000002690000}"/>
    <cellStyle name="Normal 8 8 7" xfId="7085" xr:uid="{00000000-0005-0000-0000-000003690000}"/>
    <cellStyle name="Normal 8 8 8" xfId="13854" xr:uid="{00000000-0005-0000-0000-000004690000}"/>
    <cellStyle name="Normal 8 8 9" xfId="20623" xr:uid="{00000000-0005-0000-0000-000005690000}"/>
    <cellStyle name="Normal 8 9" xfId="479" xr:uid="{00000000-0005-0000-0000-000006690000}"/>
    <cellStyle name="Normal 8 9 2" xfId="2188" xr:uid="{00000000-0005-0000-0000-000007690000}"/>
    <cellStyle name="Normal 8 9 2 2" xfId="5584" xr:uid="{00000000-0005-0000-0000-000008690000}"/>
    <cellStyle name="Normal 8 9 2 2 2" xfId="12362" xr:uid="{00000000-0005-0000-0000-000009690000}"/>
    <cellStyle name="Normal 8 9 2 2 3" xfId="19131" xr:uid="{00000000-0005-0000-0000-00000A690000}"/>
    <cellStyle name="Normal 8 9 2 2 4" xfId="25900" xr:uid="{00000000-0005-0000-0000-00000B690000}"/>
    <cellStyle name="Normal 8 9 2 3" xfId="8978" xr:uid="{00000000-0005-0000-0000-00000C690000}"/>
    <cellStyle name="Normal 8 9 2 4" xfId="15747" xr:uid="{00000000-0005-0000-0000-00000D690000}"/>
    <cellStyle name="Normal 8 9 2 5" xfId="22516" xr:uid="{00000000-0005-0000-0000-00000E690000}"/>
    <cellStyle name="Normal 8 9 3" xfId="3888" xr:uid="{00000000-0005-0000-0000-00000F690000}"/>
    <cellStyle name="Normal 8 9 3 2" xfId="10669" xr:uid="{00000000-0005-0000-0000-000010690000}"/>
    <cellStyle name="Normal 8 9 3 3" xfId="17438" xr:uid="{00000000-0005-0000-0000-000011690000}"/>
    <cellStyle name="Normal 8 9 3 4" xfId="24207" xr:uid="{00000000-0005-0000-0000-000012690000}"/>
    <cellStyle name="Normal 8 9 4" xfId="7285" xr:uid="{00000000-0005-0000-0000-000013690000}"/>
    <cellStyle name="Normal 8 9 5" xfId="14054" xr:uid="{00000000-0005-0000-0000-000014690000}"/>
    <cellStyle name="Normal 8 9 6" xfId="20823" xr:uid="{00000000-0005-0000-0000-000015690000}"/>
    <cellStyle name="Normal 9" xfId="19" xr:uid="{00000000-0005-0000-0000-000016690000}"/>
    <cellStyle name="Normal 9 2" xfId="41" xr:uid="{00000000-0005-0000-0000-000017690000}"/>
    <cellStyle name="Normal 9 2 2" xfId="265" xr:uid="{00000000-0005-0000-0000-000018690000}"/>
    <cellStyle name="Normal 9 2 2 10" xfId="20615" xr:uid="{00000000-0005-0000-0000-000019690000}"/>
    <cellStyle name="Normal 9 2 2 2" xfId="266" xr:uid="{00000000-0005-0000-0000-00001A690000}"/>
    <cellStyle name="Normal 9 2 2 2 2" xfId="697" xr:uid="{00000000-0005-0000-0000-00001B690000}"/>
    <cellStyle name="Normal 9 2 2 2 2 2" xfId="2404" xr:uid="{00000000-0005-0000-0000-00001C690000}"/>
    <cellStyle name="Normal 9 2 2 2 2 2 2" xfId="5800" xr:uid="{00000000-0005-0000-0000-00001D690000}"/>
    <cellStyle name="Normal 9 2 2 2 2 2 2 2" xfId="12578" xr:uid="{00000000-0005-0000-0000-00001E690000}"/>
    <cellStyle name="Normal 9 2 2 2 2 2 2 3" xfId="19347" xr:uid="{00000000-0005-0000-0000-00001F690000}"/>
    <cellStyle name="Normal 9 2 2 2 2 2 2 4" xfId="26116" xr:uid="{00000000-0005-0000-0000-000020690000}"/>
    <cellStyle name="Normal 9 2 2 2 2 2 3" xfId="9194" xr:uid="{00000000-0005-0000-0000-000021690000}"/>
    <cellStyle name="Normal 9 2 2 2 2 2 4" xfId="15963" xr:uid="{00000000-0005-0000-0000-000022690000}"/>
    <cellStyle name="Normal 9 2 2 2 2 2 5" xfId="22732" xr:uid="{00000000-0005-0000-0000-000023690000}"/>
    <cellStyle name="Normal 9 2 2 2 2 3" xfId="4104" xr:uid="{00000000-0005-0000-0000-000024690000}"/>
    <cellStyle name="Normal 9 2 2 2 2 3 2" xfId="10885" xr:uid="{00000000-0005-0000-0000-000025690000}"/>
    <cellStyle name="Normal 9 2 2 2 2 3 3" xfId="17654" xr:uid="{00000000-0005-0000-0000-000026690000}"/>
    <cellStyle name="Normal 9 2 2 2 2 3 4" xfId="24423" xr:uid="{00000000-0005-0000-0000-000027690000}"/>
    <cellStyle name="Normal 9 2 2 2 2 4" xfId="7501" xr:uid="{00000000-0005-0000-0000-000028690000}"/>
    <cellStyle name="Normal 9 2 2 2 2 5" xfId="14270" xr:uid="{00000000-0005-0000-0000-000029690000}"/>
    <cellStyle name="Normal 9 2 2 2 2 6" xfId="21039" xr:uid="{00000000-0005-0000-0000-00002A690000}"/>
    <cellStyle name="Normal 9 2 2 2 3" xfId="1125" xr:uid="{00000000-0005-0000-0000-00002B690000}"/>
    <cellStyle name="Normal 9 2 2 2 3 2" xfId="2830" xr:uid="{00000000-0005-0000-0000-00002C690000}"/>
    <cellStyle name="Normal 9 2 2 2 3 2 2" xfId="6226" xr:uid="{00000000-0005-0000-0000-00002D690000}"/>
    <cellStyle name="Normal 9 2 2 2 3 2 2 2" xfId="13001" xr:uid="{00000000-0005-0000-0000-00002E690000}"/>
    <cellStyle name="Normal 9 2 2 2 3 2 2 3" xfId="19770" xr:uid="{00000000-0005-0000-0000-00002F690000}"/>
    <cellStyle name="Normal 9 2 2 2 3 2 2 4" xfId="26539" xr:uid="{00000000-0005-0000-0000-000030690000}"/>
    <cellStyle name="Normal 9 2 2 2 3 2 3" xfId="9617" xr:uid="{00000000-0005-0000-0000-000031690000}"/>
    <cellStyle name="Normal 9 2 2 2 3 2 4" xfId="16386" xr:uid="{00000000-0005-0000-0000-000032690000}"/>
    <cellStyle name="Normal 9 2 2 2 3 2 5" xfId="23155" xr:uid="{00000000-0005-0000-0000-000033690000}"/>
    <cellStyle name="Normal 9 2 2 2 3 3" xfId="4527" xr:uid="{00000000-0005-0000-0000-000034690000}"/>
    <cellStyle name="Normal 9 2 2 2 3 3 2" xfId="11308" xr:uid="{00000000-0005-0000-0000-000035690000}"/>
    <cellStyle name="Normal 9 2 2 2 3 3 3" xfId="18077" xr:uid="{00000000-0005-0000-0000-000036690000}"/>
    <cellStyle name="Normal 9 2 2 2 3 3 4" xfId="24846" xr:uid="{00000000-0005-0000-0000-000037690000}"/>
    <cellStyle name="Normal 9 2 2 2 3 4" xfId="7924" xr:uid="{00000000-0005-0000-0000-000038690000}"/>
    <cellStyle name="Normal 9 2 2 2 3 5" xfId="14693" xr:uid="{00000000-0005-0000-0000-000039690000}"/>
    <cellStyle name="Normal 9 2 2 2 3 6" xfId="21462" xr:uid="{00000000-0005-0000-0000-00003A690000}"/>
    <cellStyle name="Normal 9 2 2 2 4" xfId="1554" xr:uid="{00000000-0005-0000-0000-00003B690000}"/>
    <cellStyle name="Normal 9 2 2 2 4 2" xfId="3256" xr:uid="{00000000-0005-0000-0000-00003C690000}"/>
    <cellStyle name="Normal 9 2 2 2 4 2 2" xfId="6652" xr:uid="{00000000-0005-0000-0000-00003D690000}"/>
    <cellStyle name="Normal 9 2 2 2 4 2 2 2" xfId="13424" xr:uid="{00000000-0005-0000-0000-00003E690000}"/>
    <cellStyle name="Normal 9 2 2 2 4 2 2 3" xfId="20193" xr:uid="{00000000-0005-0000-0000-00003F690000}"/>
    <cellStyle name="Normal 9 2 2 2 4 2 2 4" xfId="26962" xr:uid="{00000000-0005-0000-0000-000040690000}"/>
    <cellStyle name="Normal 9 2 2 2 4 2 3" xfId="10040" xr:uid="{00000000-0005-0000-0000-000041690000}"/>
    <cellStyle name="Normal 9 2 2 2 4 2 4" xfId="16809" xr:uid="{00000000-0005-0000-0000-000042690000}"/>
    <cellStyle name="Normal 9 2 2 2 4 2 5" xfId="23578" xr:uid="{00000000-0005-0000-0000-000043690000}"/>
    <cellStyle name="Normal 9 2 2 2 4 3" xfId="4950" xr:uid="{00000000-0005-0000-0000-000044690000}"/>
    <cellStyle name="Normal 9 2 2 2 4 3 2" xfId="11731" xr:uid="{00000000-0005-0000-0000-000045690000}"/>
    <cellStyle name="Normal 9 2 2 2 4 3 3" xfId="18500" xr:uid="{00000000-0005-0000-0000-000046690000}"/>
    <cellStyle name="Normal 9 2 2 2 4 3 4" xfId="25269" xr:uid="{00000000-0005-0000-0000-000047690000}"/>
    <cellStyle name="Normal 9 2 2 2 4 4" xfId="8347" xr:uid="{00000000-0005-0000-0000-000048690000}"/>
    <cellStyle name="Normal 9 2 2 2 4 5" xfId="15116" xr:uid="{00000000-0005-0000-0000-000049690000}"/>
    <cellStyle name="Normal 9 2 2 2 4 6" xfId="21885" xr:uid="{00000000-0005-0000-0000-00004A690000}"/>
    <cellStyle name="Normal 9 2 2 2 5" xfId="1979" xr:uid="{00000000-0005-0000-0000-00004B690000}"/>
    <cellStyle name="Normal 9 2 2 2 5 2" xfId="5375" xr:uid="{00000000-0005-0000-0000-00004C690000}"/>
    <cellStyle name="Normal 9 2 2 2 5 2 2" xfId="12155" xr:uid="{00000000-0005-0000-0000-00004D690000}"/>
    <cellStyle name="Normal 9 2 2 2 5 2 3" xfId="18924" xr:uid="{00000000-0005-0000-0000-00004E690000}"/>
    <cellStyle name="Normal 9 2 2 2 5 2 4" xfId="25693" xr:uid="{00000000-0005-0000-0000-00004F690000}"/>
    <cellStyle name="Normal 9 2 2 2 5 3" xfId="8771" xr:uid="{00000000-0005-0000-0000-000050690000}"/>
    <cellStyle name="Normal 9 2 2 2 5 4" xfId="15540" xr:uid="{00000000-0005-0000-0000-000051690000}"/>
    <cellStyle name="Normal 9 2 2 2 5 5" xfId="22309" xr:uid="{00000000-0005-0000-0000-000052690000}"/>
    <cellStyle name="Normal 9 2 2 2 6" xfId="3681" xr:uid="{00000000-0005-0000-0000-000053690000}"/>
    <cellStyle name="Normal 9 2 2 2 6 2" xfId="10462" xr:uid="{00000000-0005-0000-0000-000054690000}"/>
    <cellStyle name="Normal 9 2 2 2 6 3" xfId="17231" xr:uid="{00000000-0005-0000-0000-000055690000}"/>
    <cellStyle name="Normal 9 2 2 2 6 4" xfId="24000" xr:uid="{00000000-0005-0000-0000-000056690000}"/>
    <cellStyle name="Normal 9 2 2 2 7" xfId="7078" xr:uid="{00000000-0005-0000-0000-000057690000}"/>
    <cellStyle name="Normal 9 2 2 2 8" xfId="13847" xr:uid="{00000000-0005-0000-0000-000058690000}"/>
    <cellStyle name="Normal 9 2 2 2 9" xfId="20616" xr:uid="{00000000-0005-0000-0000-000059690000}"/>
    <cellStyle name="Normal 9 2 2 3" xfId="696" xr:uid="{00000000-0005-0000-0000-00005A690000}"/>
    <cellStyle name="Normal 9 2 2 3 2" xfId="2403" xr:uid="{00000000-0005-0000-0000-00005B690000}"/>
    <cellStyle name="Normal 9 2 2 3 2 2" xfId="5799" xr:uid="{00000000-0005-0000-0000-00005C690000}"/>
    <cellStyle name="Normal 9 2 2 3 2 2 2" xfId="12577" xr:uid="{00000000-0005-0000-0000-00005D690000}"/>
    <cellStyle name="Normal 9 2 2 3 2 2 3" xfId="19346" xr:uid="{00000000-0005-0000-0000-00005E690000}"/>
    <cellStyle name="Normal 9 2 2 3 2 2 4" xfId="26115" xr:uid="{00000000-0005-0000-0000-00005F690000}"/>
    <cellStyle name="Normal 9 2 2 3 2 3" xfId="9193" xr:uid="{00000000-0005-0000-0000-000060690000}"/>
    <cellStyle name="Normal 9 2 2 3 2 4" xfId="15962" xr:uid="{00000000-0005-0000-0000-000061690000}"/>
    <cellStyle name="Normal 9 2 2 3 2 5" xfId="22731" xr:uid="{00000000-0005-0000-0000-000062690000}"/>
    <cellStyle name="Normal 9 2 2 3 3" xfId="4103" xr:uid="{00000000-0005-0000-0000-000063690000}"/>
    <cellStyle name="Normal 9 2 2 3 3 2" xfId="10884" xr:uid="{00000000-0005-0000-0000-000064690000}"/>
    <cellStyle name="Normal 9 2 2 3 3 3" xfId="17653" xr:uid="{00000000-0005-0000-0000-000065690000}"/>
    <cellStyle name="Normal 9 2 2 3 3 4" xfId="24422" xr:uid="{00000000-0005-0000-0000-000066690000}"/>
    <cellStyle name="Normal 9 2 2 3 4" xfId="7500" xr:uid="{00000000-0005-0000-0000-000067690000}"/>
    <cellStyle name="Normal 9 2 2 3 5" xfId="14269" xr:uid="{00000000-0005-0000-0000-000068690000}"/>
    <cellStyle name="Normal 9 2 2 3 6" xfId="21038" xr:uid="{00000000-0005-0000-0000-000069690000}"/>
    <cellStyle name="Normal 9 2 2 4" xfId="1124" xr:uid="{00000000-0005-0000-0000-00006A690000}"/>
    <cellStyle name="Normal 9 2 2 4 2" xfId="2829" xr:uid="{00000000-0005-0000-0000-00006B690000}"/>
    <cellStyle name="Normal 9 2 2 4 2 2" xfId="6225" xr:uid="{00000000-0005-0000-0000-00006C690000}"/>
    <cellStyle name="Normal 9 2 2 4 2 2 2" xfId="13000" xr:uid="{00000000-0005-0000-0000-00006D690000}"/>
    <cellStyle name="Normal 9 2 2 4 2 2 3" xfId="19769" xr:uid="{00000000-0005-0000-0000-00006E690000}"/>
    <cellStyle name="Normal 9 2 2 4 2 2 4" xfId="26538" xr:uid="{00000000-0005-0000-0000-00006F690000}"/>
    <cellStyle name="Normal 9 2 2 4 2 3" xfId="9616" xr:uid="{00000000-0005-0000-0000-000070690000}"/>
    <cellStyle name="Normal 9 2 2 4 2 4" xfId="16385" xr:uid="{00000000-0005-0000-0000-000071690000}"/>
    <cellStyle name="Normal 9 2 2 4 2 5" xfId="23154" xr:uid="{00000000-0005-0000-0000-000072690000}"/>
    <cellStyle name="Normal 9 2 2 4 3" xfId="4526" xr:uid="{00000000-0005-0000-0000-000073690000}"/>
    <cellStyle name="Normal 9 2 2 4 3 2" xfId="11307" xr:uid="{00000000-0005-0000-0000-000074690000}"/>
    <cellStyle name="Normal 9 2 2 4 3 3" xfId="18076" xr:uid="{00000000-0005-0000-0000-000075690000}"/>
    <cellStyle name="Normal 9 2 2 4 3 4" xfId="24845" xr:uid="{00000000-0005-0000-0000-000076690000}"/>
    <cellStyle name="Normal 9 2 2 4 4" xfId="7923" xr:uid="{00000000-0005-0000-0000-000077690000}"/>
    <cellStyle name="Normal 9 2 2 4 5" xfId="14692" xr:uid="{00000000-0005-0000-0000-000078690000}"/>
    <cellStyle name="Normal 9 2 2 4 6" xfId="21461" xr:uid="{00000000-0005-0000-0000-000079690000}"/>
    <cellStyle name="Normal 9 2 2 5" xfId="1553" xr:uid="{00000000-0005-0000-0000-00007A690000}"/>
    <cellStyle name="Normal 9 2 2 5 2" xfId="3255" xr:uid="{00000000-0005-0000-0000-00007B690000}"/>
    <cellStyle name="Normal 9 2 2 5 2 2" xfId="6651" xr:uid="{00000000-0005-0000-0000-00007C690000}"/>
    <cellStyle name="Normal 9 2 2 5 2 2 2" xfId="13423" xr:uid="{00000000-0005-0000-0000-00007D690000}"/>
    <cellStyle name="Normal 9 2 2 5 2 2 3" xfId="20192" xr:uid="{00000000-0005-0000-0000-00007E690000}"/>
    <cellStyle name="Normal 9 2 2 5 2 2 4" xfId="26961" xr:uid="{00000000-0005-0000-0000-00007F690000}"/>
    <cellStyle name="Normal 9 2 2 5 2 3" xfId="10039" xr:uid="{00000000-0005-0000-0000-000080690000}"/>
    <cellStyle name="Normal 9 2 2 5 2 4" xfId="16808" xr:uid="{00000000-0005-0000-0000-000081690000}"/>
    <cellStyle name="Normal 9 2 2 5 2 5" xfId="23577" xr:uid="{00000000-0005-0000-0000-000082690000}"/>
    <cellStyle name="Normal 9 2 2 5 3" xfId="4949" xr:uid="{00000000-0005-0000-0000-000083690000}"/>
    <cellStyle name="Normal 9 2 2 5 3 2" xfId="11730" xr:uid="{00000000-0005-0000-0000-000084690000}"/>
    <cellStyle name="Normal 9 2 2 5 3 3" xfId="18499" xr:uid="{00000000-0005-0000-0000-000085690000}"/>
    <cellStyle name="Normal 9 2 2 5 3 4" xfId="25268" xr:uid="{00000000-0005-0000-0000-000086690000}"/>
    <cellStyle name="Normal 9 2 2 5 4" xfId="8346" xr:uid="{00000000-0005-0000-0000-000087690000}"/>
    <cellStyle name="Normal 9 2 2 5 5" xfId="15115" xr:uid="{00000000-0005-0000-0000-000088690000}"/>
    <cellStyle name="Normal 9 2 2 5 6" xfId="21884" xr:uid="{00000000-0005-0000-0000-000089690000}"/>
    <cellStyle name="Normal 9 2 2 6" xfId="1978" xr:uid="{00000000-0005-0000-0000-00008A690000}"/>
    <cellStyle name="Normal 9 2 2 6 2" xfId="5374" xr:uid="{00000000-0005-0000-0000-00008B690000}"/>
    <cellStyle name="Normal 9 2 2 6 2 2" xfId="12154" xr:uid="{00000000-0005-0000-0000-00008C690000}"/>
    <cellStyle name="Normal 9 2 2 6 2 3" xfId="18923" xr:uid="{00000000-0005-0000-0000-00008D690000}"/>
    <cellStyle name="Normal 9 2 2 6 2 4" xfId="25692" xr:uid="{00000000-0005-0000-0000-00008E690000}"/>
    <cellStyle name="Normal 9 2 2 6 3" xfId="8770" xr:uid="{00000000-0005-0000-0000-00008F690000}"/>
    <cellStyle name="Normal 9 2 2 6 4" xfId="15539" xr:uid="{00000000-0005-0000-0000-000090690000}"/>
    <cellStyle name="Normal 9 2 2 6 5" xfId="22308" xr:uid="{00000000-0005-0000-0000-000091690000}"/>
    <cellStyle name="Normal 9 2 2 7" xfId="3680" xr:uid="{00000000-0005-0000-0000-000092690000}"/>
    <cellStyle name="Normal 9 2 2 7 2" xfId="10461" xr:uid="{00000000-0005-0000-0000-000093690000}"/>
    <cellStyle name="Normal 9 2 2 7 3" xfId="17230" xr:uid="{00000000-0005-0000-0000-000094690000}"/>
    <cellStyle name="Normal 9 2 2 7 4" xfId="23999" xr:uid="{00000000-0005-0000-0000-000095690000}"/>
    <cellStyle name="Normal 9 2 2 8" xfId="7077" xr:uid="{00000000-0005-0000-0000-000096690000}"/>
    <cellStyle name="Normal 9 2 2 9" xfId="13846" xr:uid="{00000000-0005-0000-0000-000097690000}"/>
    <cellStyle name="Normal 9 2 3" xfId="267" xr:uid="{00000000-0005-0000-0000-000098690000}"/>
    <cellStyle name="Normal 9 2 3 2" xfId="698" xr:uid="{00000000-0005-0000-0000-000099690000}"/>
    <cellStyle name="Normal 9 2 3 2 2" xfId="2405" xr:uid="{00000000-0005-0000-0000-00009A690000}"/>
    <cellStyle name="Normal 9 2 3 2 2 2" xfId="5801" xr:uid="{00000000-0005-0000-0000-00009B690000}"/>
    <cellStyle name="Normal 9 2 3 2 2 2 2" xfId="12579" xr:uid="{00000000-0005-0000-0000-00009C690000}"/>
    <cellStyle name="Normal 9 2 3 2 2 2 3" xfId="19348" xr:uid="{00000000-0005-0000-0000-00009D690000}"/>
    <cellStyle name="Normal 9 2 3 2 2 2 4" xfId="26117" xr:uid="{00000000-0005-0000-0000-00009E690000}"/>
    <cellStyle name="Normal 9 2 3 2 2 3" xfId="9195" xr:uid="{00000000-0005-0000-0000-00009F690000}"/>
    <cellStyle name="Normal 9 2 3 2 2 4" xfId="15964" xr:uid="{00000000-0005-0000-0000-0000A0690000}"/>
    <cellStyle name="Normal 9 2 3 2 2 5" xfId="22733" xr:uid="{00000000-0005-0000-0000-0000A1690000}"/>
    <cellStyle name="Normal 9 2 3 2 3" xfId="4105" xr:uid="{00000000-0005-0000-0000-0000A2690000}"/>
    <cellStyle name="Normal 9 2 3 2 3 2" xfId="10886" xr:uid="{00000000-0005-0000-0000-0000A3690000}"/>
    <cellStyle name="Normal 9 2 3 2 3 3" xfId="17655" xr:uid="{00000000-0005-0000-0000-0000A4690000}"/>
    <cellStyle name="Normal 9 2 3 2 3 4" xfId="24424" xr:uid="{00000000-0005-0000-0000-0000A5690000}"/>
    <cellStyle name="Normal 9 2 3 2 4" xfId="7502" xr:uid="{00000000-0005-0000-0000-0000A6690000}"/>
    <cellStyle name="Normal 9 2 3 2 5" xfId="14271" xr:uid="{00000000-0005-0000-0000-0000A7690000}"/>
    <cellStyle name="Normal 9 2 3 2 6" xfId="21040" xr:uid="{00000000-0005-0000-0000-0000A8690000}"/>
    <cellStyle name="Normal 9 2 3 3" xfId="1126" xr:uid="{00000000-0005-0000-0000-0000A9690000}"/>
    <cellStyle name="Normal 9 2 3 3 2" xfId="2831" xr:uid="{00000000-0005-0000-0000-0000AA690000}"/>
    <cellStyle name="Normal 9 2 3 3 2 2" xfId="6227" xr:uid="{00000000-0005-0000-0000-0000AB690000}"/>
    <cellStyle name="Normal 9 2 3 3 2 2 2" xfId="13002" xr:uid="{00000000-0005-0000-0000-0000AC690000}"/>
    <cellStyle name="Normal 9 2 3 3 2 2 3" xfId="19771" xr:uid="{00000000-0005-0000-0000-0000AD690000}"/>
    <cellStyle name="Normal 9 2 3 3 2 2 4" xfId="26540" xr:uid="{00000000-0005-0000-0000-0000AE690000}"/>
    <cellStyle name="Normal 9 2 3 3 2 3" xfId="9618" xr:uid="{00000000-0005-0000-0000-0000AF690000}"/>
    <cellStyle name="Normal 9 2 3 3 2 4" xfId="16387" xr:uid="{00000000-0005-0000-0000-0000B0690000}"/>
    <cellStyle name="Normal 9 2 3 3 2 5" xfId="23156" xr:uid="{00000000-0005-0000-0000-0000B1690000}"/>
    <cellStyle name="Normal 9 2 3 3 3" xfId="4528" xr:uid="{00000000-0005-0000-0000-0000B2690000}"/>
    <cellStyle name="Normal 9 2 3 3 3 2" xfId="11309" xr:uid="{00000000-0005-0000-0000-0000B3690000}"/>
    <cellStyle name="Normal 9 2 3 3 3 3" xfId="18078" xr:uid="{00000000-0005-0000-0000-0000B4690000}"/>
    <cellStyle name="Normal 9 2 3 3 3 4" xfId="24847" xr:uid="{00000000-0005-0000-0000-0000B5690000}"/>
    <cellStyle name="Normal 9 2 3 3 4" xfId="7925" xr:uid="{00000000-0005-0000-0000-0000B6690000}"/>
    <cellStyle name="Normal 9 2 3 3 5" xfId="14694" xr:uid="{00000000-0005-0000-0000-0000B7690000}"/>
    <cellStyle name="Normal 9 2 3 3 6" xfId="21463" xr:uid="{00000000-0005-0000-0000-0000B8690000}"/>
    <cellStyle name="Normal 9 2 3 4" xfId="1555" xr:uid="{00000000-0005-0000-0000-0000B9690000}"/>
    <cellStyle name="Normal 9 2 3 4 2" xfId="3257" xr:uid="{00000000-0005-0000-0000-0000BA690000}"/>
    <cellStyle name="Normal 9 2 3 4 2 2" xfId="6653" xr:uid="{00000000-0005-0000-0000-0000BB690000}"/>
    <cellStyle name="Normal 9 2 3 4 2 2 2" xfId="13425" xr:uid="{00000000-0005-0000-0000-0000BC690000}"/>
    <cellStyle name="Normal 9 2 3 4 2 2 3" xfId="20194" xr:uid="{00000000-0005-0000-0000-0000BD690000}"/>
    <cellStyle name="Normal 9 2 3 4 2 2 4" xfId="26963" xr:uid="{00000000-0005-0000-0000-0000BE690000}"/>
    <cellStyle name="Normal 9 2 3 4 2 3" xfId="10041" xr:uid="{00000000-0005-0000-0000-0000BF690000}"/>
    <cellStyle name="Normal 9 2 3 4 2 4" xfId="16810" xr:uid="{00000000-0005-0000-0000-0000C0690000}"/>
    <cellStyle name="Normal 9 2 3 4 2 5" xfId="23579" xr:uid="{00000000-0005-0000-0000-0000C1690000}"/>
    <cellStyle name="Normal 9 2 3 4 3" xfId="4951" xr:uid="{00000000-0005-0000-0000-0000C2690000}"/>
    <cellStyle name="Normal 9 2 3 4 3 2" xfId="11732" xr:uid="{00000000-0005-0000-0000-0000C3690000}"/>
    <cellStyle name="Normal 9 2 3 4 3 3" xfId="18501" xr:uid="{00000000-0005-0000-0000-0000C4690000}"/>
    <cellStyle name="Normal 9 2 3 4 3 4" xfId="25270" xr:uid="{00000000-0005-0000-0000-0000C5690000}"/>
    <cellStyle name="Normal 9 2 3 4 4" xfId="8348" xr:uid="{00000000-0005-0000-0000-0000C6690000}"/>
    <cellStyle name="Normal 9 2 3 4 5" xfId="15117" xr:uid="{00000000-0005-0000-0000-0000C7690000}"/>
    <cellStyle name="Normal 9 2 3 4 6" xfId="21886" xr:uid="{00000000-0005-0000-0000-0000C8690000}"/>
    <cellStyle name="Normal 9 2 3 5" xfId="1980" xr:uid="{00000000-0005-0000-0000-0000C9690000}"/>
    <cellStyle name="Normal 9 2 3 5 2" xfId="5376" xr:uid="{00000000-0005-0000-0000-0000CA690000}"/>
    <cellStyle name="Normal 9 2 3 5 2 2" xfId="12156" xr:uid="{00000000-0005-0000-0000-0000CB690000}"/>
    <cellStyle name="Normal 9 2 3 5 2 3" xfId="18925" xr:uid="{00000000-0005-0000-0000-0000CC690000}"/>
    <cellStyle name="Normal 9 2 3 5 2 4" xfId="25694" xr:uid="{00000000-0005-0000-0000-0000CD690000}"/>
    <cellStyle name="Normal 9 2 3 5 3" xfId="8772" xr:uid="{00000000-0005-0000-0000-0000CE690000}"/>
    <cellStyle name="Normal 9 2 3 5 4" xfId="15541" xr:uid="{00000000-0005-0000-0000-0000CF690000}"/>
    <cellStyle name="Normal 9 2 3 5 5" xfId="22310" xr:uid="{00000000-0005-0000-0000-0000D0690000}"/>
    <cellStyle name="Normal 9 2 3 6" xfId="3682" xr:uid="{00000000-0005-0000-0000-0000D1690000}"/>
    <cellStyle name="Normal 9 2 3 6 2" xfId="10463" xr:uid="{00000000-0005-0000-0000-0000D2690000}"/>
    <cellStyle name="Normal 9 2 3 6 3" xfId="17232" xr:uid="{00000000-0005-0000-0000-0000D3690000}"/>
    <cellStyle name="Normal 9 2 3 6 4" xfId="24001" xr:uid="{00000000-0005-0000-0000-0000D4690000}"/>
    <cellStyle name="Normal 9 2 3 7" xfId="7079" xr:uid="{00000000-0005-0000-0000-0000D5690000}"/>
    <cellStyle name="Normal 9 2 3 8" xfId="13848" xr:uid="{00000000-0005-0000-0000-0000D6690000}"/>
    <cellStyle name="Normal 9 2 3 9" xfId="20617" xr:uid="{00000000-0005-0000-0000-0000D7690000}"/>
    <cellStyle name="Normal 9 3" xfId="76" xr:uid="{00000000-0005-0000-0000-0000D8690000}"/>
    <cellStyle name="Normal 9 3 2" xfId="268" xr:uid="{00000000-0005-0000-0000-0000D9690000}"/>
    <cellStyle name="Normal 9 3 2 2" xfId="699" xr:uid="{00000000-0005-0000-0000-0000DA690000}"/>
    <cellStyle name="Normal 9 3 2 2 2" xfId="2406" xr:uid="{00000000-0005-0000-0000-0000DB690000}"/>
    <cellStyle name="Normal 9 3 2 2 2 2" xfId="5802" xr:uid="{00000000-0005-0000-0000-0000DC690000}"/>
    <cellStyle name="Normal 9 3 2 2 2 2 2" xfId="12580" xr:uid="{00000000-0005-0000-0000-0000DD690000}"/>
    <cellStyle name="Normal 9 3 2 2 2 2 3" xfId="19349" xr:uid="{00000000-0005-0000-0000-0000DE690000}"/>
    <cellStyle name="Normal 9 3 2 2 2 2 4" xfId="26118" xr:uid="{00000000-0005-0000-0000-0000DF690000}"/>
    <cellStyle name="Normal 9 3 2 2 2 3" xfId="9196" xr:uid="{00000000-0005-0000-0000-0000E0690000}"/>
    <cellStyle name="Normal 9 3 2 2 2 4" xfId="15965" xr:uid="{00000000-0005-0000-0000-0000E1690000}"/>
    <cellStyle name="Normal 9 3 2 2 2 5" xfId="22734" xr:uid="{00000000-0005-0000-0000-0000E2690000}"/>
    <cellStyle name="Normal 9 3 2 2 3" xfId="4106" xr:uid="{00000000-0005-0000-0000-0000E3690000}"/>
    <cellStyle name="Normal 9 3 2 2 3 2" xfId="10887" xr:uid="{00000000-0005-0000-0000-0000E4690000}"/>
    <cellStyle name="Normal 9 3 2 2 3 3" xfId="17656" xr:uid="{00000000-0005-0000-0000-0000E5690000}"/>
    <cellStyle name="Normal 9 3 2 2 3 4" xfId="24425" xr:uid="{00000000-0005-0000-0000-0000E6690000}"/>
    <cellStyle name="Normal 9 3 2 2 4" xfId="7503" xr:uid="{00000000-0005-0000-0000-0000E7690000}"/>
    <cellStyle name="Normal 9 3 2 2 5" xfId="14272" xr:uid="{00000000-0005-0000-0000-0000E8690000}"/>
    <cellStyle name="Normal 9 3 2 2 6" xfId="21041" xr:uid="{00000000-0005-0000-0000-0000E9690000}"/>
    <cellStyle name="Normal 9 3 2 3" xfId="1127" xr:uid="{00000000-0005-0000-0000-0000EA690000}"/>
    <cellStyle name="Normal 9 3 2 3 2" xfId="2832" xr:uid="{00000000-0005-0000-0000-0000EB690000}"/>
    <cellStyle name="Normal 9 3 2 3 2 2" xfId="6228" xr:uid="{00000000-0005-0000-0000-0000EC690000}"/>
    <cellStyle name="Normal 9 3 2 3 2 2 2" xfId="13003" xr:uid="{00000000-0005-0000-0000-0000ED690000}"/>
    <cellStyle name="Normal 9 3 2 3 2 2 3" xfId="19772" xr:uid="{00000000-0005-0000-0000-0000EE690000}"/>
    <cellStyle name="Normal 9 3 2 3 2 2 4" xfId="26541" xr:uid="{00000000-0005-0000-0000-0000EF690000}"/>
    <cellStyle name="Normal 9 3 2 3 2 3" xfId="9619" xr:uid="{00000000-0005-0000-0000-0000F0690000}"/>
    <cellStyle name="Normal 9 3 2 3 2 4" xfId="16388" xr:uid="{00000000-0005-0000-0000-0000F1690000}"/>
    <cellStyle name="Normal 9 3 2 3 2 5" xfId="23157" xr:uid="{00000000-0005-0000-0000-0000F2690000}"/>
    <cellStyle name="Normal 9 3 2 3 3" xfId="4529" xr:uid="{00000000-0005-0000-0000-0000F3690000}"/>
    <cellStyle name="Normal 9 3 2 3 3 2" xfId="11310" xr:uid="{00000000-0005-0000-0000-0000F4690000}"/>
    <cellStyle name="Normal 9 3 2 3 3 3" xfId="18079" xr:uid="{00000000-0005-0000-0000-0000F5690000}"/>
    <cellStyle name="Normal 9 3 2 3 3 4" xfId="24848" xr:uid="{00000000-0005-0000-0000-0000F6690000}"/>
    <cellStyle name="Normal 9 3 2 3 4" xfId="7926" xr:uid="{00000000-0005-0000-0000-0000F7690000}"/>
    <cellStyle name="Normal 9 3 2 3 5" xfId="14695" xr:uid="{00000000-0005-0000-0000-0000F8690000}"/>
    <cellStyle name="Normal 9 3 2 3 6" xfId="21464" xr:uid="{00000000-0005-0000-0000-0000F9690000}"/>
    <cellStyle name="Normal 9 3 2 4" xfId="1556" xr:uid="{00000000-0005-0000-0000-0000FA690000}"/>
    <cellStyle name="Normal 9 3 2 4 2" xfId="3258" xr:uid="{00000000-0005-0000-0000-0000FB690000}"/>
    <cellStyle name="Normal 9 3 2 4 2 2" xfId="6654" xr:uid="{00000000-0005-0000-0000-0000FC690000}"/>
    <cellStyle name="Normal 9 3 2 4 2 2 2" xfId="13426" xr:uid="{00000000-0005-0000-0000-0000FD690000}"/>
    <cellStyle name="Normal 9 3 2 4 2 2 3" xfId="20195" xr:uid="{00000000-0005-0000-0000-0000FE690000}"/>
    <cellStyle name="Normal 9 3 2 4 2 2 4" xfId="26964" xr:uid="{00000000-0005-0000-0000-0000FF690000}"/>
    <cellStyle name="Normal 9 3 2 4 2 3" xfId="10042" xr:uid="{00000000-0005-0000-0000-0000006A0000}"/>
    <cellStyle name="Normal 9 3 2 4 2 4" xfId="16811" xr:uid="{00000000-0005-0000-0000-0000016A0000}"/>
    <cellStyle name="Normal 9 3 2 4 2 5" xfId="23580" xr:uid="{00000000-0005-0000-0000-0000026A0000}"/>
    <cellStyle name="Normal 9 3 2 4 3" xfId="4952" xr:uid="{00000000-0005-0000-0000-0000036A0000}"/>
    <cellStyle name="Normal 9 3 2 4 3 2" xfId="11733" xr:uid="{00000000-0005-0000-0000-0000046A0000}"/>
    <cellStyle name="Normal 9 3 2 4 3 3" xfId="18502" xr:uid="{00000000-0005-0000-0000-0000056A0000}"/>
    <cellStyle name="Normal 9 3 2 4 3 4" xfId="25271" xr:uid="{00000000-0005-0000-0000-0000066A0000}"/>
    <cellStyle name="Normal 9 3 2 4 4" xfId="8349" xr:uid="{00000000-0005-0000-0000-0000076A0000}"/>
    <cellStyle name="Normal 9 3 2 4 5" xfId="15118" xr:uid="{00000000-0005-0000-0000-0000086A0000}"/>
    <cellStyle name="Normal 9 3 2 4 6" xfId="21887" xr:uid="{00000000-0005-0000-0000-0000096A0000}"/>
    <cellStyle name="Normal 9 3 2 5" xfId="1981" xr:uid="{00000000-0005-0000-0000-00000A6A0000}"/>
    <cellStyle name="Normal 9 3 2 5 2" xfId="5377" xr:uid="{00000000-0005-0000-0000-00000B6A0000}"/>
    <cellStyle name="Normal 9 3 2 5 2 2" xfId="12157" xr:uid="{00000000-0005-0000-0000-00000C6A0000}"/>
    <cellStyle name="Normal 9 3 2 5 2 3" xfId="18926" xr:uid="{00000000-0005-0000-0000-00000D6A0000}"/>
    <cellStyle name="Normal 9 3 2 5 2 4" xfId="25695" xr:uid="{00000000-0005-0000-0000-00000E6A0000}"/>
    <cellStyle name="Normal 9 3 2 5 3" xfId="8773" xr:uid="{00000000-0005-0000-0000-00000F6A0000}"/>
    <cellStyle name="Normal 9 3 2 5 4" xfId="15542" xr:uid="{00000000-0005-0000-0000-0000106A0000}"/>
    <cellStyle name="Normal 9 3 2 5 5" xfId="22311" xr:uid="{00000000-0005-0000-0000-0000116A0000}"/>
    <cellStyle name="Normal 9 3 2 6" xfId="3683" xr:uid="{00000000-0005-0000-0000-0000126A0000}"/>
    <cellStyle name="Normal 9 3 2 6 2" xfId="10464" xr:uid="{00000000-0005-0000-0000-0000136A0000}"/>
    <cellStyle name="Normal 9 3 2 6 3" xfId="17233" xr:uid="{00000000-0005-0000-0000-0000146A0000}"/>
    <cellStyle name="Normal 9 3 2 6 4" xfId="24002" xr:uid="{00000000-0005-0000-0000-0000156A0000}"/>
    <cellStyle name="Normal 9 3 2 7" xfId="7080" xr:uid="{00000000-0005-0000-0000-0000166A0000}"/>
    <cellStyle name="Normal 9 3 2 8" xfId="13849" xr:uid="{00000000-0005-0000-0000-0000176A0000}"/>
    <cellStyle name="Normal 9 3 2 9" xfId="20618" xr:uid="{00000000-0005-0000-0000-0000186A0000}"/>
    <cellStyle name="Normal 9 4" xfId="82" xr:uid="{00000000-0005-0000-0000-0000196A0000}"/>
    <cellStyle name="Standard 2" xfId="269" xr:uid="{00000000-0005-0000-0000-00001A6A0000}"/>
    <cellStyle name="Standard 2 2" xfId="270" xr:uid="{00000000-0005-0000-0000-00001B6A0000}"/>
    <cellStyle name="Standard 3" xfId="271" xr:uid="{00000000-0005-0000-0000-00001C6A0000}"/>
    <cellStyle name="Style 1" xfId="272" xr:uid="{00000000-0005-0000-0000-00001D6A0000}"/>
  </cellStyles>
  <dxfs count="1">
    <dxf>
      <fill>
        <patternFill>
          <bgColor theme="7" tint="0.79998168889431442"/>
        </patternFill>
      </fill>
    </dxf>
  </dxfs>
  <tableStyles count="0" defaultTableStyle="TableStyleMedium2" defaultPivotStyle="PivotStyleLight16"/>
  <colors>
    <mruColors>
      <color rgb="FF001489"/>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1924050</xdr:colOff>
      <xdr:row>1</xdr:row>
      <xdr:rowOff>9525</xdr:rowOff>
    </xdr:from>
    <xdr:to>
      <xdr:col>5</xdr:col>
      <xdr:colOff>457835</xdr:colOff>
      <xdr:row>5</xdr:row>
      <xdr:rowOff>113665</xdr:rowOff>
    </xdr:to>
    <xdr:pic>
      <xdr:nvPicPr>
        <xdr:cNvPr id="2" name="Picture 1">
          <a:extLst>
            <a:ext uri="{FF2B5EF4-FFF2-40B4-BE49-F238E27FC236}">
              <a16:creationId xmlns:a16="http://schemas.microsoft.com/office/drawing/2014/main" id="{DD2703F3-6858-42AA-9804-F723C10524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333375"/>
          <a:ext cx="2200910" cy="777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191</xdr:row>
      <xdr:rowOff>28575</xdr:rowOff>
    </xdr:from>
    <xdr:to>
      <xdr:col>4</xdr:col>
      <xdr:colOff>6993478</xdr:colOff>
      <xdr:row>191</xdr:row>
      <xdr:rowOff>2954909</xdr:rowOff>
    </xdr:to>
    <xdr:pic>
      <xdr:nvPicPr>
        <xdr:cNvPr id="4" name="Picture 3">
          <a:extLst>
            <a:ext uri="{FF2B5EF4-FFF2-40B4-BE49-F238E27FC236}">
              <a16:creationId xmlns:a16="http://schemas.microsoft.com/office/drawing/2014/main" id="{CE57F3CC-4E71-41F5-97CF-8EED6451EB8D}"/>
            </a:ext>
          </a:extLst>
        </xdr:cNvPr>
        <xdr:cNvPicPr>
          <a:picLocks noChangeAspect="1"/>
        </xdr:cNvPicPr>
      </xdr:nvPicPr>
      <xdr:blipFill>
        <a:blip xmlns:r="http://schemas.openxmlformats.org/officeDocument/2006/relationships" r:embed="rId1"/>
        <a:stretch>
          <a:fillRect/>
        </a:stretch>
      </xdr:blipFill>
      <xdr:spPr>
        <a:xfrm>
          <a:off x="8077200" y="66836925"/>
          <a:ext cx="6974428" cy="2926334"/>
        </a:xfrm>
        <a:prstGeom prst="rect">
          <a:avLst/>
        </a:prstGeom>
      </xdr:spPr>
    </xdr:pic>
    <xdr:clientData/>
  </xdr:twoCellAnchor>
  <xdr:twoCellAnchor>
    <xdr:from>
      <xdr:col>4</xdr:col>
      <xdr:colOff>19050</xdr:colOff>
      <xdr:row>264</xdr:row>
      <xdr:rowOff>28576</xdr:rowOff>
    </xdr:from>
    <xdr:to>
      <xdr:col>4</xdr:col>
      <xdr:colOff>7003689</xdr:colOff>
      <xdr:row>264</xdr:row>
      <xdr:rowOff>3629026</xdr:rowOff>
    </xdr:to>
    <xdr:pic>
      <xdr:nvPicPr>
        <xdr:cNvPr id="6" name="Picture 5">
          <a:extLst>
            <a:ext uri="{FF2B5EF4-FFF2-40B4-BE49-F238E27FC236}">
              <a16:creationId xmlns:a16="http://schemas.microsoft.com/office/drawing/2014/main" id="{A6973C33-BD23-4147-85E3-FB78E394AA3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77200" y="96059626"/>
          <a:ext cx="6984639" cy="3600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447675</xdr:colOff>
      <xdr:row>23</xdr:row>
      <xdr:rowOff>57149</xdr:rowOff>
    </xdr:from>
    <xdr:to>
      <xdr:col>3</xdr:col>
      <xdr:colOff>5400675</xdr:colOff>
      <xdr:row>23</xdr:row>
      <xdr:rowOff>2942180</xdr:rowOff>
    </xdr:to>
    <xdr:pic>
      <xdr:nvPicPr>
        <xdr:cNvPr id="4" name="Picture 3">
          <a:extLst>
            <a:ext uri="{FF2B5EF4-FFF2-40B4-BE49-F238E27FC236}">
              <a16:creationId xmlns:a16="http://schemas.microsoft.com/office/drawing/2014/main" id="{0523B961-3435-4C3D-87BD-26C3663D9A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15906749"/>
          <a:ext cx="4953000" cy="2885031"/>
        </a:xfrm>
        <a:prstGeom prst="rect">
          <a:avLst/>
        </a:prstGeom>
      </xdr:spPr>
    </xdr:pic>
    <xdr:clientData/>
  </xdr:twoCellAnchor>
  <xdr:twoCellAnchor>
    <xdr:from>
      <xdr:col>3</xdr:col>
      <xdr:colOff>447675</xdr:colOff>
      <xdr:row>23</xdr:row>
      <xdr:rowOff>57149</xdr:rowOff>
    </xdr:from>
    <xdr:to>
      <xdr:col>3</xdr:col>
      <xdr:colOff>5400675</xdr:colOff>
      <xdr:row>23</xdr:row>
      <xdr:rowOff>2942180</xdr:rowOff>
    </xdr:to>
    <xdr:pic>
      <xdr:nvPicPr>
        <xdr:cNvPr id="6" name="Picture 5">
          <a:extLst>
            <a:ext uri="{FF2B5EF4-FFF2-40B4-BE49-F238E27FC236}">
              <a16:creationId xmlns:a16="http://schemas.microsoft.com/office/drawing/2014/main" id="{68F97207-5152-4389-82B6-68AC4DA586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7200899"/>
          <a:ext cx="4953000" cy="2885031"/>
        </a:xfrm>
        <a:prstGeom prst="rect">
          <a:avLst/>
        </a:prstGeom>
      </xdr:spPr>
    </xdr:pic>
    <xdr:clientData/>
  </xdr:twoCellAnchor>
  <xdr:twoCellAnchor>
    <xdr:from>
      <xdr:col>3</xdr:col>
      <xdr:colOff>438150</xdr:colOff>
      <xdr:row>24</xdr:row>
      <xdr:rowOff>152400</xdr:rowOff>
    </xdr:from>
    <xdr:to>
      <xdr:col>3</xdr:col>
      <xdr:colOff>5439592</xdr:colOff>
      <xdr:row>24</xdr:row>
      <xdr:rowOff>3048000</xdr:rowOff>
    </xdr:to>
    <xdr:pic>
      <xdr:nvPicPr>
        <xdr:cNvPr id="3" name="Picture 2">
          <a:extLst>
            <a:ext uri="{FF2B5EF4-FFF2-40B4-BE49-F238E27FC236}">
              <a16:creationId xmlns:a16="http://schemas.microsoft.com/office/drawing/2014/main" id="{5DFD07E7-0A69-4979-9F9E-9BA0B2CC474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98556" y="17821275"/>
          <a:ext cx="5001442" cy="2895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ecb.europa.eu/home/glossary/html/glosso.en.html" TargetMode="External"/><Relationship Id="rId2" Type="http://schemas.openxmlformats.org/officeDocument/2006/relationships/hyperlink" Target="https://sdw.ecb.europa.eu/browse.do?node=9691296" TargetMode="External"/><Relationship Id="rId1" Type="http://schemas.openxmlformats.org/officeDocument/2006/relationships/hyperlink" Target="https://www.ecb.europa.eu/stats/policy_and_exchange_rates/euro_reference_exchange_rates/html/index.en.html" TargetMode="External"/><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hyperlink" Target="https://eba.europa.eu/single-rule-book-qa/-/qna/view/publicId/2018_4058"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hyperlink" Target="https://sdw.ecb.europa.eu/home.do" TargetMode="External"/><Relationship Id="rId13" Type="http://schemas.openxmlformats.org/officeDocument/2006/relationships/hyperlink" Target="https://www.ecb.europa.eu/stats/policy_and_exchange_rates/euro_reference_exchange_rates/html/index.en.html" TargetMode="External"/><Relationship Id="rId18" Type="http://schemas.openxmlformats.org/officeDocument/2006/relationships/hyperlink" Target="https://eur-lex.europa.eu/legal-content/EN/TXT/?uri=CELEX%3A32021O0832&amp;qid=1454515457361" TargetMode="External"/><Relationship Id="rId3" Type="http://schemas.openxmlformats.org/officeDocument/2006/relationships/hyperlink" Target="https://eur-lex.europa.eu/legal-content/EN/TXT/?uri=celex:32015R0751" TargetMode="External"/><Relationship Id="rId7" Type="http://schemas.openxmlformats.org/officeDocument/2006/relationships/hyperlink" Target="https://eur-lex.europa.eu/legal-content/EN/ALL/?uri=celex%3A32012R0260" TargetMode="External"/><Relationship Id="rId12" Type="http://schemas.openxmlformats.org/officeDocument/2006/relationships/hyperlink" Target="https://www.ecb.europa.eu/ecb/legal/pdf/celex_32018o0016_en_txt.pdf" TargetMode="External"/><Relationship Id="rId17" Type="http://schemas.openxmlformats.org/officeDocument/2006/relationships/hyperlink" Target="https://eur-lex.europa.eu/legal-content/EN/TXT/PDF/?uri=CELEX:32020R2011&amp;from=EN" TargetMode="External"/><Relationship Id="rId2" Type="http://schemas.openxmlformats.org/officeDocument/2006/relationships/hyperlink" Target="https://eur-lex.europa.eu/legal-content/EN/TXT/?uri=celex%3A32015L2366" TargetMode="External"/><Relationship Id="rId16" Type="http://schemas.openxmlformats.org/officeDocument/2006/relationships/hyperlink" Target="https://eur-lex.europa.eu/legal-content/EN/ALL/?uri=CELEX%3A32018R0389" TargetMode="External"/><Relationship Id="rId1" Type="http://schemas.openxmlformats.org/officeDocument/2006/relationships/hyperlink" Target="https://eba.europa.eu/sites/default/documents/files/document_library/Final%20Report%20on%20EBA%20Guidelines%20on%20fraud%20reporting%20-%20Consolidated%20version.pdf" TargetMode="External"/><Relationship Id="rId6" Type="http://schemas.openxmlformats.org/officeDocument/2006/relationships/hyperlink" Target="https://eur-lex.europa.eu/legal-content/en/ALL/?uri=CELEX%3A32013R0549" TargetMode="External"/><Relationship Id="rId11" Type="http://schemas.openxmlformats.org/officeDocument/2006/relationships/hyperlink" Target="https://www.ecb.europa.eu/pub/pdf/other/ecb.manualmfibalancesheetstatistics201901~d2ebf72987.en.pdf" TargetMode="External"/><Relationship Id="rId5" Type="http://schemas.openxmlformats.org/officeDocument/2006/relationships/hyperlink" Target="https://eur-lex.europa.eu/legal-content/EN/TXT/?uri=CELEX:02013R1071-20141221" TargetMode="External"/><Relationship Id="rId15" Type="http://schemas.openxmlformats.org/officeDocument/2006/relationships/hyperlink" Target="https://www.ecb.europa.eu/paym/integration/retail/sepa/html/index.en.html" TargetMode="External"/><Relationship Id="rId10" Type="http://schemas.openxmlformats.org/officeDocument/2006/relationships/hyperlink" Target="https://www.ecb.europa.eu/home/html/index.en.html" TargetMode="External"/><Relationship Id="rId19" Type="http://schemas.openxmlformats.org/officeDocument/2006/relationships/printerSettings" Target="../printerSettings/printerSettings3.bin"/><Relationship Id="rId4" Type="http://schemas.openxmlformats.org/officeDocument/2006/relationships/hyperlink" Target="https://eur-lex.europa.eu/legal-content/EN/TXT/?uri=CELEX%3A32018R0389" TargetMode="External"/><Relationship Id="rId9" Type="http://schemas.openxmlformats.org/officeDocument/2006/relationships/hyperlink" Target="https://eba.europa.eu/single-rule-book-qa" TargetMode="External"/><Relationship Id="rId14" Type="http://schemas.openxmlformats.org/officeDocument/2006/relationships/hyperlink" Target="https://eur-lex.europa.eu/legal-content/EN/TXT/?uri=CELEX%3A32013R057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sheetPr>
  <dimension ref="A1:P42"/>
  <sheetViews>
    <sheetView showGridLines="0" tabSelected="1" zoomScaleNormal="100" workbookViewId="0"/>
  </sheetViews>
  <sheetFormatPr defaultColWidth="8.796875" defaultRowHeight="12.5" x14ac:dyDescent="0.25"/>
  <cols>
    <col min="1" max="1" width="3.69921875" style="122" customWidth="1"/>
    <col min="2" max="2" width="14.69921875" style="122" customWidth="1"/>
    <col min="3" max="3" width="40.296875" style="122" bestFit="1" customWidth="1"/>
    <col min="4" max="5" width="11.796875" style="130" customWidth="1"/>
    <col min="6" max="6" width="22.296875" style="130" bestFit="1" customWidth="1"/>
    <col min="7" max="7" width="33.296875" style="122" bestFit="1" customWidth="1"/>
    <col min="8" max="8" width="12.3984375" style="122" customWidth="1"/>
    <col min="9" max="16384" width="8.796875" style="122"/>
  </cols>
  <sheetData>
    <row r="1" spans="1:10" x14ac:dyDescent="0.25">
      <c r="A1" s="764"/>
    </row>
    <row r="3" spans="1:10" x14ac:dyDescent="0.25">
      <c r="G3" s="793" t="s">
        <v>2790</v>
      </c>
    </row>
    <row r="4" spans="1:10" ht="14.5" x14ac:dyDescent="0.25">
      <c r="J4" s="786"/>
    </row>
    <row r="8" spans="1:10" ht="23" x14ac:dyDescent="0.5">
      <c r="A8" s="794" t="s">
        <v>1788</v>
      </c>
      <c r="B8" s="794"/>
      <c r="C8" s="794"/>
      <c r="D8" s="794"/>
      <c r="E8" s="794"/>
      <c r="F8" s="794"/>
      <c r="G8" s="794"/>
      <c r="H8" s="794"/>
      <c r="I8" s="699"/>
    </row>
    <row r="10" spans="1:10" ht="21" customHeight="1" x14ac:dyDescent="0.25">
      <c r="B10" s="796" t="s">
        <v>251</v>
      </c>
      <c r="C10" s="796"/>
      <c r="D10" s="796"/>
      <c r="E10" s="796"/>
      <c r="F10" s="796"/>
      <c r="G10" s="796"/>
    </row>
    <row r="11" spans="1:10" ht="14.15" customHeight="1" thickBot="1" x14ac:dyDescent="0.3">
      <c r="B11" s="796"/>
      <c r="C11" s="796"/>
      <c r="D11" s="796"/>
      <c r="E11" s="796"/>
      <c r="F11" s="796"/>
      <c r="G11" s="796"/>
    </row>
    <row r="12" spans="1:10" ht="13.5" thickBot="1" x14ac:dyDescent="0.3">
      <c r="B12" s="483" t="s">
        <v>653</v>
      </c>
      <c r="C12" s="480" t="s">
        <v>547</v>
      </c>
      <c r="D12" s="481" t="s">
        <v>654</v>
      </c>
      <c r="E12" s="482" t="s">
        <v>573</v>
      </c>
      <c r="F12" s="479" t="s">
        <v>655</v>
      </c>
      <c r="G12" s="484" t="s">
        <v>548</v>
      </c>
    </row>
    <row r="13" spans="1:10" s="127" customFormat="1" ht="13" x14ac:dyDescent="0.3">
      <c r="B13" s="700" t="s">
        <v>653</v>
      </c>
      <c r="C13" s="129" t="s">
        <v>1779</v>
      </c>
      <c r="D13" s="129" t="s">
        <v>654</v>
      </c>
      <c r="E13" s="129" t="s">
        <v>573</v>
      </c>
      <c r="F13" s="132" t="s">
        <v>1642</v>
      </c>
      <c r="G13" s="132" t="s">
        <v>1643</v>
      </c>
    </row>
    <row r="14" spans="1:10" s="127" customFormat="1" ht="13" x14ac:dyDescent="0.3">
      <c r="B14" s="701" t="s">
        <v>1411</v>
      </c>
      <c r="C14" s="129" t="s">
        <v>544</v>
      </c>
      <c r="D14" s="131"/>
      <c r="E14" s="131"/>
      <c r="F14" s="132" t="s">
        <v>544</v>
      </c>
      <c r="G14" s="132" t="s">
        <v>548</v>
      </c>
    </row>
    <row r="15" spans="1:10" s="127" customFormat="1" ht="13" x14ac:dyDescent="0.3">
      <c r="B15" s="701" t="s">
        <v>1778</v>
      </c>
      <c r="C15" s="129" t="s">
        <v>656</v>
      </c>
      <c r="D15" s="131"/>
      <c r="E15" s="131"/>
      <c r="F15" s="132" t="s">
        <v>461</v>
      </c>
      <c r="G15" s="132"/>
    </row>
    <row r="16" spans="1:10" s="127" customFormat="1" ht="13" x14ac:dyDescent="0.3">
      <c r="B16" s="131"/>
      <c r="C16" s="129" t="s">
        <v>657</v>
      </c>
      <c r="D16" s="131"/>
      <c r="E16" s="131"/>
      <c r="F16" s="132" t="s">
        <v>312</v>
      </c>
      <c r="G16" s="131"/>
    </row>
    <row r="17" spans="2:8" s="127" customFormat="1" ht="13" x14ac:dyDescent="0.3">
      <c r="B17" s="131"/>
      <c r="C17" s="129" t="s">
        <v>658</v>
      </c>
      <c r="D17" s="131"/>
      <c r="E17" s="131"/>
      <c r="F17" s="132" t="s">
        <v>376</v>
      </c>
      <c r="G17" s="131"/>
    </row>
    <row r="18" spans="2:8" s="127" customFormat="1" ht="13" x14ac:dyDescent="0.3">
      <c r="B18" s="131"/>
      <c r="C18" s="129" t="s">
        <v>659</v>
      </c>
      <c r="D18" s="131"/>
      <c r="E18" s="131"/>
      <c r="F18" s="132" t="s">
        <v>224</v>
      </c>
      <c r="G18" s="131"/>
    </row>
    <row r="19" spans="2:8" s="127" customFormat="1" ht="13" x14ac:dyDescent="0.3">
      <c r="B19" s="131"/>
      <c r="C19" s="129" t="s">
        <v>224</v>
      </c>
      <c r="D19" s="131"/>
      <c r="E19" s="131"/>
      <c r="F19" s="132" t="s">
        <v>545</v>
      </c>
      <c r="G19" s="131"/>
    </row>
    <row r="20" spans="2:8" s="127" customFormat="1" ht="13" x14ac:dyDescent="0.3">
      <c r="B20" s="131"/>
      <c r="C20" s="129" t="s">
        <v>660</v>
      </c>
      <c r="D20" s="131"/>
      <c r="E20" s="131"/>
      <c r="F20" s="132" t="s">
        <v>227</v>
      </c>
      <c r="G20" s="131"/>
    </row>
    <row r="21" spans="2:8" s="127" customFormat="1" ht="13" x14ac:dyDescent="0.3">
      <c r="B21" s="131"/>
      <c r="C21" s="129" t="s">
        <v>517</v>
      </c>
      <c r="D21" s="131"/>
      <c r="E21" s="131"/>
      <c r="F21" s="132" t="s">
        <v>546</v>
      </c>
      <c r="G21" s="131"/>
    </row>
    <row r="22" spans="2:8" s="127" customFormat="1" ht="13" x14ac:dyDescent="0.3">
      <c r="B22" s="131"/>
      <c r="C22" s="131"/>
      <c r="D22" s="131"/>
      <c r="E22" s="131"/>
      <c r="F22" s="131"/>
      <c r="G22" s="131"/>
    </row>
    <row r="23" spans="2:8" s="127" customFormat="1" ht="13" x14ac:dyDescent="0.3">
      <c r="D23" s="133"/>
      <c r="E23" s="133"/>
      <c r="F23" s="133"/>
    </row>
    <row r="24" spans="2:8" s="127" customFormat="1" ht="13" x14ac:dyDescent="0.3">
      <c r="D24" s="133"/>
      <c r="E24" s="133"/>
      <c r="F24" s="133"/>
    </row>
    <row r="25" spans="2:8" s="127" customFormat="1" ht="13" customHeight="1" x14ac:dyDescent="0.3">
      <c r="B25" s="796" t="s">
        <v>1331</v>
      </c>
      <c r="C25" s="796"/>
      <c r="D25" s="796"/>
      <c r="E25" s="796"/>
      <c r="F25" s="796"/>
      <c r="G25" s="796"/>
    </row>
    <row r="26" spans="2:8" s="127" customFormat="1" ht="13" customHeight="1" x14ac:dyDescent="0.3">
      <c r="B26" s="796"/>
      <c r="C26" s="796"/>
      <c r="D26" s="796"/>
      <c r="E26" s="796"/>
      <c r="F26" s="796"/>
      <c r="G26" s="796"/>
    </row>
    <row r="27" spans="2:8" s="127" customFormat="1" ht="13" customHeight="1" x14ac:dyDescent="0.3">
      <c r="B27" s="795" t="s">
        <v>1789</v>
      </c>
      <c r="C27" s="795"/>
      <c r="D27" s="795"/>
      <c r="E27" s="795"/>
      <c r="F27" s="795"/>
      <c r="G27" s="795"/>
      <c r="H27" s="795"/>
    </row>
    <row r="28" spans="2:8" s="127" customFormat="1" ht="12.75" customHeight="1" x14ac:dyDescent="0.3">
      <c r="B28" s="795"/>
      <c r="C28" s="795"/>
      <c r="D28" s="795"/>
      <c r="E28" s="795"/>
      <c r="F28" s="795"/>
      <c r="G28" s="795"/>
      <c r="H28" s="795"/>
    </row>
    <row r="29" spans="2:8" s="127" customFormat="1" ht="13" x14ac:dyDescent="0.3">
      <c r="B29" s="672"/>
      <c r="C29" s="672"/>
      <c r="D29" s="672"/>
      <c r="E29" s="672"/>
      <c r="F29" s="672"/>
      <c r="G29" s="672"/>
    </row>
    <row r="30" spans="2:8" s="127" customFormat="1" ht="13" x14ac:dyDescent="0.3">
      <c r="B30" s="702" t="s">
        <v>1790</v>
      </c>
      <c r="C30" s="672"/>
      <c r="D30" s="672"/>
      <c r="E30" s="672"/>
      <c r="F30" s="672"/>
      <c r="G30" s="672"/>
    </row>
    <row r="31" spans="2:8" s="127" customFormat="1" ht="13" x14ac:dyDescent="0.3">
      <c r="B31" s="702" t="s">
        <v>1791</v>
      </c>
      <c r="C31" s="702"/>
      <c r="D31" s="672"/>
      <c r="E31" s="672"/>
      <c r="F31" s="672"/>
      <c r="G31" s="672"/>
    </row>
    <row r="32" spans="2:8" s="127" customFormat="1" ht="13" x14ac:dyDescent="0.3">
      <c r="B32" s="703" t="s">
        <v>1792</v>
      </c>
      <c r="C32" s="703"/>
      <c r="D32" s="703"/>
      <c r="E32" s="703"/>
      <c r="F32" s="703"/>
      <c r="G32" s="703"/>
      <c r="H32" s="703"/>
    </row>
    <row r="33" spans="2:16" s="127" customFormat="1" ht="13" x14ac:dyDescent="0.3">
      <c r="B33" s="122" t="s">
        <v>1793</v>
      </c>
      <c r="C33" s="122"/>
      <c r="D33" s="133"/>
      <c r="E33" s="133"/>
      <c r="F33" s="133"/>
    </row>
    <row r="34" spans="2:16" s="127" customFormat="1" ht="13" x14ac:dyDescent="0.3">
      <c r="B34" s="122" t="s">
        <v>1794</v>
      </c>
      <c r="D34" s="133"/>
      <c r="E34" s="133"/>
      <c r="F34" s="133"/>
    </row>
    <row r="35" spans="2:16" s="127" customFormat="1" ht="13" x14ac:dyDescent="0.3">
      <c r="B35" s="340"/>
      <c r="C35" s="340"/>
      <c r="D35" s="340"/>
      <c r="E35" s="340"/>
      <c r="F35" s="340"/>
      <c r="G35" s="340"/>
      <c r="H35" s="134"/>
      <c r="I35" s="134"/>
      <c r="J35" s="134"/>
      <c r="K35" s="134"/>
      <c r="L35" s="134"/>
      <c r="M35" s="134"/>
      <c r="N35" s="134"/>
      <c r="O35" s="134"/>
      <c r="P35" s="134"/>
    </row>
    <row r="36" spans="2:16" s="127" customFormat="1" ht="13" x14ac:dyDescent="0.3">
      <c r="B36" s="467" t="s">
        <v>1332</v>
      </c>
      <c r="D36" s="133"/>
      <c r="E36" s="133"/>
      <c r="F36" s="340"/>
      <c r="G36" s="340"/>
    </row>
    <row r="37" spans="2:16" s="127" customFormat="1" ht="13.4" customHeight="1" x14ac:dyDescent="0.3">
      <c r="B37" s="795" t="s">
        <v>1795</v>
      </c>
      <c r="C37" s="795"/>
      <c r="D37" s="795"/>
      <c r="E37" s="795"/>
      <c r="F37" s="795"/>
      <c r="G37" s="795"/>
      <c r="H37" s="145"/>
      <c r="I37" s="145"/>
      <c r="J37" s="145"/>
      <c r="K37" s="145"/>
      <c r="L37" s="145"/>
      <c r="M37" s="145"/>
      <c r="N37" s="145"/>
      <c r="O37" s="145"/>
      <c r="P37" s="145"/>
    </row>
    <row r="38" spans="2:16" s="127" customFormat="1" ht="13" x14ac:dyDescent="0.3">
      <c r="B38" s="795"/>
      <c r="C38" s="795"/>
      <c r="D38" s="795"/>
      <c r="E38" s="795"/>
      <c r="F38" s="795"/>
      <c r="G38" s="795"/>
      <c r="H38" s="145"/>
      <c r="I38" s="145"/>
      <c r="J38" s="145"/>
      <c r="K38" s="145"/>
      <c r="L38" s="145"/>
      <c r="M38" s="145"/>
      <c r="N38" s="145"/>
      <c r="O38" s="145"/>
      <c r="P38" s="145"/>
    </row>
    <row r="39" spans="2:16" s="127" customFormat="1" ht="13" x14ac:dyDescent="0.3">
      <c r="B39" s="795"/>
      <c r="C39" s="795"/>
      <c r="D39" s="795"/>
      <c r="E39" s="795"/>
      <c r="F39" s="795"/>
      <c r="G39" s="795"/>
      <c r="H39" s="145"/>
      <c r="I39" s="145"/>
      <c r="J39" s="145"/>
      <c r="K39" s="145"/>
      <c r="L39" s="145"/>
      <c r="M39" s="145"/>
      <c r="N39" s="145"/>
      <c r="O39" s="145"/>
      <c r="P39" s="145"/>
    </row>
    <row r="40" spans="2:16" s="127" customFormat="1" ht="13" x14ac:dyDescent="0.3">
      <c r="B40" s="795"/>
      <c r="C40" s="795"/>
      <c r="D40" s="795"/>
      <c r="E40" s="795"/>
      <c r="F40" s="795"/>
      <c r="G40" s="795"/>
      <c r="H40" s="145"/>
      <c r="I40" s="145"/>
      <c r="J40" s="145"/>
      <c r="K40" s="145"/>
      <c r="L40" s="145"/>
      <c r="M40" s="145"/>
      <c r="N40" s="145"/>
      <c r="O40" s="145"/>
      <c r="P40" s="145"/>
    </row>
    <row r="41" spans="2:16" s="127" customFormat="1" ht="13" x14ac:dyDescent="0.3">
      <c r="B41" s="795"/>
      <c r="C41" s="795"/>
      <c r="D41" s="795"/>
      <c r="E41" s="795"/>
      <c r="F41" s="795"/>
      <c r="G41" s="795"/>
      <c r="H41" s="145"/>
      <c r="I41" s="145"/>
      <c r="J41" s="145"/>
      <c r="K41" s="145"/>
      <c r="L41" s="145"/>
      <c r="M41" s="145"/>
      <c r="N41" s="145"/>
      <c r="O41" s="145"/>
      <c r="P41" s="145"/>
    </row>
    <row r="42" spans="2:16" x14ac:dyDescent="0.25">
      <c r="F42" s="340"/>
      <c r="G42" s="340"/>
    </row>
  </sheetData>
  <sheetProtection algorithmName="SHA-512" hashValue="8l/4fOC2gG/JEHiqxXsAbqmicJv9ol+47Hok/t/Ymw5IZPjHEeXSvXvZurhwPLR8tgi6LVsVDyaOr2fNRiC3Gw==" saltValue="oxyqqBovOX9cxEFZw+UMmQ==" spinCount="100000" sheet="1" sort="0" autoFilter="0"/>
  <mergeCells count="5">
    <mergeCell ref="A8:H8"/>
    <mergeCell ref="B27:H28"/>
    <mergeCell ref="B10:G11"/>
    <mergeCell ref="B25:G26"/>
    <mergeCell ref="B37:G41"/>
  </mergeCells>
  <hyperlinks>
    <hyperlink ref="F14" location="'T 1 and A'!A1" display="Table 1 and Table A" xr:uid="{00000000-0004-0000-0100-000000000000}"/>
    <hyperlink ref="F15" location="'T 2 and 3'!A1" display="Table 2 and 3" xr:uid="{00000000-0004-0000-0100-000001000000}"/>
    <hyperlink ref="F16" location="'T 4a and 5a'!A1" display="Table 4a and 5a" xr:uid="{00000000-0004-0000-0100-000002000000}"/>
    <hyperlink ref="F17" location="'T 4b and 5b'!A1" display="Table 4b and 5b" xr:uid="{00000000-0004-0000-0100-000003000000}"/>
    <hyperlink ref="F18" location="'T 6'!A1" display="Table 6" xr:uid="{00000000-0004-0000-0100-000004000000}"/>
    <hyperlink ref="F19" location="'T 7, B, 8 and C '!A1" display="Table 7, B, 8 and C " xr:uid="{00000000-0004-0000-0100-000005000000}"/>
    <hyperlink ref="F20" location="'T 9'!A1" display="Table 9" xr:uid="{00000000-0004-0000-0100-000006000000}"/>
    <hyperlink ref="F21" location="'T D'!A1" display="Table D " xr:uid="{00000000-0004-0000-0100-000007000000}"/>
    <hyperlink ref="G14" location="'Validation checks'!A1" display="Validation checks" xr:uid="{00000000-0004-0000-0100-000008000000}"/>
    <hyperlink ref="C13" location="'Introduction - Hierarchies'!A1" display="Introduction - Hierarchies" xr:uid="{00000000-0004-0000-0100-000009000000}"/>
    <hyperlink ref="B13" location="Introduction!A1" display="Introduction" xr:uid="{00000000-0004-0000-0100-00000A000000}"/>
    <hyperlink ref="C14" location="'H 1 and A'!A1" display="Table 1 and Table A" xr:uid="{00000000-0004-0000-0100-00000B000000}"/>
    <hyperlink ref="C15" location="'H 2 and 3'!A1" display="Table 2 and Table 3" xr:uid="{00000000-0004-0000-0100-00000C000000}"/>
    <hyperlink ref="C16" location="'H 4a-5a and 9 (sent)'!A1" display="Table 4a, Table 5a and Table 9 (sent)" xr:uid="{00000000-0004-0000-0100-00000D000000}"/>
    <hyperlink ref="C17" location="'H 4a-5a (received)'!A1" display="Table 4a and Table 5a (received)" xr:uid="{00000000-0004-0000-0100-00000E000000}"/>
    <hyperlink ref="C18" location="'H 4b and 5b'!A1" display="Table 4b and Table 5b" xr:uid="{00000000-0004-0000-0100-00000F000000}"/>
    <hyperlink ref="C19" location="'H 6'!A1" display="Table 6" xr:uid="{00000000-0004-0000-0100-000010000000}"/>
    <hyperlink ref="C20" location="'H 7,B, 8 and C'!A1" display="Table 7, Table B, Table 8 and Table C" xr:uid="{00000000-0004-0000-0100-000011000000}"/>
    <hyperlink ref="C21" location="'H D'!A1" display="Table D" xr:uid="{00000000-0004-0000-0100-000012000000}"/>
    <hyperlink ref="D13" location="Concepts!A1" display="Concepts" xr:uid="{00000000-0004-0000-0100-000013000000}"/>
    <hyperlink ref="E13" location="FAQ!A1" display="FAQ" xr:uid="{00000000-0004-0000-0100-000014000000}"/>
    <hyperlink ref="B14" location="'Useful links'!A1" display="Useful links" xr:uid="{00000000-0004-0000-0100-000015000000}"/>
    <hyperlink ref="B15" location="Abbreviations!A1" display="Abbreviations" xr:uid="{00000000-0004-0000-0100-000016000000}"/>
    <hyperlink ref="F13" location="'Introduction - Tables'!A1" display="Introduction - Tables" xr:uid="{00000000-0004-0000-0100-000017000000}"/>
    <hyperlink ref="G13" location="'Introduction - Validation check'!A1" display="Introduction - Validation checks" xr:uid="{00000000-0004-0000-0100-000018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sheetPr>
  <dimension ref="A1:O226"/>
  <sheetViews>
    <sheetView showGridLines="0" zoomScaleNormal="100" workbookViewId="0"/>
  </sheetViews>
  <sheetFormatPr defaultColWidth="9.296875" defaultRowHeight="11.5" x14ac:dyDescent="0.25"/>
  <cols>
    <col min="1" max="1" width="43.796875" style="158" customWidth="1"/>
    <col min="2" max="2" width="11.19921875" style="158" customWidth="1"/>
    <col min="3" max="3" width="56.796875" style="158" customWidth="1"/>
    <col min="4" max="4" width="10.296875" style="158" customWidth="1"/>
    <col min="5" max="5" width="69.19921875" style="158" customWidth="1"/>
    <col min="6" max="6" width="13.296875" style="158" customWidth="1"/>
    <col min="7" max="7" width="59.296875" style="158" customWidth="1"/>
    <col min="8" max="8" width="9.296875" style="158" bestFit="1" customWidth="1"/>
    <col min="9" max="9" width="72.296875" style="158" bestFit="1" customWidth="1"/>
    <col min="10" max="10" width="7.69921875" style="158" customWidth="1"/>
    <col min="11" max="11" width="45.796875" style="158" customWidth="1"/>
    <col min="12" max="12" width="61.69921875" style="158" customWidth="1"/>
    <col min="13" max="16384" width="9.296875" style="158"/>
  </cols>
  <sheetData>
    <row r="1" spans="1:15" ht="13" x14ac:dyDescent="0.3">
      <c r="A1" s="575" t="s">
        <v>1780</v>
      </c>
    </row>
    <row r="2" spans="1:15" ht="15.5" x14ac:dyDescent="0.25">
      <c r="A2" s="42" t="s">
        <v>1536</v>
      </c>
      <c r="D2" s="154"/>
      <c r="E2" s="154"/>
      <c r="H2" s="162"/>
      <c r="I2" s="162"/>
      <c r="J2" s="162"/>
    </row>
    <row r="3" spans="1:15" x14ac:dyDescent="0.25">
      <c r="A3" s="167" t="s">
        <v>1555</v>
      </c>
      <c r="D3" s="154"/>
      <c r="E3" s="154"/>
      <c r="H3" s="162"/>
      <c r="I3" s="162"/>
      <c r="J3" s="162"/>
    </row>
    <row r="4" spans="1:15" x14ac:dyDescent="0.25">
      <c r="A4" s="167" t="s">
        <v>1556</v>
      </c>
      <c r="D4" s="154"/>
      <c r="E4" s="154"/>
      <c r="H4" s="162"/>
      <c r="I4" s="162"/>
      <c r="J4" s="162"/>
    </row>
    <row r="5" spans="1:15" x14ac:dyDescent="0.25">
      <c r="A5" s="167" t="s">
        <v>1557</v>
      </c>
      <c r="D5" s="154"/>
      <c r="E5" s="154"/>
      <c r="H5" s="162"/>
      <c r="I5" s="162"/>
      <c r="J5" s="162"/>
    </row>
    <row r="6" spans="1:15" x14ac:dyDescent="0.25">
      <c r="A6" s="167" t="s">
        <v>1558</v>
      </c>
      <c r="D6" s="154"/>
      <c r="E6" s="154"/>
      <c r="H6" s="162"/>
      <c r="I6" s="162"/>
      <c r="J6" s="162"/>
    </row>
    <row r="7" spans="1:15" x14ac:dyDescent="0.25">
      <c r="A7" s="167" t="s">
        <v>1559</v>
      </c>
      <c r="D7" s="154"/>
      <c r="E7" s="154"/>
      <c r="H7" s="162"/>
      <c r="I7" s="162"/>
      <c r="J7" s="162"/>
    </row>
    <row r="8" spans="1:15" x14ac:dyDescent="0.25">
      <c r="A8" s="167"/>
      <c r="D8" s="154"/>
      <c r="E8" s="154"/>
      <c r="H8" s="162"/>
      <c r="I8" s="162"/>
      <c r="J8" s="162"/>
    </row>
    <row r="9" spans="1:15" ht="12" thickBot="1" x14ac:dyDescent="0.3">
      <c r="A9" s="206" t="s">
        <v>1685</v>
      </c>
      <c r="C9" s="574" t="s">
        <v>1686</v>
      </c>
      <c r="D9" s="574"/>
      <c r="E9" s="574" t="s">
        <v>1687</v>
      </c>
      <c r="F9" s="574"/>
      <c r="G9" s="574" t="s">
        <v>1688</v>
      </c>
      <c r="H9" s="574"/>
      <c r="I9" s="574" t="s">
        <v>1689</v>
      </c>
      <c r="K9" s="574" t="s">
        <v>1690</v>
      </c>
      <c r="L9" s="574"/>
      <c r="M9" s="574"/>
      <c r="N9" s="574"/>
      <c r="O9" s="574"/>
    </row>
    <row r="10" spans="1:15" s="155" customFormat="1" ht="14.5" customHeight="1" thickBot="1" x14ac:dyDescent="0.3">
      <c r="A10" s="885" t="str">
        <f ca="1">HYPERLINK(MID(CELL("filename"),SEARCH("[",CELL("filename")),SEARCH("]",CELL("filename"))-SEARCH("[",CELL("filename"))+1)&amp;"'Concepts'!" &amp; ADDRESS(MATCH("Credit transfer",Concepts!$A:$A,0),1,,,),"Credit transfers [sent]")</f>
        <v>Credit transfers [sent]</v>
      </c>
      <c r="B10" s="888" t="s">
        <v>239</v>
      </c>
      <c r="C10" s="200" t="str">
        <f ca="1">HYPERLINK(MID(CELL("filename"),SEARCH("[",CELL("filename")),SEARCH("]",CELL("filename"))-SEARCH("[",CELL("filename"))+1)&amp;"'Concepts'!" &amp; ADDRESS(MATCH("Initiated in paper-based form",Concepts!$A:$A,0),1,,,),"Initiated in paper-based form")</f>
        <v>Initiated in paper-based form</v>
      </c>
      <c r="D10" s="158"/>
      <c r="E10" s="158"/>
      <c r="F10" s="158"/>
      <c r="G10" s="748"/>
      <c r="H10" s="910" t="s">
        <v>555</v>
      </c>
      <c r="I10" s="910"/>
      <c r="J10" s="162"/>
      <c r="K10" s="158"/>
      <c r="L10" s="158"/>
    </row>
    <row r="11" spans="1:15" s="155" customFormat="1" ht="15" customHeight="1" x14ac:dyDescent="0.25">
      <c r="A11" s="886"/>
      <c r="B11" s="889"/>
      <c r="C11" s="885" t="str">
        <f ca="1">HYPERLINK(MID(CELL("filename"),SEARCH("[",CELL("filename")),SEARCH("]",CELL("filename"))-SEARCH("[",CELL("filename"))+1)&amp;"'Concepts'!" &amp; ADDRESS(MATCH("Initiated electronically",Concepts!$A:$A,0),1,,,),"Initiated electronically")</f>
        <v>Initiated electronically</v>
      </c>
      <c r="D11" s="888" t="s">
        <v>239</v>
      </c>
      <c r="E11" s="885" t="str">
        <f ca="1">HYPERLINK(MID(CELL("filename"),SEARCH("[",CELL("filename")),SEARCH("]",CELL("filename"))-SEARCH("[",CELL("filename"))+1)&amp;"'Concepts'!" &amp; ADDRESS(MATCH("Remote payment transaction",Concepts!$A:$A,0),1,,,),"Initiated via remote payment channel")</f>
        <v>Initiated via remote payment channel</v>
      </c>
      <c r="F11" s="888" t="s">
        <v>239</v>
      </c>
      <c r="G11" s="85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11" s="831" t="s">
        <v>1554</v>
      </c>
      <c r="I11" s="673" t="str">
        <f ca="1">HYPERLINK(MID(CELL("filename"),SEARCH("[",CELL("filename")),SEARCH("]",CELL("filename"))-SEARCH("[",CELL("filename"))+1)&amp;"'Concepts'!" &amp; ADDRESS(MATCH("Issuance of a payment order by the fraudster",Concepts!$A:$A,0),1,,,),"Issuance of a payment order by the fraudster")</f>
        <v>Issuance of a payment order by the fraudster</v>
      </c>
      <c r="J11" s="162"/>
      <c r="K11" s="158"/>
      <c r="L11" s="158"/>
    </row>
    <row r="12" spans="1:15" s="155" customFormat="1" x14ac:dyDescent="0.25">
      <c r="A12" s="886"/>
      <c r="B12" s="889"/>
      <c r="C12" s="886"/>
      <c r="D12" s="889"/>
      <c r="E12" s="886"/>
      <c r="F12" s="889"/>
      <c r="G12" s="858"/>
      <c r="H12" s="884"/>
      <c r="I12" s="675"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2" s="162"/>
      <c r="K12" s="158"/>
      <c r="L12" s="158"/>
    </row>
    <row r="13" spans="1:15" s="155" customFormat="1" ht="12" thickBot="1" x14ac:dyDescent="0.3">
      <c r="A13" s="886"/>
      <c r="B13" s="889"/>
      <c r="C13" s="886"/>
      <c r="D13" s="889"/>
      <c r="E13" s="886"/>
      <c r="F13" s="889"/>
      <c r="G13" s="859"/>
      <c r="H13" s="832"/>
      <c r="I13" s="676" t="str">
        <f ca="1">HYPERLINK(MID(CELL("filename"),SEARCH("[",CELL("filename")),SEARCH("]",CELL("filename"))-SEARCH("[",CELL("filename"))+1)&amp;"'Concepts'!" &amp; ADDRESS(MATCH("Manipulation of the payer",Concepts!$A:$A,0),1,,,),"Manipulation of the payer to issue a payment order")</f>
        <v>Manipulation of the payer to issue a payment order</v>
      </c>
      <c r="J13" s="162"/>
      <c r="K13" s="158"/>
      <c r="L13" s="158"/>
    </row>
    <row r="14" spans="1:15" s="155" customFormat="1" ht="15" customHeight="1" x14ac:dyDescent="0.25">
      <c r="A14" s="886"/>
      <c r="B14" s="889"/>
      <c r="C14" s="886"/>
      <c r="D14" s="889"/>
      <c r="E14" s="886"/>
      <c r="F14" s="889"/>
      <c r="G14" s="88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14" s="955" t="s">
        <v>239</v>
      </c>
      <c r="I14" s="674" t="str">
        <f ca="1">HYPERLINK(MID(CELL("filename"),SEARCH("[",CELL("filename")),SEARCH("]",CELL("filename"))-SEARCH("[",CELL("filename"))+1)&amp;"'Concepts'!" &amp; ADDRESS(MATCH("Low value",Concepts!$A:$A,0),1,,,),"Low value")</f>
        <v>Low value</v>
      </c>
      <c r="J14" s="162"/>
      <c r="K14" s="158"/>
      <c r="L14" s="158"/>
    </row>
    <row r="15" spans="1:15" s="155" customFormat="1" x14ac:dyDescent="0.25">
      <c r="A15" s="886"/>
      <c r="B15" s="889"/>
      <c r="C15" s="886"/>
      <c r="D15" s="889"/>
      <c r="E15" s="886"/>
      <c r="F15" s="889"/>
      <c r="G15" s="886"/>
      <c r="H15" s="956"/>
      <c r="I15" s="678" t="str">
        <f ca="1">HYPERLINK(MID(CELL("filename"),SEARCH("[",CELL("filename")),SEARCH("]",CELL("filename"))-SEARCH("[",CELL("filename"))+1)&amp;"'Concepts'!" &amp; ADDRESS(MATCH("Payment to self",Concepts!$A:$A,0),1,,,),"Payment to self")</f>
        <v>Payment to self</v>
      </c>
      <c r="J15" s="162"/>
      <c r="K15" s="158"/>
      <c r="L15" s="158"/>
    </row>
    <row r="16" spans="1:15" s="155" customFormat="1" x14ac:dyDescent="0.25">
      <c r="A16" s="886"/>
      <c r="B16" s="889"/>
      <c r="C16" s="886"/>
      <c r="D16" s="889"/>
      <c r="E16" s="886"/>
      <c r="F16" s="889"/>
      <c r="G16" s="886"/>
      <c r="H16" s="956"/>
      <c r="I16" s="678" t="str">
        <f ca="1">HYPERLINK(MID(CELL("filename"),SEARCH("[",CELL("filename")),SEARCH("]",CELL("filename"))-SEARCH("[",CELL("filename"))+1)&amp;"'Concepts'!" &amp; ADDRESS(MATCH("Trusted beneficiaries",Concepts!$A:$A,0),1,,,),"Trusted beneficiaries")</f>
        <v>Trusted beneficiaries</v>
      </c>
      <c r="J16" s="162"/>
      <c r="K16" s="162"/>
      <c r="L16" s="158"/>
    </row>
    <row r="17" spans="1:12" s="155" customFormat="1" x14ac:dyDescent="0.25">
      <c r="A17" s="886"/>
      <c r="B17" s="889"/>
      <c r="C17" s="886"/>
      <c r="D17" s="889"/>
      <c r="E17" s="886"/>
      <c r="F17" s="889"/>
      <c r="G17" s="886"/>
      <c r="H17" s="956"/>
      <c r="I17" s="678" t="str">
        <f ca="1">HYPERLINK(MID(CELL("filename"),SEARCH("[",CELL("filename")),SEARCH("]",CELL("filename"))-SEARCH("[",CELL("filename"))+1)&amp;"'Concepts'!" &amp; ADDRESS(MATCH("Recurring transaction",Concepts!$A:$A,0),1,,,),"Recurring transaction")</f>
        <v>Recurring transaction</v>
      </c>
      <c r="J17" s="162"/>
      <c r="K17" s="162"/>
      <c r="L17" s="158"/>
    </row>
    <row r="18" spans="1:12" s="155" customFormat="1" x14ac:dyDescent="0.25">
      <c r="A18" s="886"/>
      <c r="B18" s="889"/>
      <c r="C18" s="886"/>
      <c r="D18" s="889"/>
      <c r="E18" s="886"/>
      <c r="F18" s="889"/>
      <c r="G18" s="886"/>
      <c r="H18" s="956"/>
      <c r="I18" s="678" t="str">
        <f ca="1">HYPERLINK(MID(CELL("filename"),SEARCH("[",CELL("filename")),SEARCH("]",CELL("filename"))-SEARCH("[",CELL("filename"))+1)&amp;"'Concepts'!" &amp; ADDRESS(MATCH("Secure corporate payment processes and protocols",Concepts!$A:$A,0),1,,,),"Secure corporate payment processes and protocols")</f>
        <v>Secure corporate payment processes and protocols</v>
      </c>
      <c r="J18" s="162"/>
      <c r="K18" s="158"/>
      <c r="L18" s="158"/>
    </row>
    <row r="19" spans="1:12" s="155" customFormat="1" ht="12" thickBot="1" x14ac:dyDescent="0.3">
      <c r="A19" s="886"/>
      <c r="B19" s="889"/>
      <c r="C19" s="886"/>
      <c r="D19" s="889"/>
      <c r="E19" s="886"/>
      <c r="F19" s="889"/>
      <c r="G19" s="886"/>
      <c r="H19" s="957"/>
      <c r="I19" s="186" t="str">
        <f ca="1">HYPERLINK(MID(CELL("filename"),SEARCH("[",CELL("filename")),SEARCH("]",CELL("filename"))-SEARCH("[",CELL("filename"))+1)&amp;"'Concepts'!" &amp; ADDRESS(MATCH("Transaction Risk Analysis (TRA)",Concepts!$A:$A,0),1,,,),"Transaction Risk Analysis")</f>
        <v>Transaction Risk Analysis</v>
      </c>
      <c r="J19" s="162"/>
      <c r="K19" s="158"/>
      <c r="L19" s="171"/>
    </row>
    <row r="20" spans="1:12" s="155" customFormat="1" ht="18.649999999999999" customHeight="1" thickBot="1" x14ac:dyDescent="0.3">
      <c r="A20" s="886"/>
      <c r="B20" s="889"/>
      <c r="C20" s="886"/>
      <c r="D20" s="889"/>
      <c r="E20" s="886"/>
      <c r="F20" s="889"/>
      <c r="G20" s="886"/>
      <c r="H20" s="894" t="s">
        <v>555</v>
      </c>
      <c r="I20" s="981"/>
      <c r="J20" s="162"/>
      <c r="K20" s="158"/>
      <c r="L20" s="171"/>
    </row>
    <row r="21" spans="1:12" s="155" customFormat="1" x14ac:dyDescent="0.25">
      <c r="A21" s="886"/>
      <c r="B21" s="889"/>
      <c r="C21" s="886"/>
      <c r="D21" s="889"/>
      <c r="E21" s="886"/>
      <c r="F21" s="889"/>
      <c r="G21" s="886"/>
      <c r="H21" s="831" t="s">
        <v>1551</v>
      </c>
      <c r="I21" s="673" t="str">
        <f ca="1">HYPERLINK(MID(CELL("filename"),SEARCH("[",CELL("filename")),SEARCH("]",CELL("filename"))-SEARCH("[",CELL("filename"))+1)&amp;"'Concepts'!" &amp; ADDRESS(MATCH("Issuance of a payment order by the fraudster",Concepts!$A:$A,0),1,,,),"Issuance of a payment order by the fraudster")</f>
        <v>Issuance of a payment order by the fraudster</v>
      </c>
      <c r="J21" s="162"/>
      <c r="K21" s="158"/>
      <c r="L21" s="171"/>
    </row>
    <row r="22" spans="1:12" s="155" customFormat="1" x14ac:dyDescent="0.25">
      <c r="A22" s="886"/>
      <c r="B22" s="889"/>
      <c r="C22" s="886"/>
      <c r="D22" s="889"/>
      <c r="E22" s="886"/>
      <c r="F22" s="889"/>
      <c r="G22" s="886"/>
      <c r="H22" s="884"/>
      <c r="I22" s="675"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22" s="162"/>
      <c r="K22" s="158"/>
      <c r="L22" s="171"/>
    </row>
    <row r="23" spans="1:12" s="155" customFormat="1" ht="12" thickBot="1" x14ac:dyDescent="0.3">
      <c r="A23" s="886"/>
      <c r="B23" s="889"/>
      <c r="C23" s="886"/>
      <c r="D23" s="889"/>
      <c r="E23" s="887"/>
      <c r="F23" s="890"/>
      <c r="G23" s="887"/>
      <c r="H23" s="832"/>
      <c r="I23" s="676" t="str">
        <f ca="1">HYPERLINK(MID(CELL("filename"),SEARCH("[",CELL("filename")),SEARCH("]",CELL("filename"))-SEARCH("[",CELL("filename"))+1)&amp;"'Concepts'!" &amp; ADDRESS(MATCH("Manipulation of the payer",Concepts!$A:$A,0),1,,,),"Manipulation of the payer to issue a payment order")</f>
        <v>Manipulation of the payer to issue a payment order</v>
      </c>
      <c r="J23" s="162"/>
      <c r="K23" s="158"/>
      <c r="L23" s="171"/>
    </row>
    <row r="24" spans="1:12" s="155" customFormat="1" ht="14.5" customHeight="1" thickBot="1" x14ac:dyDescent="0.3">
      <c r="A24" s="886"/>
      <c r="B24" s="889"/>
      <c r="C24" s="886"/>
      <c r="D24" s="889"/>
      <c r="E24" s="885" t="str">
        <f ca="1">HYPERLINK(MID(CELL("filename"),SEARCH("[",CELL("filename")),SEARCH("]",CELL("filename"))-SEARCH("[",CELL("filename"))+1)&amp;"'Concepts'!" &amp; ADDRESS(MATCH("Non-remote payment transaction",Concepts!$A:$A,0),1,,,),"Initiated via non-remote payment channel")</f>
        <v>Initiated via non-remote payment channel</v>
      </c>
      <c r="F24" s="888" t="s">
        <v>239</v>
      </c>
      <c r="G24" s="985"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24" s="909" t="s">
        <v>555</v>
      </c>
      <c r="I24" s="910"/>
      <c r="J24" s="158"/>
      <c r="K24" s="158"/>
      <c r="L24" s="158"/>
    </row>
    <row r="25" spans="1:12" s="155" customFormat="1" x14ac:dyDescent="0.25">
      <c r="A25" s="886"/>
      <c r="B25" s="889"/>
      <c r="C25" s="886"/>
      <c r="D25" s="889"/>
      <c r="E25" s="886"/>
      <c r="F25" s="889"/>
      <c r="G25" s="986"/>
      <c r="H25" s="831" t="s">
        <v>1554</v>
      </c>
      <c r="I25" s="673" t="str">
        <f ca="1">HYPERLINK(MID(CELL("filename"),SEARCH("[",CELL("filename")),SEARCH("]",CELL("filename"))-SEARCH("[",CELL("filename"))+1)&amp;"'Concepts'!" &amp; ADDRESS(MATCH("Issuance of a payment order by the fraudster",Concepts!$A:$A,0),1,,,),"Issuance of a payment order by the fraudster")</f>
        <v>Issuance of a payment order by the fraudster</v>
      </c>
      <c r="J25" s="158"/>
      <c r="K25" s="158"/>
      <c r="L25" s="158"/>
    </row>
    <row r="26" spans="1:12" s="155" customFormat="1" x14ac:dyDescent="0.25">
      <c r="A26" s="886"/>
      <c r="B26" s="889"/>
      <c r="C26" s="886"/>
      <c r="D26" s="889"/>
      <c r="E26" s="886"/>
      <c r="F26" s="889"/>
      <c r="G26" s="986"/>
      <c r="H26" s="884"/>
      <c r="I26" s="675"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26" s="158"/>
      <c r="K26" s="158"/>
      <c r="L26" s="158"/>
    </row>
    <row r="27" spans="1:12" s="155" customFormat="1" ht="12" thickBot="1" x14ac:dyDescent="0.3">
      <c r="A27" s="886"/>
      <c r="B27" s="889"/>
      <c r="C27" s="886"/>
      <c r="D27" s="889"/>
      <c r="E27" s="886"/>
      <c r="F27" s="889"/>
      <c r="G27" s="987"/>
      <c r="H27" s="832"/>
      <c r="I27" s="676" t="str">
        <f ca="1">HYPERLINK(MID(CELL("filename"),SEARCH("[",CELL("filename")),SEARCH("]",CELL("filename"))-SEARCH("[",CELL("filename"))+1)&amp;"'Concepts'!" &amp; ADDRESS(MATCH("Manipulation of the payer",Concepts!$A:$A,0),1,,,),"Manipulation of the payer to issue a payment order")</f>
        <v>Manipulation of the payer to issue a payment order</v>
      </c>
      <c r="J27" s="158"/>
      <c r="K27" s="158"/>
      <c r="L27" s="158"/>
    </row>
    <row r="28" spans="1:12" s="155" customFormat="1" x14ac:dyDescent="0.25">
      <c r="A28" s="886"/>
      <c r="B28" s="889"/>
      <c r="C28" s="886"/>
      <c r="D28" s="889"/>
      <c r="E28" s="886"/>
      <c r="F28" s="889"/>
      <c r="G28" s="88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28" s="831" t="s">
        <v>239</v>
      </c>
      <c r="I28" s="678" t="str">
        <f ca="1">HYPERLINK(MID(CELL("filename"),SEARCH("[",CELL("filename")),SEARCH("]",CELL("filename"))-SEARCH("[",CELL("filename"))+1)&amp;"'Concepts'!" &amp; ADDRESS(MATCH("Payment to self",Concepts!$A:$A,0),1,,,),"Payment to self")</f>
        <v>Payment to self</v>
      </c>
      <c r="J28" s="158"/>
      <c r="K28" s="158"/>
      <c r="L28" s="158"/>
    </row>
    <row r="29" spans="1:12" s="155" customFormat="1" x14ac:dyDescent="0.25">
      <c r="A29" s="886"/>
      <c r="B29" s="889"/>
      <c r="C29" s="886"/>
      <c r="D29" s="889"/>
      <c r="E29" s="886"/>
      <c r="F29" s="889"/>
      <c r="G29" s="886"/>
      <c r="H29" s="884"/>
      <c r="I29" s="678" t="str">
        <f ca="1">HYPERLINK(MID(CELL("filename"),SEARCH("[",CELL("filename")),SEARCH("]",CELL("filename"))-SEARCH("[",CELL("filename"))+1)&amp;"'Concepts'!" &amp; ADDRESS(MATCH("Trusted beneficiaries",Concepts!$A:$A,0),1,,,),"Trusted beneficiaries")</f>
        <v>Trusted beneficiaries</v>
      </c>
      <c r="J29" s="158"/>
      <c r="K29" s="171"/>
      <c r="L29" s="158"/>
    </row>
    <row r="30" spans="1:12" s="155" customFormat="1" ht="12" x14ac:dyDescent="0.25">
      <c r="A30" s="886"/>
      <c r="B30" s="889"/>
      <c r="C30" s="886"/>
      <c r="D30" s="889"/>
      <c r="E30" s="886"/>
      <c r="F30" s="889"/>
      <c r="G30" s="886"/>
      <c r="H30" s="884"/>
      <c r="I30" s="678" t="str">
        <f ca="1">HYPERLINK(MID(CELL("filename"),SEARCH("[",CELL("filename")),SEARCH("]",CELL("filename"))-SEARCH("[",CELL("filename"))+1)&amp;"'Concepts'!" &amp; ADDRESS(MATCH("Recurring transaction",Concepts!$A:$A,0),1,,,),"Recurring transaction")</f>
        <v>Recurring transaction</v>
      </c>
      <c r="J30" s="158"/>
      <c r="K30" s="196"/>
      <c r="L30" s="158"/>
    </row>
    <row r="31" spans="1:12" s="155" customFormat="1" x14ac:dyDescent="0.25">
      <c r="A31" s="886"/>
      <c r="B31" s="889"/>
      <c r="C31" s="886"/>
      <c r="D31" s="889"/>
      <c r="E31" s="886"/>
      <c r="F31" s="889"/>
      <c r="G31" s="886"/>
      <c r="H31" s="884"/>
      <c r="I31" s="678" t="str">
        <f ca="1">HYPERLINK(MID(CELL("filename"),SEARCH("[",CELL("filename")),SEARCH("]",CELL("filename"))-SEARCH("[",CELL("filename"))+1)&amp;"'Concepts'!" &amp; ADDRESS(MATCH("Contactless low value",Concepts!$A:$A,0),1,,,),"Contactless low value")</f>
        <v>Contactless low value</v>
      </c>
      <c r="J31" s="158"/>
      <c r="K31" s="158"/>
      <c r="L31" s="158"/>
    </row>
    <row r="32" spans="1:12" s="155" customFormat="1" ht="12" thickBot="1" x14ac:dyDescent="0.3">
      <c r="A32" s="886"/>
      <c r="B32" s="889"/>
      <c r="C32" s="886"/>
      <c r="D32" s="889"/>
      <c r="E32" s="886"/>
      <c r="F32" s="889"/>
      <c r="G32" s="886"/>
      <c r="H32" s="832"/>
      <c r="I32" s="186"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32" s="158"/>
      <c r="K32" s="158"/>
      <c r="L32" s="158"/>
    </row>
    <row r="33" spans="1:12" s="155" customFormat="1" ht="15" customHeight="1" thickBot="1" x14ac:dyDescent="0.3">
      <c r="A33" s="886"/>
      <c r="B33" s="889"/>
      <c r="C33" s="886"/>
      <c r="D33" s="889"/>
      <c r="E33" s="886"/>
      <c r="F33" s="889"/>
      <c r="G33" s="886"/>
      <c r="H33" s="894" t="s">
        <v>555</v>
      </c>
      <c r="I33" s="981"/>
      <c r="J33" s="158"/>
      <c r="K33" s="158"/>
      <c r="L33" s="158"/>
    </row>
    <row r="34" spans="1:12" s="155" customFormat="1" ht="14.5" customHeight="1" x14ac:dyDescent="0.25">
      <c r="A34" s="886"/>
      <c r="B34" s="889"/>
      <c r="C34" s="886"/>
      <c r="D34" s="889"/>
      <c r="E34" s="886"/>
      <c r="F34" s="889"/>
      <c r="G34" s="886"/>
      <c r="H34" s="831" t="s">
        <v>1551</v>
      </c>
      <c r="I34" s="673" t="str">
        <f ca="1">HYPERLINK(MID(CELL("filename"),SEARCH("[",CELL("filename")),SEARCH("]",CELL("filename"))-SEARCH("[",CELL("filename"))+1)&amp;"'Concepts'!" &amp; ADDRESS(MATCH("Issuance of a payment order by the fraudster",Concepts!$A:$A,0),1,,,),"Issuance of a payment order by the fraudster")</f>
        <v>Issuance of a payment order by the fraudster</v>
      </c>
      <c r="J34" s="158"/>
      <c r="K34" s="158"/>
      <c r="L34" s="158"/>
    </row>
    <row r="35" spans="1:12" s="155" customFormat="1" x14ac:dyDescent="0.25">
      <c r="A35" s="886"/>
      <c r="B35" s="889"/>
      <c r="C35" s="886"/>
      <c r="D35" s="889"/>
      <c r="E35" s="886"/>
      <c r="F35" s="889"/>
      <c r="G35" s="886"/>
      <c r="H35" s="884"/>
      <c r="I35" s="675"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35" s="171"/>
      <c r="K35" s="158"/>
      <c r="L35" s="158"/>
    </row>
    <row r="36" spans="1:12" s="155" customFormat="1" ht="12.5" thickBot="1" x14ac:dyDescent="0.3">
      <c r="A36" s="886"/>
      <c r="B36" s="889"/>
      <c r="C36" s="887"/>
      <c r="D36" s="890"/>
      <c r="E36" s="887"/>
      <c r="F36" s="890"/>
      <c r="G36" s="887"/>
      <c r="H36" s="832"/>
      <c r="I36" s="676" t="str">
        <f ca="1">HYPERLINK(MID(CELL("filename"),SEARCH("[",CELL("filename")),SEARCH("]",CELL("filename"))-SEARCH("[",CELL("filename"))+1)&amp;"'Concepts'!" &amp; ADDRESS(MATCH("Manipulation of the payer",Concepts!$A:$A,0),1,,,),"Manipulation of the payer to issue a payment order")</f>
        <v>Manipulation of the payer to issue a payment order</v>
      </c>
      <c r="J36" s="196"/>
      <c r="K36" s="158"/>
      <c r="L36" s="171"/>
    </row>
    <row r="37" spans="1:12" s="155" customFormat="1" ht="12" thickBot="1" x14ac:dyDescent="0.3">
      <c r="A37" s="886"/>
      <c r="B37" s="890"/>
      <c r="C37" s="200" t="str">
        <f ca="1">HYPERLINK(MID(CELL("filename"),SEARCH("[",CELL("filename")),SEARCH("]",CELL("filename"))-SEARCH("[",CELL("filename"))+1)&amp;"'Concepts'!" &amp; ADDRESS(MATCH("Other (initiation channel)",Concepts!$A:$A,0),1,,,),"Other")</f>
        <v>Other</v>
      </c>
      <c r="D37" s="158"/>
      <c r="E37" s="158"/>
      <c r="F37" s="158"/>
      <c r="G37" s="158"/>
      <c r="H37" s="158"/>
      <c r="I37" s="158"/>
      <c r="J37" s="158"/>
      <c r="K37" s="158"/>
      <c r="L37" s="158"/>
    </row>
    <row r="38" spans="1:12" s="155" customFormat="1" ht="12.5" thickBot="1" x14ac:dyDescent="0.3">
      <c r="A38" s="886"/>
      <c r="B38" s="714" t="s">
        <v>189</v>
      </c>
      <c r="C38" s="200" t="str">
        <f ca="1">HYPERLINK(MID(CELL("filename"),SEARCH("[",CELL("filename")),SEARCH("]",CELL("filename"))-SEARCH("[",CELL("filename"))+1)&amp;"'Concepts'!" &amp; ADDRESS(MATCH("Initiated by PISP",Concepts!$A:$A,0),1,,,),"Initiated by PISP")</f>
        <v>Initiated by PISP</v>
      </c>
      <c r="D38" s="158"/>
      <c r="E38" s="158"/>
      <c r="F38" s="158"/>
      <c r="G38" s="158"/>
      <c r="H38" s="158"/>
      <c r="I38" s="158"/>
      <c r="J38" s="158"/>
      <c r="K38" s="158"/>
      <c r="L38" s="158"/>
    </row>
    <row r="39" spans="1:12" s="155" customFormat="1" ht="12" thickBot="1" x14ac:dyDescent="0.3">
      <c r="A39" s="886"/>
      <c r="B39" s="894" t="s">
        <v>556</v>
      </c>
      <c r="C39" s="981"/>
      <c r="D39" s="158"/>
      <c r="E39" s="158"/>
      <c r="F39" s="158"/>
      <c r="G39" s="158"/>
      <c r="H39" s="158"/>
      <c r="I39" s="158"/>
      <c r="J39" s="158"/>
      <c r="K39" s="158"/>
      <c r="L39" s="158"/>
    </row>
    <row r="40" spans="1:12" s="155" customFormat="1" x14ac:dyDescent="0.25">
      <c r="A40" s="886"/>
      <c r="B40" s="852" t="s">
        <v>1623</v>
      </c>
      <c r="C40" s="674" t="str">
        <f ca="1">HYPERLINK(MID(CELL("filename"),SEARCH("[",CELL("filename")),SEARCH("]",CELL("filename"))-SEARCH("[",CELL("filename"))+1)&amp;"'Concepts'!" &amp; ADDRESS(MATCH("Reporting PSP",Concepts!$A:$A,0),1,,,),"The reporting PSP")</f>
        <v>The reporting PSP</v>
      </c>
      <c r="D40" s="158"/>
      <c r="E40" s="158"/>
      <c r="F40" s="158"/>
      <c r="G40" s="158"/>
      <c r="H40" s="158"/>
      <c r="I40" s="158"/>
      <c r="J40" s="158"/>
      <c r="K40" s="158"/>
      <c r="L40" s="158"/>
    </row>
    <row r="41" spans="1:12" s="155" customFormat="1" x14ac:dyDescent="0.25">
      <c r="A41" s="886"/>
      <c r="B41" s="854"/>
      <c r="C41" s="678" t="str">
        <f ca="1">HYPERLINK(MID(CELL("filename"),SEARCH("[",CELL("filename")),SEARCH("]",CELL("filename"))-SEARCH("[",CELL("filename"))+1)&amp;"'Concepts'!" &amp; ADDRESS(MATCH("PSU of the reporting PSP",Concepts!$A:$A,0),1,,,),"The PSU of the reporting PSP")</f>
        <v>The PSU of the reporting PSP</v>
      </c>
      <c r="D41" s="158"/>
      <c r="E41" s="158"/>
      <c r="F41" s="158"/>
      <c r="G41" s="158"/>
      <c r="H41" s="158"/>
      <c r="I41" s="158"/>
      <c r="J41" s="158"/>
      <c r="K41" s="158"/>
      <c r="L41" s="158"/>
    </row>
    <row r="42" spans="1:12" s="155" customFormat="1" ht="12" thickBot="1" x14ac:dyDescent="0.3">
      <c r="A42" s="887"/>
      <c r="B42" s="853"/>
      <c r="C42" s="186" t="str">
        <f ca="1">HYPERLINK(MID(CELL("filename"),SEARCH("[",CELL("filename")),SEARCH("]",CELL("filename"))-SEARCH("[",CELL("filename"))+1)&amp;"'Concepts'!" &amp; ADDRESS(MATCH("Other (liability bearer)",Concepts!$A:$A,0),1,,,),"Other")</f>
        <v>Other</v>
      </c>
      <c r="D42" s="158"/>
      <c r="E42" s="158"/>
      <c r="F42" s="158"/>
      <c r="G42" s="158"/>
      <c r="H42" s="158"/>
      <c r="I42" s="158"/>
      <c r="J42" s="158"/>
      <c r="K42" s="158"/>
      <c r="L42" s="158"/>
    </row>
    <row r="43" spans="1:12" s="155" customFormat="1" x14ac:dyDescent="0.25">
      <c r="A43" s="158"/>
      <c r="B43" s="158"/>
      <c r="C43" s="158"/>
      <c r="D43" s="158"/>
      <c r="E43" s="158"/>
      <c r="F43" s="158"/>
      <c r="G43" s="158"/>
      <c r="H43" s="158"/>
      <c r="I43" s="158"/>
      <c r="J43" s="158"/>
      <c r="K43" s="158"/>
      <c r="L43" s="158"/>
    </row>
    <row r="44" spans="1:12" s="155" customFormat="1" ht="12" thickBot="1" x14ac:dyDescent="0.3">
      <c r="A44" s="158"/>
      <c r="B44" s="158"/>
      <c r="C44" s="158"/>
      <c r="D44" s="158"/>
      <c r="E44" s="723" t="s">
        <v>269</v>
      </c>
      <c r="F44" s="158"/>
      <c r="G44" s="158"/>
      <c r="H44" s="158"/>
      <c r="I44" s="158"/>
      <c r="J44" s="158"/>
      <c r="K44" s="158"/>
      <c r="L44" s="158"/>
    </row>
    <row r="45" spans="1:12" s="155" customFormat="1" ht="15" customHeight="1" x14ac:dyDescent="0.25">
      <c r="A45" s="885" t="str">
        <f ca="1">HYPERLINK(MID(CELL("filename"),SEARCH("[",CELL("filename")),SEARCH("]",CELL("filename"))-SEARCH("[",CELL("filename"))+1)&amp;"'Concepts'!" &amp; ADDRESS(MATCH("Direct debit",Concepts!$A:$A,0),1,,,),"Direct debits [sent]")</f>
        <v>Direct debits [sent]</v>
      </c>
      <c r="B45" s="982" t="s">
        <v>239</v>
      </c>
      <c r="C45" s="674" t="str">
        <f ca="1">HYPERLINK(MID(CELL("filename"),SEARCH("[",CELL("filename")),SEARCH("]",CELL("filename"))-SEARCH("[",CELL("filename"))+1)&amp;"'Concepts'!" &amp; ADDRESS(MATCH("consent given via an electronic mandate",Concepts!$A:$A,0),1,,,),"Consent given via an electronic mandate")</f>
        <v>Consent given via an electronic mandate</v>
      </c>
      <c r="D45" s="911" t="s">
        <v>1879</v>
      </c>
      <c r="E45" s="717" t="str">
        <f ca="1">HYPERLINK(MID(CELL("filename"),SEARCH("[",CELL("filename")),SEARCH("]",CELL("filename"))-SEARCH("[",CELL("filename"))+1)&amp;"'Concepts'!" &amp; ADDRESS(MATCH("Unauthorised payment transaction",Concepts!$A:$A,0),1,,,),"Unauthorised payment transaction")</f>
        <v>Unauthorised payment transaction</v>
      </c>
      <c r="F45" s="158"/>
      <c r="G45" s="158"/>
      <c r="H45" s="158"/>
      <c r="I45" s="158"/>
      <c r="J45" s="158"/>
      <c r="K45" s="158"/>
      <c r="L45" s="158"/>
    </row>
    <row r="46" spans="1:12" s="155" customFormat="1" ht="12" thickBot="1" x14ac:dyDescent="0.3">
      <c r="A46" s="886"/>
      <c r="B46" s="983"/>
      <c r="C46" s="186" t="str">
        <f ca="1">HYPERLINK(MID(CELL("filename"),SEARCH("[",CELL("filename")),SEARCH("]",CELL("filename"))-SEARCH("[",CELL("filename"))+1)&amp;"'Concepts'!" &amp; ADDRESS(MATCH("Consent given in other forms",Concepts!$A:$A,0),1,,,),"Consent given in other forms")</f>
        <v>Consent given in other forms</v>
      </c>
      <c r="D46" s="913"/>
      <c r="E46" s="186" t="str">
        <f ca="1">HYPERLINK(MID(CELL("filename"),SEARCH("[",CELL("filename")),SEARCH("]",CELL("filename"))-SEARCH("[",CELL("filename"))+1)&amp;"'Concepts'!" &amp; ADDRESS(MATCH("Manipulation of the payer",Concepts!$A:$A,0),1,,,),"Manipulation of the payer")</f>
        <v>Manipulation of the payer</v>
      </c>
      <c r="F46" s="158"/>
      <c r="G46" s="158"/>
      <c r="H46" s="158"/>
      <c r="I46" s="158"/>
      <c r="J46" s="158"/>
      <c r="K46" s="158"/>
      <c r="L46" s="158"/>
    </row>
    <row r="47" spans="1:12" s="155" customFormat="1" ht="15" customHeight="1" thickBot="1" x14ac:dyDescent="0.3">
      <c r="A47" s="886"/>
      <c r="B47" s="894" t="s">
        <v>556</v>
      </c>
      <c r="C47" s="895"/>
      <c r="D47" s="158"/>
      <c r="E47" s="158"/>
      <c r="F47" s="158"/>
      <c r="G47" s="158"/>
      <c r="H47" s="158"/>
      <c r="I47" s="168"/>
      <c r="J47" s="158"/>
      <c r="K47" s="158"/>
      <c r="L47" s="158"/>
    </row>
    <row r="48" spans="1:12" s="155" customFormat="1" x14ac:dyDescent="0.25">
      <c r="A48" s="886"/>
      <c r="B48" s="852" t="s">
        <v>1623</v>
      </c>
      <c r="C48" s="674" t="str">
        <f ca="1">HYPERLINK(MID(CELL("filename"),SEARCH("[",CELL("filename")),SEARCH("]",CELL("filename"))-SEARCH("[",CELL("filename"))+1)&amp;"'Concepts'!" &amp; ADDRESS(MATCH("Reporting PSP",Concepts!$A:$A,0),1,,,),"The reporting PSP")</f>
        <v>The reporting PSP</v>
      </c>
      <c r="D48" s="158"/>
      <c r="E48" s="158"/>
      <c r="F48" s="158"/>
      <c r="G48" s="158"/>
      <c r="H48" s="158"/>
      <c r="I48" s="168"/>
      <c r="J48" s="158"/>
      <c r="K48" s="158"/>
      <c r="L48" s="158"/>
    </row>
    <row r="49" spans="1:13" s="155" customFormat="1" x14ac:dyDescent="0.25">
      <c r="A49" s="886"/>
      <c r="B49" s="854"/>
      <c r="C49" s="678" t="str">
        <f ca="1">HYPERLINK(MID(CELL("filename"),SEARCH("[",CELL("filename")),SEARCH("]",CELL("filename"))-SEARCH("[",CELL("filename"))+1)&amp;"'Concepts'!" &amp; ADDRESS(MATCH("PSU of the reporting PSP",Concepts!$A:$A,0),1,,,),"The PSU of the reporting PSP")</f>
        <v>The PSU of the reporting PSP</v>
      </c>
      <c r="D49" s="158"/>
      <c r="E49" s="158"/>
      <c r="F49" s="158"/>
      <c r="G49" s="158"/>
      <c r="H49" s="158"/>
      <c r="I49" s="168"/>
      <c r="J49" s="158"/>
      <c r="K49" s="158"/>
      <c r="L49" s="158"/>
    </row>
    <row r="50" spans="1:13" s="155" customFormat="1" ht="12" thickBot="1" x14ac:dyDescent="0.3">
      <c r="A50" s="887"/>
      <c r="B50" s="853"/>
      <c r="C50" s="186" t="str">
        <f ca="1">HYPERLINK(MID(CELL("filename"),SEARCH("[",CELL("filename")),SEARCH("]",CELL("filename"))-SEARCH("[",CELL("filename"))+1)&amp;"'Concepts'!" &amp; ADDRESS(MATCH("Other (liability bearer)",Concepts!$A:$A,0),1,,,),"Other")</f>
        <v>Other</v>
      </c>
      <c r="D50" s="158"/>
      <c r="E50" s="158"/>
      <c r="F50" s="158"/>
      <c r="G50" s="158"/>
      <c r="H50" s="158"/>
      <c r="I50" s="168"/>
      <c r="J50" s="158"/>
      <c r="K50" s="158"/>
      <c r="L50" s="158"/>
    </row>
    <row r="51" spans="1:13" s="155" customFormat="1" x14ac:dyDescent="0.25">
      <c r="A51" s="158"/>
      <c r="B51" s="158"/>
      <c r="C51" s="158"/>
      <c r="D51" s="158"/>
      <c r="E51" s="158"/>
      <c r="F51" s="158"/>
      <c r="G51" s="158"/>
      <c r="H51" s="158"/>
      <c r="I51" s="168"/>
      <c r="J51" s="158"/>
      <c r="K51" s="158"/>
      <c r="L51" s="158"/>
    </row>
    <row r="52" spans="1:13" s="155" customFormat="1" ht="12" thickBot="1" x14ac:dyDescent="0.3">
      <c r="A52" s="168"/>
      <c r="B52" s="722"/>
      <c r="C52" s="168"/>
      <c r="D52" s="718"/>
      <c r="E52" s="168"/>
      <c r="F52" s="168"/>
      <c r="G52" s="168"/>
      <c r="H52" s="168"/>
      <c r="I52" s="169"/>
      <c r="J52" s="168"/>
      <c r="K52" s="168"/>
      <c r="L52" s="168"/>
      <c r="M52" s="595"/>
    </row>
    <row r="53" spans="1:13" s="155" customFormat="1" ht="14.5" customHeight="1" x14ac:dyDescent="0.25">
      <c r="A53" s="885"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with card-based payment instruments issued by resident PSP (except cards with an e-money function only) [sent]")</f>
        <v>Card-based payment transactions with card-based payment instruments issued by resident PSP (except cards with an e-money function only) [sent]</v>
      </c>
      <c r="B53" s="906" t="s">
        <v>239</v>
      </c>
      <c r="C53" s="891" t="str">
        <f ca="1">HYPERLINK(MID(CELL("filename"),SEARCH("[",CELL("filename")),SEARCH("]",CELL("filename"))-SEARCH("[",CELL("filename"))+1)&amp;"'Concepts'!" &amp; ADDRESS(MATCH("Initiated non-electronically",Concepts!$A:$A,0),1,,,),"Initiated non-electronically")</f>
        <v>Initiated non-electronically</v>
      </c>
      <c r="D53" s="158"/>
      <c r="E53" s="158"/>
      <c r="F53" s="172"/>
      <c r="G53" s="169"/>
      <c r="H53" s="197"/>
      <c r="I53" s="169"/>
      <c r="J53" s="198"/>
      <c r="K53" s="198"/>
      <c r="L53" s="169"/>
      <c r="M53" s="596"/>
    </row>
    <row r="54" spans="1:13" s="155" customFormat="1" ht="12.5" thickBot="1" x14ac:dyDescent="0.3">
      <c r="A54" s="904"/>
      <c r="B54" s="907"/>
      <c r="C54" s="946"/>
      <c r="D54" s="158"/>
      <c r="E54" s="158"/>
      <c r="F54" s="172"/>
      <c r="G54" s="169"/>
      <c r="H54" s="197"/>
      <c r="I54" s="158"/>
      <c r="J54" s="198"/>
      <c r="K54" s="198"/>
      <c r="L54" s="169"/>
      <c r="M54" s="596"/>
    </row>
    <row r="55" spans="1:13" s="155" customFormat="1" ht="15.75" customHeight="1" x14ac:dyDescent="0.25">
      <c r="A55" s="904"/>
      <c r="B55" s="907"/>
      <c r="C55" s="885" t="str">
        <f ca="1">HYPERLINK(MID(CELL("filename"),SEARCH("[",CELL("filename")),SEARCH("]",CELL("filename"))-SEARCH("[",CELL("filename"))+1)&amp;"'Concepts'!" &amp; ADDRESS(MATCH("Initiated electronically",Concepts!$A:$A,0),1,,,),"Initiated electronically")</f>
        <v>Initiated electronically</v>
      </c>
      <c r="D55" s="906" t="s">
        <v>239</v>
      </c>
      <c r="E55" s="885" t="str">
        <f ca="1">HYPERLINK(MID(CELL("filename"),SEARCH("[",CELL("filename")),SEARCH("]",CELL("filename"))-SEARCH("[",CELL("filename"))+1)&amp;"'Concepts'!" &amp; ADDRESS(MATCH("Non-remote payment transaction",Concepts!$A:$A,0),1,,,),"Initiated via non-remote payment channel")</f>
        <v>Initiated via non-remote payment channel</v>
      </c>
      <c r="F55" s="944" t="s">
        <v>239</v>
      </c>
      <c r="G55" s="674" t="str">
        <f ca="1">HYPERLINK(MID(CELL("filename"),SEARCH("[",CELL("filename")),SEARCH("]",CELL("filename"))-SEARCH("[",CELL("filename"))+1)&amp;"'Concepts'!" &amp; ADDRESS(MATCH("Debit card",Concepts!$A:$A,0),1,,,),"with a debit card")</f>
        <v>with a debit card</v>
      </c>
      <c r="H55" s="158"/>
      <c r="I55" s="158"/>
      <c r="J55" s="198"/>
      <c r="K55" s="198"/>
      <c r="L55" s="169"/>
      <c r="M55" s="596"/>
    </row>
    <row r="56" spans="1:13" s="155" customFormat="1" ht="12" x14ac:dyDescent="0.25">
      <c r="A56" s="904"/>
      <c r="B56" s="907"/>
      <c r="C56" s="904"/>
      <c r="D56" s="907"/>
      <c r="E56" s="904"/>
      <c r="F56" s="958"/>
      <c r="G56" s="678" t="str">
        <f ca="1">HYPERLINK(MID(CELL("filename"),SEARCH("[",CELL("filename")),SEARCH("]",CELL("filename"))-SEARCH("[",CELL("filename"))+1)&amp;"'Concepts'!" &amp; ADDRESS(MATCH("Delayed debit card",Concepts!$A:$A,0),1,,,),"with a delayed debit card")</f>
        <v>with a delayed debit card</v>
      </c>
      <c r="H56" s="158"/>
      <c r="I56" s="158"/>
      <c r="J56" s="198"/>
      <c r="K56" s="198"/>
      <c r="L56" s="169"/>
      <c r="M56" s="596"/>
    </row>
    <row r="57" spans="1:13" s="155" customFormat="1" ht="13.5" customHeight="1" thickBot="1" x14ac:dyDescent="0.3">
      <c r="A57" s="904"/>
      <c r="B57" s="907"/>
      <c r="C57" s="904"/>
      <c r="D57" s="907"/>
      <c r="E57" s="904"/>
      <c r="F57" s="945"/>
      <c r="G57" s="186" t="str">
        <f ca="1">HYPERLINK(MID(CELL("filename"),SEARCH("[",CELL("filename")),SEARCH("]",CELL("filename"))-SEARCH("[",CELL("filename"))+1)&amp;"'Concepts'!" &amp; ADDRESS(MATCH("Credit card",Concepts!$A:$A,0),1,,,),"with a credit card")</f>
        <v>with a credit card</v>
      </c>
      <c r="H57" s="879" t="s">
        <v>555</v>
      </c>
      <c r="I57" s="880"/>
      <c r="J57" s="880"/>
      <c r="K57" s="880"/>
      <c r="L57" s="169"/>
      <c r="M57" s="596"/>
    </row>
    <row r="58" spans="1:13" s="155" customFormat="1" ht="15" customHeight="1" x14ac:dyDescent="0.25">
      <c r="A58" s="904"/>
      <c r="B58" s="907"/>
      <c r="C58" s="904"/>
      <c r="D58" s="907"/>
      <c r="E58" s="904"/>
      <c r="F58" s="907" t="s">
        <v>239</v>
      </c>
      <c r="G58" s="85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58" s="944" t="s">
        <v>1554</v>
      </c>
      <c r="I58" s="881" t="str">
        <f ca="1">HYPERLINK(MID(CELL("filename"),SEARCH("[",CELL("filename")),SEARCH("]",CELL("filename"))-SEARCH("[",CELL("filename"))+1)&amp;"'Concepts'!" &amp; ADDRESS(MATCH("Issuance of a payment order by the fraudster",Concepts!$A:$A,0),1,,,),"Issuance of a payment order by the fraudster")</f>
        <v>Issuance of a payment order by the fraudster</v>
      </c>
      <c r="J58" s="906" t="s">
        <v>239</v>
      </c>
      <c r="K58" s="201" t="str">
        <f ca="1">HYPERLINK(MID(CELL("filename"),SEARCH("[",CELL("filename")),SEARCH("]",CELL("filename"))-SEARCH("[",CELL("filename"))+1)&amp;"'Concepts'!" &amp; ADDRESS(MATCH("Lost or Stolen card",Concepts!$A:$A,0),1,,,),"Lost or Stolen card")</f>
        <v>Lost or Stolen card</v>
      </c>
      <c r="L58" s="158"/>
    </row>
    <row r="59" spans="1:13" s="155" customFormat="1" ht="14.5" customHeight="1" x14ac:dyDescent="0.25">
      <c r="A59" s="904"/>
      <c r="B59" s="907"/>
      <c r="C59" s="904"/>
      <c r="D59" s="907"/>
      <c r="E59" s="904"/>
      <c r="F59" s="974"/>
      <c r="G59" s="902"/>
      <c r="H59" s="958"/>
      <c r="I59" s="978"/>
      <c r="J59" s="907"/>
      <c r="K59" s="202" t="str">
        <f ca="1">HYPERLINK(MID(CELL("filename"),SEARCH("[",CELL("filename")),SEARCH("]",CELL("filename"))-SEARCH("[",CELL("filename"))+1)&amp;"'Concepts'!" &amp; ADDRESS(MATCH("Card Not Received ",Concepts!$A:$A,0),1,,,),"Card Not Received ")</f>
        <v xml:space="preserve">Card Not Received </v>
      </c>
      <c r="L59" s="158"/>
    </row>
    <row r="60" spans="1:13" s="155" customFormat="1" ht="14.5" customHeight="1" x14ac:dyDescent="0.25">
      <c r="A60" s="904"/>
      <c r="B60" s="907"/>
      <c r="C60" s="904"/>
      <c r="D60" s="907"/>
      <c r="E60" s="904"/>
      <c r="F60" s="974"/>
      <c r="G60" s="902"/>
      <c r="H60" s="958"/>
      <c r="I60" s="978"/>
      <c r="J60" s="907"/>
      <c r="K60" s="202" t="str">
        <f ca="1">HYPERLINK(MID(CELL("filename"),SEARCH("[",CELL("filename")),SEARCH("]",CELL("filename"))-SEARCH("[",CELL("filename"))+1)&amp;"'Concepts'!" &amp; ADDRESS(MATCH("Counterfeit card ",Concepts!$A:$A,0),1,,,),"Counterfeit card ")</f>
        <v xml:space="preserve">Counterfeit card </v>
      </c>
      <c r="L60" s="158"/>
    </row>
    <row r="61" spans="1:13" s="155" customFormat="1" ht="14.5" customHeight="1" thickBot="1" x14ac:dyDescent="0.3">
      <c r="A61" s="904"/>
      <c r="B61" s="907"/>
      <c r="C61" s="904"/>
      <c r="D61" s="907"/>
      <c r="E61" s="904"/>
      <c r="F61" s="974"/>
      <c r="G61" s="902"/>
      <c r="H61" s="958"/>
      <c r="I61" s="979"/>
      <c r="J61" s="908"/>
      <c r="K61" s="186" t="str">
        <f ca="1">HYPERLINK(MID(CELL("filename"),SEARCH("[",CELL("filename")),SEARCH("]",CELL("filename"))-SEARCH("[",CELL("filename"))+1)&amp;"'Concepts'!" &amp; ADDRESS(MATCH("Other (fraud type)",Concepts!$A:$A,0),1,,,),"Other")</f>
        <v>Other</v>
      </c>
      <c r="L61" s="158"/>
    </row>
    <row r="62" spans="1:13" s="155" customFormat="1" ht="14.5" customHeight="1" x14ac:dyDescent="0.25">
      <c r="A62" s="904"/>
      <c r="B62" s="907"/>
      <c r="C62" s="904"/>
      <c r="D62" s="907"/>
      <c r="E62" s="904"/>
      <c r="F62" s="974"/>
      <c r="G62" s="902"/>
      <c r="H62" s="958"/>
      <c r="I62"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62" s="749"/>
      <c r="K62" s="750"/>
      <c r="L62" s="158"/>
    </row>
    <row r="63" spans="1:13" s="155" customFormat="1" ht="14.5" customHeight="1" thickBot="1" x14ac:dyDescent="0.3">
      <c r="A63" s="904"/>
      <c r="B63" s="907"/>
      <c r="C63" s="904"/>
      <c r="D63" s="907"/>
      <c r="E63" s="904"/>
      <c r="F63" s="974"/>
      <c r="G63" s="903"/>
      <c r="H63" s="945"/>
      <c r="I63" s="751" t="str">
        <f ca="1">HYPERLINK(MID(CELL("filename"),SEARCH("[",CELL("filename")),SEARCH("]",CELL("filename"))-SEARCH("[",CELL("filename"))+1)&amp;"'Concepts'!" &amp; ADDRESS(MATCH("Manipulation of the payer",Concepts!$A:$A,0),1,,,),"Manipulation of the payer to make a card payment")</f>
        <v>Manipulation of the payer to make a card payment</v>
      </c>
      <c r="J63" s="752"/>
      <c r="K63" s="158"/>
      <c r="L63" s="158"/>
    </row>
    <row r="64" spans="1:13" s="155" customFormat="1" ht="15" customHeight="1" thickBot="1" x14ac:dyDescent="0.3">
      <c r="A64" s="904"/>
      <c r="B64" s="907"/>
      <c r="C64" s="904"/>
      <c r="D64" s="907"/>
      <c r="E64" s="904"/>
      <c r="F64" s="974"/>
      <c r="G64" s="88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64" s="879" t="s">
        <v>555</v>
      </c>
      <c r="I64" s="880"/>
      <c r="J64" s="880"/>
      <c r="K64" s="880"/>
      <c r="L64" s="158"/>
    </row>
    <row r="65" spans="1:14" s="155" customFormat="1" ht="15" customHeight="1" x14ac:dyDescent="0.25">
      <c r="A65" s="904"/>
      <c r="B65" s="907"/>
      <c r="C65" s="904"/>
      <c r="D65" s="907"/>
      <c r="E65" s="904"/>
      <c r="F65" s="974"/>
      <c r="G65" s="904"/>
      <c r="H65" s="967" t="s">
        <v>1551</v>
      </c>
      <c r="I65" s="881" t="str">
        <f ca="1">HYPERLINK(MID(CELL("filename"),SEARCH("[",CELL("filename")),SEARCH("]",CELL("filename"))-SEARCH("[",CELL("filename"))+1)&amp;"'Concepts'!" &amp; ADDRESS(MATCH("Issuance of a payment order by the fraudster",Concepts!$A:$A,0),1,,,),"Issuance of a payment order by the fraudster")</f>
        <v>Issuance of a payment order by the fraudster</v>
      </c>
      <c r="J65" s="906" t="s">
        <v>239</v>
      </c>
      <c r="K65" s="201" t="str">
        <f ca="1">HYPERLINK(MID(CELL("filename"),SEARCH("[",CELL("filename")),SEARCH("]",CELL("filename"))-SEARCH("[",CELL("filename"))+1)&amp;"'Concepts'!" &amp; ADDRESS(MATCH("Lost or Stolen card",Concepts!$A:$A,0),1,,,),"Lost or Stolen card")</f>
        <v>Lost or Stolen card</v>
      </c>
      <c r="L65" s="158"/>
    </row>
    <row r="66" spans="1:14" s="155" customFormat="1" ht="15" customHeight="1" x14ac:dyDescent="0.25">
      <c r="A66" s="904"/>
      <c r="B66" s="907"/>
      <c r="C66" s="904"/>
      <c r="D66" s="907"/>
      <c r="E66" s="904"/>
      <c r="F66" s="974"/>
      <c r="G66" s="904"/>
      <c r="H66" s="968"/>
      <c r="I66" s="978"/>
      <c r="J66" s="907"/>
      <c r="K66" s="202" t="str">
        <f ca="1">HYPERLINK(MID(CELL("filename"),SEARCH("[",CELL("filename")),SEARCH("]",CELL("filename"))-SEARCH("[",CELL("filename"))+1)&amp;"'Concepts'!" &amp; ADDRESS(MATCH("Card Not Received ",Concepts!$A:$A,0),1,,,),"Card Not Received ")</f>
        <v xml:space="preserve">Card Not Received </v>
      </c>
      <c r="L66" s="158"/>
    </row>
    <row r="67" spans="1:14" s="155" customFormat="1" ht="15" customHeight="1" x14ac:dyDescent="0.25">
      <c r="A67" s="904"/>
      <c r="B67" s="907"/>
      <c r="C67" s="904"/>
      <c r="D67" s="907"/>
      <c r="E67" s="904"/>
      <c r="F67" s="974"/>
      <c r="G67" s="904"/>
      <c r="H67" s="968"/>
      <c r="I67" s="978"/>
      <c r="J67" s="907"/>
      <c r="K67" s="202" t="str">
        <f ca="1">HYPERLINK(MID(CELL("filename"),SEARCH("[",CELL("filename")),SEARCH("]",CELL("filename"))-SEARCH("[",CELL("filename"))+1)&amp;"'Concepts'!" &amp; ADDRESS(MATCH("Counterfeit card ",Concepts!$A:$A,0),1,,,),"Counterfeit card ")</f>
        <v xml:space="preserve">Counterfeit card </v>
      </c>
      <c r="L67" s="158"/>
    </row>
    <row r="68" spans="1:14" s="155" customFormat="1" ht="15" customHeight="1" thickBot="1" x14ac:dyDescent="0.3">
      <c r="A68" s="904"/>
      <c r="B68" s="907"/>
      <c r="C68" s="904"/>
      <c r="D68" s="907"/>
      <c r="E68" s="904"/>
      <c r="F68" s="974"/>
      <c r="G68" s="904"/>
      <c r="H68" s="968"/>
      <c r="I68" s="979"/>
      <c r="J68" s="908"/>
      <c r="K68" s="186" t="str">
        <f ca="1">HYPERLINK(MID(CELL("filename"),SEARCH("[",CELL("filename")),SEARCH("]",CELL("filename"))-SEARCH("[",CELL("filename"))+1)&amp;"'Concepts'!" &amp; ADDRESS(MATCH("Other (fraud type)",Concepts!$A:$A,0),1,,,),"Other")</f>
        <v>Other</v>
      </c>
      <c r="L68" s="158"/>
    </row>
    <row r="69" spans="1:14" s="155" customFormat="1" ht="15" customHeight="1" x14ac:dyDescent="0.25">
      <c r="A69" s="904"/>
      <c r="B69" s="907"/>
      <c r="C69" s="904"/>
      <c r="D69" s="907"/>
      <c r="E69" s="904"/>
      <c r="F69" s="974"/>
      <c r="G69" s="904"/>
      <c r="H69" s="968"/>
      <c r="I69"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69" s="749"/>
      <c r="K69" s="750"/>
      <c r="L69" s="158"/>
    </row>
    <row r="70" spans="1:14" s="155" customFormat="1" ht="15" customHeight="1" thickBot="1" x14ac:dyDescent="0.3">
      <c r="A70" s="904"/>
      <c r="B70" s="907"/>
      <c r="C70" s="904"/>
      <c r="D70" s="907"/>
      <c r="E70" s="904"/>
      <c r="F70" s="974"/>
      <c r="G70" s="904"/>
      <c r="H70" s="969"/>
      <c r="I70" s="751" t="str">
        <f ca="1">HYPERLINK(MID(CELL("filename"),SEARCH("[",CELL("filename")),SEARCH("]",CELL("filename"))-SEARCH("[",CELL("filename"))+1)&amp;"'Concepts'!" &amp; ADDRESS(MATCH("Manipulation of the payer",Concepts!$A:$A,0),1,,,),"Manipulation of the payer to make a card payment")</f>
        <v>Manipulation of the payer to make a card payment</v>
      </c>
      <c r="J70" s="752"/>
      <c r="K70" s="158"/>
      <c r="L70" s="158"/>
    </row>
    <row r="71" spans="1:14" s="155" customFormat="1" ht="15" customHeight="1" x14ac:dyDescent="0.25">
      <c r="A71" s="904"/>
      <c r="B71" s="907"/>
      <c r="C71" s="904"/>
      <c r="D71" s="907"/>
      <c r="E71" s="904"/>
      <c r="F71" s="974"/>
      <c r="G71" s="904"/>
      <c r="H71" s="980" t="s">
        <v>239</v>
      </c>
      <c r="I71" s="674" t="str">
        <f ca="1">HYPERLINK(MID(CELL("filename"),SEARCH("[",CELL("filename")),SEARCH("]",CELL("filename"))-SEARCH("[",CELL("filename"))+1)&amp;"'Concepts'!" &amp; ADDRESS(MATCH("Trusted beneficiaries",Concepts!$A:$A,0),1,,,),"Trusted beneficiaries")</f>
        <v>Trusted beneficiaries</v>
      </c>
      <c r="J71" s="172"/>
      <c r="K71" s="158"/>
      <c r="L71" s="158"/>
    </row>
    <row r="72" spans="1:14" s="155" customFormat="1" ht="15" customHeight="1" x14ac:dyDescent="0.25">
      <c r="A72" s="904"/>
      <c r="B72" s="907"/>
      <c r="C72" s="904"/>
      <c r="D72" s="907"/>
      <c r="E72" s="904"/>
      <c r="F72" s="974"/>
      <c r="G72" s="904"/>
      <c r="H72" s="972"/>
      <c r="I72" s="678" t="str">
        <f ca="1">HYPERLINK(MID(CELL("filename"),SEARCH("[",CELL("filename")),SEARCH("]",CELL("filename"))-SEARCH("[",CELL("filename"))+1)&amp;"'Concepts'!" &amp; ADDRESS(MATCH("Recurring transaction",Concepts!$A:$A,0),1,,,),"Recurring transaction")</f>
        <v>Recurring transaction</v>
      </c>
      <c r="J72" s="172"/>
      <c r="K72" s="158"/>
      <c r="L72" s="158"/>
    </row>
    <row r="73" spans="1:14" s="155" customFormat="1" ht="15" customHeight="1" x14ac:dyDescent="0.25">
      <c r="A73" s="904"/>
      <c r="B73" s="907"/>
      <c r="C73" s="904"/>
      <c r="D73" s="907"/>
      <c r="E73" s="904"/>
      <c r="F73" s="974"/>
      <c r="G73" s="904"/>
      <c r="H73" s="972"/>
      <c r="I73" s="678" t="str">
        <f ca="1">HYPERLINK(MID(CELL("filename"),SEARCH("[",CELL("filename")),SEARCH("]",CELL("filename"))-SEARCH("[",CELL("filename"))+1)&amp;"'Concepts'!" &amp; ADDRESS(MATCH("Contactless low value",Concepts!$A:$A,0),1,,,),"Contactless low value")</f>
        <v>Contactless low value</v>
      </c>
      <c r="J73" s="169"/>
      <c r="K73" s="169"/>
      <c r="L73" s="158"/>
    </row>
    <row r="74" spans="1:14" s="155" customFormat="1" x14ac:dyDescent="0.25">
      <c r="A74" s="904"/>
      <c r="B74" s="907"/>
      <c r="C74" s="904"/>
      <c r="D74" s="907"/>
      <c r="E74" s="904"/>
      <c r="F74" s="974"/>
      <c r="G74" s="904"/>
      <c r="H74" s="972"/>
      <c r="I74" s="678"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74" s="169"/>
      <c r="K74" s="169"/>
      <c r="L74" s="158"/>
    </row>
    <row r="75" spans="1:14" s="155" customFormat="1" ht="15" customHeight="1" thickBot="1" x14ac:dyDescent="0.3">
      <c r="A75" s="904"/>
      <c r="B75" s="907"/>
      <c r="C75" s="904"/>
      <c r="D75" s="907"/>
      <c r="E75" s="904"/>
      <c r="F75" s="974"/>
      <c r="G75" s="920"/>
      <c r="H75" s="973"/>
      <c r="I75" s="186" t="str">
        <f ca="1">HYPERLINK(MID(CELL("filename"),SEARCH("[",CELL("filename")),SEARCH("]",CELL("filename"))-SEARCH("[",CELL("filename"))+1)&amp;"'Concepts'!" &amp; ADDRESS(MATCH("Other (reason for non-SCA)",Concepts!$A:$A,0),1,,,),"Other")</f>
        <v>Other</v>
      </c>
      <c r="J75" s="169"/>
      <c r="K75" s="169"/>
      <c r="L75" s="158"/>
    </row>
    <row r="76" spans="1:14" s="155" customFormat="1" ht="15.75" customHeight="1" x14ac:dyDescent="0.25">
      <c r="A76" s="904"/>
      <c r="B76" s="907"/>
      <c r="C76" s="904"/>
      <c r="D76" s="907"/>
      <c r="E76" s="885" t="str">
        <f ca="1">HYPERLINK(MID(CELL("filename"),SEARCH("[",CELL("filename")),SEARCH("]",CELL("filename"))-SEARCH("[",CELL("filename"))+1)&amp;"'Concepts'!" &amp; ADDRESS(MATCH("Remote payment transaction",Concepts!$A:$A,0),1,,,),"Initiated via remote payment channel")</f>
        <v>Initiated via remote payment channel</v>
      </c>
      <c r="F76" s="944" t="s">
        <v>239</v>
      </c>
      <c r="G76" s="674" t="str">
        <f ca="1">HYPERLINK(MID(CELL("filename"),SEARCH("[",CELL("filename")),SEARCH("]",CELL("filename"))-SEARCH("[",CELL("filename"))+1)&amp;"'Concepts'!" &amp; ADDRESS(MATCH("Debit card",Concepts!$A:$A,0),1,,,),"with a debit card")</f>
        <v>with a debit card</v>
      </c>
      <c r="H76" s="158"/>
      <c r="I76" s="158"/>
      <c r="J76" s="198"/>
      <c r="K76" s="198"/>
      <c r="L76" s="158"/>
      <c r="M76" s="596"/>
    </row>
    <row r="77" spans="1:14" s="155" customFormat="1" ht="12" x14ac:dyDescent="0.25">
      <c r="A77" s="904"/>
      <c r="B77" s="907"/>
      <c r="C77" s="904"/>
      <c r="D77" s="907"/>
      <c r="E77" s="904"/>
      <c r="F77" s="958"/>
      <c r="G77" s="678" t="str">
        <f ca="1">HYPERLINK(MID(CELL("filename"),SEARCH("[",CELL("filename")),SEARCH("]",CELL("filename"))-SEARCH("[",CELL("filename"))+1)&amp;"'Concepts'!" &amp; ADDRESS(MATCH("Delayed debit card",Concepts!$A:$A,0),1,,,),"with a delayed debit card")</f>
        <v>with a delayed debit card</v>
      </c>
      <c r="H77" s="158"/>
      <c r="I77" s="158"/>
      <c r="J77" s="198"/>
      <c r="K77" s="198"/>
      <c r="L77" s="158"/>
      <c r="M77" s="596"/>
    </row>
    <row r="78" spans="1:14" s="155" customFormat="1" ht="13.5" customHeight="1" thickBot="1" x14ac:dyDescent="0.3">
      <c r="A78" s="904"/>
      <c r="B78" s="907"/>
      <c r="C78" s="904"/>
      <c r="D78" s="907"/>
      <c r="E78" s="904"/>
      <c r="F78" s="945"/>
      <c r="G78" s="186" t="str">
        <f ca="1">HYPERLINK(MID(CELL("filename"),SEARCH("[",CELL("filename")),SEARCH("]",CELL("filename"))-SEARCH("[",CELL("filename"))+1)&amp;"'Concepts'!" &amp; ADDRESS(MATCH("Credit card",Concepts!$A:$A,0),1,,,),"with a credit card")</f>
        <v>with a credit card</v>
      </c>
      <c r="H78" s="879" t="s">
        <v>555</v>
      </c>
      <c r="I78" s="880"/>
      <c r="J78" s="880"/>
      <c r="K78" s="880"/>
      <c r="L78" s="169"/>
      <c r="M78" s="596"/>
    </row>
    <row r="79" spans="1:14" s="155" customFormat="1" x14ac:dyDescent="0.25">
      <c r="A79" s="904"/>
      <c r="B79" s="907"/>
      <c r="C79" s="904"/>
      <c r="D79" s="907"/>
      <c r="E79" s="904"/>
      <c r="F79" s="906" t="s">
        <v>239</v>
      </c>
      <c r="G79" s="85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79" s="944" t="s">
        <v>1554</v>
      </c>
      <c r="I79" s="881" t="str">
        <f ca="1">HYPERLINK(MID(CELL("filename"),SEARCH("[",CELL("filename")),SEARCH("]",CELL("filename"))-SEARCH("[",CELL("filename"))+1)&amp;"'Concepts'!" &amp; ADDRESS(MATCH("Issuance of a payment order by the fraudster",Concepts!$A:$A,0),1,,,),"Issuance of a payment order by the fraudster")</f>
        <v>Issuance of a payment order by the fraudster</v>
      </c>
      <c r="J79" s="906" t="s">
        <v>239</v>
      </c>
      <c r="K79" s="201" t="str">
        <f ca="1">HYPERLINK(MID(CELL("filename"),SEARCH("[",CELL("filename")),SEARCH("]",CELL("filename"))-SEARCH("[",CELL("filename"))+1)&amp;"'Concepts'!" &amp; ADDRESS(MATCH("Lost or Stolen card",Concepts!$A:$A,0),1,,,),"Lost or Stolen card")</f>
        <v>Lost or Stolen card</v>
      </c>
      <c r="L79" s="753"/>
      <c r="M79" s="596"/>
      <c r="N79" s="596"/>
    </row>
    <row r="80" spans="1:14" s="155" customFormat="1" x14ac:dyDescent="0.25">
      <c r="A80" s="904"/>
      <c r="B80" s="907"/>
      <c r="C80" s="904"/>
      <c r="D80" s="907"/>
      <c r="E80" s="904"/>
      <c r="F80" s="907"/>
      <c r="G80" s="902"/>
      <c r="H80" s="958"/>
      <c r="I80" s="978"/>
      <c r="J80" s="907"/>
      <c r="K80" s="202" t="str">
        <f ca="1">HYPERLINK(MID(CELL("filename"),SEARCH("[",CELL("filename")),SEARCH("]",CELL("filename"))-SEARCH("[",CELL("filename"))+1)&amp;"'Concepts'!" &amp; ADDRESS(MATCH("Card Not Received ",Concepts!$A:$A,0),1,,,),"Card Not Received ")</f>
        <v xml:space="preserve">Card Not Received </v>
      </c>
      <c r="L80" s="753"/>
      <c r="M80" s="596"/>
      <c r="N80" s="596"/>
    </row>
    <row r="81" spans="1:14" s="155" customFormat="1" x14ac:dyDescent="0.25">
      <c r="A81" s="904"/>
      <c r="B81" s="907"/>
      <c r="C81" s="904"/>
      <c r="D81" s="907"/>
      <c r="E81" s="904"/>
      <c r="F81" s="907"/>
      <c r="G81" s="902"/>
      <c r="H81" s="958"/>
      <c r="I81" s="978"/>
      <c r="J81" s="907"/>
      <c r="K81" s="202" t="str">
        <f ca="1">HYPERLINK(MID(CELL("filename"),SEARCH("[",CELL("filename")),SEARCH("]",CELL("filename"))-SEARCH("[",CELL("filename"))+1)&amp;"'Concepts'!" &amp; ADDRESS(MATCH("Counterfeit card ",Concepts!$A:$A,0),1,,,),"Counterfeit card ")</f>
        <v xml:space="preserve">Counterfeit card </v>
      </c>
      <c r="L81" s="753"/>
      <c r="M81" s="596"/>
      <c r="N81" s="596"/>
    </row>
    <row r="82" spans="1:14" s="155" customFormat="1" x14ac:dyDescent="0.25">
      <c r="A82" s="904"/>
      <c r="B82" s="907"/>
      <c r="C82" s="904"/>
      <c r="D82" s="907"/>
      <c r="E82" s="904"/>
      <c r="F82" s="907"/>
      <c r="G82" s="902"/>
      <c r="H82" s="958"/>
      <c r="I82" s="978"/>
      <c r="J82" s="907"/>
      <c r="K82" s="202" t="str">
        <f ca="1">HYPERLINK(MID(CELL("filename"),SEARCH("[",CELL("filename")),SEARCH("]",CELL("filename"))-SEARCH("[",CELL("filename"))+1)&amp;"'Concepts'!" &amp; ADDRESS(MATCH("Card details theft",Concepts!$A:$A,0),1,,,),"Card details theft")</f>
        <v>Card details theft</v>
      </c>
      <c r="L82" s="753"/>
      <c r="M82" s="596"/>
      <c r="N82" s="596"/>
    </row>
    <row r="83" spans="1:14" s="155" customFormat="1" ht="12" thickBot="1" x14ac:dyDescent="0.3">
      <c r="A83" s="904"/>
      <c r="B83" s="907"/>
      <c r="C83" s="904"/>
      <c r="D83" s="907"/>
      <c r="E83" s="904"/>
      <c r="F83" s="907"/>
      <c r="G83" s="902"/>
      <c r="H83" s="958"/>
      <c r="I83" s="979"/>
      <c r="J83" s="908"/>
      <c r="K83" s="186" t="str">
        <f ca="1">HYPERLINK(MID(CELL("filename"),SEARCH("[",CELL("filename")),SEARCH("]",CELL("filename"))-SEARCH("[",CELL("filename"))+1)&amp;"'Concepts'!" &amp; ADDRESS(MATCH("Other (fraud type)",Concepts!$A:$A,0),1,,,),"Other")</f>
        <v>Other</v>
      </c>
      <c r="L83" s="753"/>
      <c r="M83" s="596"/>
      <c r="N83" s="596"/>
    </row>
    <row r="84" spans="1:14" s="155" customFormat="1" ht="12" x14ac:dyDescent="0.25">
      <c r="A84" s="904"/>
      <c r="B84" s="907"/>
      <c r="C84" s="904"/>
      <c r="D84" s="907"/>
      <c r="E84" s="904"/>
      <c r="F84" s="907"/>
      <c r="G84" s="902"/>
      <c r="H84" s="958"/>
      <c r="I84"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84" s="749"/>
      <c r="K84" s="750"/>
      <c r="L84" s="754"/>
      <c r="M84" s="596"/>
      <c r="N84" s="596"/>
    </row>
    <row r="85" spans="1:14" s="155" customFormat="1" ht="12.5" thickBot="1" x14ac:dyDescent="0.3">
      <c r="A85" s="904"/>
      <c r="B85" s="907"/>
      <c r="C85" s="904"/>
      <c r="D85" s="907"/>
      <c r="E85" s="904"/>
      <c r="F85" s="907"/>
      <c r="G85" s="903"/>
      <c r="H85" s="945"/>
      <c r="I85" s="751" t="str">
        <f ca="1">HYPERLINK(MID(CELL("filename"),SEARCH("[",CELL("filename")),SEARCH("]",CELL("filename"))-SEARCH("[",CELL("filename"))+1)&amp;"'Concepts'!" &amp; ADDRESS(MATCH("Manipulation of the payer",Concepts!$A:$A,0),1,,,),"Manipulation of the payer to make a card payment")</f>
        <v>Manipulation of the payer to make a card payment</v>
      </c>
      <c r="J85" s="752"/>
      <c r="K85" s="158"/>
      <c r="L85" s="169"/>
      <c r="M85" s="596"/>
      <c r="N85" s="596"/>
    </row>
    <row r="86" spans="1:14" s="155" customFormat="1" ht="13.5" customHeight="1" thickBot="1" x14ac:dyDescent="0.3">
      <c r="A86" s="904"/>
      <c r="B86" s="907"/>
      <c r="C86" s="904"/>
      <c r="D86" s="907"/>
      <c r="E86" s="904"/>
      <c r="F86" s="907"/>
      <c r="G86" s="88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86" s="879" t="s">
        <v>555</v>
      </c>
      <c r="I86" s="880"/>
      <c r="J86" s="880"/>
      <c r="K86" s="880"/>
      <c r="L86" s="169"/>
      <c r="M86" s="596"/>
      <c r="N86" s="596"/>
    </row>
    <row r="87" spans="1:14" s="155" customFormat="1" x14ac:dyDescent="0.25">
      <c r="A87" s="904"/>
      <c r="B87" s="907"/>
      <c r="C87" s="904"/>
      <c r="D87" s="907"/>
      <c r="E87" s="904"/>
      <c r="F87" s="907"/>
      <c r="G87" s="904"/>
      <c r="H87" s="967" t="s">
        <v>1551</v>
      </c>
      <c r="I87" s="881" t="str">
        <f ca="1">HYPERLINK(MID(CELL("filename"),SEARCH("[",CELL("filename")),SEARCH("]",CELL("filename"))-SEARCH("[",CELL("filename"))+1)&amp;"'Concepts'!" &amp; ADDRESS(MATCH("Issuance of a payment order by the fraudster",Concepts!$A:$A,0),1,,,),"Issuance of a payment order by the fraudster")</f>
        <v>Issuance of a payment order by the fraudster</v>
      </c>
      <c r="J87" s="906" t="s">
        <v>239</v>
      </c>
      <c r="K87" s="201" t="str">
        <f ca="1">HYPERLINK(MID(CELL("filename"),SEARCH("[",CELL("filename")),SEARCH("]",CELL("filename"))-SEARCH("[",CELL("filename"))+1)&amp;"'Concepts'!" &amp; ADDRESS(MATCH("Lost or Stolen card",Concepts!$A:$A,0),1,,,),"Lost or Stolen card")</f>
        <v>Lost or Stolen card</v>
      </c>
      <c r="L87" s="169"/>
      <c r="M87" s="596"/>
      <c r="N87" s="596"/>
    </row>
    <row r="88" spans="1:14" s="155" customFormat="1" x14ac:dyDescent="0.25">
      <c r="A88" s="904"/>
      <c r="B88" s="907"/>
      <c r="C88" s="904"/>
      <c r="D88" s="907"/>
      <c r="E88" s="904"/>
      <c r="F88" s="907"/>
      <c r="G88" s="904"/>
      <c r="H88" s="968"/>
      <c r="I88" s="978"/>
      <c r="J88" s="907"/>
      <c r="K88" s="202" t="str">
        <f ca="1">HYPERLINK(MID(CELL("filename"),SEARCH("[",CELL("filename")),SEARCH("]",CELL("filename"))-SEARCH("[",CELL("filename"))+1)&amp;"'Concepts'!" &amp; ADDRESS(MATCH("Card Not Received ",Concepts!$A:$A,0),1,,,),"Card Not Received ")</f>
        <v xml:space="preserve">Card Not Received </v>
      </c>
      <c r="L88" s="169"/>
      <c r="M88" s="596"/>
      <c r="N88" s="596"/>
    </row>
    <row r="89" spans="1:14" s="155" customFormat="1" x14ac:dyDescent="0.25">
      <c r="A89" s="904"/>
      <c r="B89" s="907"/>
      <c r="C89" s="904"/>
      <c r="D89" s="907"/>
      <c r="E89" s="904"/>
      <c r="F89" s="907"/>
      <c r="G89" s="904"/>
      <c r="H89" s="968"/>
      <c r="I89" s="978"/>
      <c r="J89" s="907"/>
      <c r="K89" s="202" t="str">
        <f ca="1">HYPERLINK(MID(CELL("filename"),SEARCH("[",CELL("filename")),SEARCH("]",CELL("filename"))-SEARCH("[",CELL("filename"))+1)&amp;"'Concepts'!" &amp; ADDRESS(MATCH("Counterfeit card ",Concepts!$A:$A,0),1,,,),"Counterfeit card ")</f>
        <v xml:space="preserve">Counterfeit card </v>
      </c>
      <c r="L89" s="169"/>
      <c r="M89" s="596"/>
      <c r="N89" s="596"/>
    </row>
    <row r="90" spans="1:14" s="155" customFormat="1" x14ac:dyDescent="0.25">
      <c r="A90" s="904"/>
      <c r="B90" s="907"/>
      <c r="C90" s="904"/>
      <c r="D90" s="907"/>
      <c r="E90" s="904"/>
      <c r="F90" s="907"/>
      <c r="G90" s="904"/>
      <c r="H90" s="968"/>
      <c r="I90" s="978"/>
      <c r="J90" s="907"/>
      <c r="K90" s="202" t="str">
        <f ca="1">HYPERLINK(MID(CELL("filename"),SEARCH("[",CELL("filename")),SEARCH("]",CELL("filename"))-SEARCH("[",CELL("filename"))+1)&amp;"'Concepts'!" &amp; ADDRESS(MATCH("Card details theft",Concepts!$A:$A,0),1,,,),"Card details theft")</f>
        <v>Card details theft</v>
      </c>
      <c r="L90" s="169"/>
      <c r="M90" s="596"/>
      <c r="N90" s="596"/>
    </row>
    <row r="91" spans="1:14" s="155" customFormat="1" ht="12" thickBot="1" x14ac:dyDescent="0.3">
      <c r="A91" s="904"/>
      <c r="B91" s="907"/>
      <c r="C91" s="904"/>
      <c r="D91" s="907"/>
      <c r="E91" s="904"/>
      <c r="F91" s="907"/>
      <c r="G91" s="904"/>
      <c r="H91" s="968"/>
      <c r="I91" s="979"/>
      <c r="J91" s="908"/>
      <c r="K91" s="186" t="str">
        <f ca="1">HYPERLINK(MID(CELL("filename"),SEARCH("[",CELL("filename")),SEARCH("]",CELL("filename"))-SEARCH("[",CELL("filename"))+1)&amp;"'Concepts'!" &amp; ADDRESS(MATCH("Other (fraud type)",Concepts!$A:$A,0),1,,,),"Other")</f>
        <v>Other</v>
      </c>
      <c r="L91" s="169"/>
      <c r="M91" s="596"/>
      <c r="N91" s="596"/>
    </row>
    <row r="92" spans="1:14" s="155" customFormat="1" ht="12" x14ac:dyDescent="0.25">
      <c r="A92" s="904"/>
      <c r="B92" s="907"/>
      <c r="C92" s="904"/>
      <c r="D92" s="907"/>
      <c r="E92" s="904"/>
      <c r="F92" s="907"/>
      <c r="G92" s="904"/>
      <c r="H92" s="968"/>
      <c r="I92"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92" s="749"/>
      <c r="K92" s="750"/>
      <c r="L92" s="169"/>
      <c r="M92" s="596"/>
      <c r="N92" s="596"/>
    </row>
    <row r="93" spans="1:14" s="155" customFormat="1" ht="12.5" thickBot="1" x14ac:dyDescent="0.3">
      <c r="A93" s="904"/>
      <c r="B93" s="907"/>
      <c r="C93" s="904"/>
      <c r="D93" s="907"/>
      <c r="E93" s="904"/>
      <c r="F93" s="907"/>
      <c r="G93" s="904"/>
      <c r="H93" s="969"/>
      <c r="I93" s="202" t="str">
        <f ca="1">HYPERLINK(MID(CELL("filename"),SEARCH("[",CELL("filename")),SEARCH("]",CELL("filename"))-SEARCH("[",CELL("filename"))+1)&amp;"'Concepts'!" &amp; ADDRESS(MATCH("Manipulation of the payer",Concepts!$A:$A,0),1,,,),"Manipulation of the payer to make a card payment")</f>
        <v>Manipulation of the payer to make a card payment</v>
      </c>
      <c r="J93" s="752"/>
      <c r="K93" s="158"/>
      <c r="L93" s="169"/>
      <c r="M93" s="596"/>
      <c r="N93" s="596"/>
    </row>
    <row r="94" spans="1:14" s="155" customFormat="1" ht="12" x14ac:dyDescent="0.25">
      <c r="A94" s="904"/>
      <c r="B94" s="907"/>
      <c r="C94" s="904"/>
      <c r="D94" s="907"/>
      <c r="E94" s="904"/>
      <c r="F94" s="907"/>
      <c r="G94" s="904"/>
      <c r="H94" s="941" t="s">
        <v>239</v>
      </c>
      <c r="I94" s="674" t="str">
        <f ca="1">HYPERLINK(MID(CELL("filename"),SEARCH("[",CELL("filename")),SEARCH("]",CELL("filename"))-SEARCH("[",CELL("filename"))+1)&amp;"'Concepts'!" &amp; ADDRESS(MATCH("Low value",Concepts!$A:$A,0),1,,,),"Low value")</f>
        <v>Low value</v>
      </c>
      <c r="J94" s="172"/>
      <c r="K94" s="158"/>
      <c r="L94" s="169"/>
      <c r="M94" s="596"/>
      <c r="N94" s="596"/>
    </row>
    <row r="95" spans="1:14" s="155" customFormat="1" ht="12" x14ac:dyDescent="0.25">
      <c r="A95" s="904"/>
      <c r="B95" s="907"/>
      <c r="C95" s="904"/>
      <c r="D95" s="907"/>
      <c r="E95" s="904"/>
      <c r="F95" s="907"/>
      <c r="G95" s="904"/>
      <c r="H95" s="942"/>
      <c r="I95" s="678" t="str">
        <f ca="1">HYPERLINK(MID(CELL("filename"),SEARCH("[",CELL("filename")),SEARCH("]",CELL("filename"))-SEARCH("[",CELL("filename"))+1)&amp;"'Concepts'!" &amp; ADDRESS(MATCH("Trusted beneficiaries",Concepts!$A:$A,0),1,,,),"Trusted beneficiaries")</f>
        <v>Trusted beneficiaries</v>
      </c>
      <c r="J95" s="172"/>
      <c r="K95" s="158"/>
      <c r="L95" s="158"/>
      <c r="M95" s="596"/>
      <c r="N95" s="596"/>
    </row>
    <row r="96" spans="1:14" s="155" customFormat="1" x14ac:dyDescent="0.25">
      <c r="A96" s="904"/>
      <c r="B96" s="907"/>
      <c r="C96" s="904"/>
      <c r="D96" s="907"/>
      <c r="E96" s="904"/>
      <c r="F96" s="907"/>
      <c r="G96" s="904"/>
      <c r="H96" s="942"/>
      <c r="I96" s="678" t="str">
        <f ca="1">HYPERLINK(MID(CELL("filename"),SEARCH("[",CELL("filename")),SEARCH("]",CELL("filename"))-SEARCH("[",CELL("filename"))+1)&amp;"'Concepts'!" &amp; ADDRESS(MATCH("Recurring transaction",Concepts!$A:$A,0),1,,,),"Recurring transaction")</f>
        <v>Recurring transaction</v>
      </c>
      <c r="J96" s="169"/>
      <c r="K96" s="169"/>
      <c r="L96" s="158"/>
    </row>
    <row r="97" spans="1:12" s="155" customFormat="1" x14ac:dyDescent="0.25">
      <c r="A97" s="904"/>
      <c r="B97" s="907"/>
      <c r="C97" s="904"/>
      <c r="D97" s="907"/>
      <c r="E97" s="904"/>
      <c r="F97" s="907"/>
      <c r="G97" s="904"/>
      <c r="H97" s="942"/>
      <c r="I97" s="678" t="str">
        <f ca="1">HYPERLINK(MID(CELL("filename"),SEARCH("[",CELL("filename")),SEARCH("]",CELL("filename"))-SEARCH("[",CELL("filename"))+1)&amp;"'Concepts'!" &amp; ADDRESS(MATCH("Contactless low value",Concepts!$A:$A,0),1,,,),"Contactless low value")</f>
        <v>Contactless low value</v>
      </c>
      <c r="J97" s="169"/>
      <c r="K97" s="169"/>
      <c r="L97" s="158"/>
    </row>
    <row r="98" spans="1:12" s="155" customFormat="1" x14ac:dyDescent="0.25">
      <c r="A98" s="904"/>
      <c r="B98" s="907"/>
      <c r="C98" s="904"/>
      <c r="D98" s="907"/>
      <c r="E98" s="904"/>
      <c r="F98" s="907"/>
      <c r="G98" s="904"/>
      <c r="H98" s="942"/>
      <c r="I98" s="678"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98" s="169"/>
      <c r="K98" s="169"/>
      <c r="L98" s="158"/>
    </row>
    <row r="99" spans="1:12" s="155" customFormat="1" x14ac:dyDescent="0.25">
      <c r="A99" s="904"/>
      <c r="B99" s="907"/>
      <c r="C99" s="904"/>
      <c r="D99" s="907"/>
      <c r="E99" s="904"/>
      <c r="F99" s="907"/>
      <c r="G99" s="904"/>
      <c r="H99" s="942"/>
      <c r="I99" s="678" t="str">
        <f ca="1">HYPERLINK(MID(CELL("filename"),SEARCH("[",CELL("filename")),SEARCH("]",CELL("filename"))-SEARCH("[",CELL("filename"))+1)&amp;"'Concepts'!" &amp; ADDRESS(MATCH("Merchant initiated transaction (MIT)",Concepts!$A:$A,0),1,,,),"Merchant initiated transaction (MIT)")</f>
        <v>Merchant initiated transaction (MIT)</v>
      </c>
      <c r="J99" s="158"/>
      <c r="K99" s="158"/>
      <c r="L99" s="158"/>
    </row>
    <row r="100" spans="1:12" s="155" customFormat="1" ht="12" thickBot="1" x14ac:dyDescent="0.3">
      <c r="A100" s="904"/>
      <c r="B100" s="908"/>
      <c r="C100" s="920"/>
      <c r="D100" s="908"/>
      <c r="E100" s="920"/>
      <c r="F100" s="908"/>
      <c r="G100" s="920"/>
      <c r="H100" s="943"/>
      <c r="I100" s="186" t="str">
        <f ca="1">HYPERLINK(MID(CELL("filename"),SEARCH("[",CELL("filename")),SEARCH("]",CELL("filename"))-SEARCH("[",CELL("filename"))+1)&amp;"'Concepts'!" &amp; ADDRESS(MATCH("Other (reason for non-SCA)",Concepts!$A:$A,0),1,,,),"Other")</f>
        <v>Other</v>
      </c>
      <c r="J100" s="158"/>
      <c r="K100" s="158"/>
      <c r="L100" s="158"/>
    </row>
    <row r="101" spans="1:12" s="155" customFormat="1" ht="12" thickBot="1" x14ac:dyDescent="0.3">
      <c r="A101" s="904"/>
      <c r="B101" s="909" t="s">
        <v>556</v>
      </c>
      <c r="C101" s="910"/>
      <c r="D101" s="158"/>
      <c r="E101" s="158"/>
      <c r="F101" s="158"/>
      <c r="G101" s="158"/>
      <c r="H101" s="158"/>
      <c r="I101" s="158"/>
      <c r="J101" s="158"/>
      <c r="K101" s="158"/>
      <c r="L101" s="158"/>
    </row>
    <row r="102" spans="1:12" s="155" customFormat="1" x14ac:dyDescent="0.25">
      <c r="A102" s="904"/>
      <c r="B102" s="852" t="s">
        <v>1623</v>
      </c>
      <c r="C102" s="674" t="str">
        <f ca="1">HYPERLINK(MID(CELL("filename"),SEARCH("[",CELL("filename")),SEARCH("]",CELL("filename"))-SEARCH("[",CELL("filename"))+1)&amp;"'Concepts'!" &amp; ADDRESS(MATCH("Reporting PSP",Concepts!$A:$A,0),1,,,),"The reporting PSP")</f>
        <v>The reporting PSP</v>
      </c>
      <c r="D102" s="158"/>
      <c r="E102" s="158"/>
      <c r="F102" s="158"/>
      <c r="G102" s="158"/>
      <c r="H102" s="158"/>
      <c r="I102" s="158"/>
      <c r="J102" s="158"/>
      <c r="K102" s="158"/>
      <c r="L102" s="158"/>
    </row>
    <row r="103" spans="1:12" s="155" customFormat="1" x14ac:dyDescent="0.25">
      <c r="A103" s="904"/>
      <c r="B103" s="854"/>
      <c r="C103" s="678" t="str">
        <f ca="1">HYPERLINK(MID(CELL("filename"),SEARCH("[",CELL("filename")),SEARCH("]",CELL("filename"))-SEARCH("[",CELL("filename"))+1)&amp;"'Concepts'!" &amp; ADDRESS(MATCH("PSU of the reporting PSP",Concepts!$A:$A,0),1,,,),"The PSU of the reporting PSP")</f>
        <v>The PSU of the reporting PSP</v>
      </c>
      <c r="D103" s="158"/>
      <c r="E103" s="158"/>
      <c r="F103" s="158"/>
      <c r="G103" s="158"/>
      <c r="H103" s="158"/>
      <c r="I103" s="158"/>
      <c r="J103" s="158"/>
      <c r="K103" s="158"/>
      <c r="L103" s="158"/>
    </row>
    <row r="104" spans="1:12" s="155" customFormat="1" ht="12" thickBot="1" x14ac:dyDescent="0.3">
      <c r="A104" s="920"/>
      <c r="B104" s="853"/>
      <c r="C104" s="186" t="str">
        <f ca="1">HYPERLINK(MID(CELL("filename"),SEARCH("[",CELL("filename")),SEARCH("]",CELL("filename"))-SEARCH("[",CELL("filename"))+1)&amp;"'Concepts'!" &amp; ADDRESS(MATCH("Other (liability bearer)",Concepts!$A:$A,0),1,,,),"Other")</f>
        <v>Other</v>
      </c>
      <c r="D104" s="158"/>
      <c r="E104" s="158"/>
      <c r="F104" s="158"/>
      <c r="G104" s="158"/>
      <c r="H104" s="158"/>
      <c r="I104" s="158"/>
      <c r="J104" s="158"/>
      <c r="K104" s="158"/>
      <c r="L104" s="158"/>
    </row>
    <row r="105" spans="1:12" s="155" customFormat="1" x14ac:dyDescent="0.25">
      <c r="A105" s="158"/>
      <c r="B105" s="158"/>
      <c r="C105" s="158"/>
      <c r="D105" s="158"/>
      <c r="E105" s="158"/>
      <c r="F105" s="158"/>
      <c r="G105" s="158"/>
      <c r="H105" s="158"/>
      <c r="I105" s="158"/>
      <c r="J105" s="158"/>
      <c r="K105" s="158"/>
      <c r="L105" s="158"/>
    </row>
    <row r="106" spans="1:12" s="155" customFormat="1" ht="12" thickBot="1" x14ac:dyDescent="0.3">
      <c r="A106" s="158"/>
      <c r="B106" s="158"/>
      <c r="C106" s="158"/>
      <c r="D106" s="158"/>
      <c r="E106" s="158"/>
      <c r="F106" s="158"/>
      <c r="G106" s="158"/>
      <c r="H106" s="158"/>
      <c r="I106" s="158"/>
      <c r="J106" s="158"/>
      <c r="K106" s="158"/>
      <c r="L106" s="158"/>
    </row>
    <row r="107" spans="1:12" s="155" customFormat="1" ht="14.5" customHeight="1" x14ac:dyDescent="0.25">
      <c r="A107" s="885"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with card-based payment instruments aquired by resident PSP (except cards with an e-money function only) [received]")</f>
        <v>Card-based payment transactions with card-based payment instruments aquired by resident PSP (except cards with an e-money function only) [received]</v>
      </c>
      <c r="B107" s="906" t="s">
        <v>239</v>
      </c>
      <c r="C107" s="891" t="str">
        <f ca="1">HYPERLINK(MID(CELL("filename"),SEARCH("[",CELL("filename")),SEARCH("]",CELL("filename"))-SEARCH("[",CELL("filename"))+1)&amp;"'Concepts'!" &amp; ADDRESS(MATCH("Initiated non-electronically",Concepts!$A:$A,0),1,,,),"Initiated non-electronically")</f>
        <v>Initiated non-electronically</v>
      </c>
      <c r="D107" s="158"/>
      <c r="E107" s="158"/>
      <c r="F107" s="172"/>
      <c r="G107" s="169"/>
      <c r="H107" s="197"/>
      <c r="I107" s="169"/>
      <c r="J107" s="198"/>
      <c r="K107" s="198"/>
      <c r="L107" s="158"/>
    </row>
    <row r="108" spans="1:12" s="155" customFormat="1" ht="12.5" thickBot="1" x14ac:dyDescent="0.3">
      <c r="A108" s="904"/>
      <c r="B108" s="907"/>
      <c r="C108" s="946"/>
      <c r="D108" s="158"/>
      <c r="E108" s="158"/>
      <c r="F108" s="172"/>
      <c r="G108" s="169"/>
      <c r="H108" s="197"/>
      <c r="I108" s="169"/>
      <c r="J108" s="198"/>
      <c r="K108" s="198"/>
      <c r="L108" s="158"/>
    </row>
    <row r="109" spans="1:12" s="155" customFormat="1" ht="12" x14ac:dyDescent="0.25">
      <c r="A109" s="904"/>
      <c r="B109" s="907"/>
      <c r="C109" s="885" t="str">
        <f ca="1">HYPERLINK(MID(CELL("filename"),SEARCH("[",CELL("filename")),SEARCH("]",CELL("filename"))-SEARCH("[",CELL("filename"))+1)&amp;"'Concepts'!" &amp; ADDRESS(MATCH("Initiated electronically",Concepts!$A:$A,0),1,,,),"Initiated electronically")</f>
        <v>Initiated electronically</v>
      </c>
      <c r="D109" s="906" t="s">
        <v>239</v>
      </c>
      <c r="E109" s="885" t="str">
        <f ca="1">HYPERLINK(MID(CELL("filename"),SEARCH("[",CELL("filename")),SEARCH("]",CELL("filename"))-SEARCH("[",CELL("filename"))+1)&amp;"'Concepts'!" &amp; ADDRESS(MATCH("Non-remote payment transaction",Concepts!$A:$A,0),1,,,),"Initiated via non-remote payment channel")</f>
        <v>Initiated via non-remote payment channel</v>
      </c>
      <c r="F109" s="944" t="s">
        <v>239</v>
      </c>
      <c r="G109" s="674" t="str">
        <f ca="1">HYPERLINK(MID(CELL("filename"),SEARCH("[",CELL("filename")),SEARCH("]",CELL("filename"))-SEARCH("[",CELL("filename"))+1)&amp;"'Concepts'!" &amp; ADDRESS(MATCH("Debit card",Concepts!$A:$A,0),1,,,),"with a debit card")</f>
        <v>with a debit card</v>
      </c>
      <c r="H109" s="158"/>
      <c r="I109" s="158"/>
      <c r="J109" s="198"/>
      <c r="K109" s="198"/>
      <c r="L109" s="158"/>
    </row>
    <row r="110" spans="1:12" s="155" customFormat="1" ht="12" x14ac:dyDescent="0.25">
      <c r="A110" s="904"/>
      <c r="B110" s="907"/>
      <c r="C110" s="904"/>
      <c r="D110" s="907"/>
      <c r="E110" s="904"/>
      <c r="F110" s="958"/>
      <c r="G110" s="678" t="str">
        <f ca="1">HYPERLINK(MID(CELL("filename"),SEARCH("[",CELL("filename")),SEARCH("]",CELL("filename"))-SEARCH("[",CELL("filename"))+1)&amp;"'Concepts'!" &amp; ADDRESS(MATCH("Delayed debit card",Concepts!$A:$A,0),1,,,),"with a delayed debit card")</f>
        <v>with a delayed debit card</v>
      </c>
      <c r="H110" s="158"/>
      <c r="I110" s="158"/>
      <c r="J110" s="198"/>
      <c r="K110" s="198"/>
      <c r="L110" s="158"/>
    </row>
    <row r="111" spans="1:12" s="155" customFormat="1" ht="13.5" customHeight="1" thickBot="1" x14ac:dyDescent="0.3">
      <c r="A111" s="904"/>
      <c r="B111" s="907"/>
      <c r="C111" s="904"/>
      <c r="D111" s="907"/>
      <c r="E111" s="904"/>
      <c r="F111" s="945"/>
      <c r="G111" s="186" t="str">
        <f ca="1">HYPERLINK(MID(CELL("filename"),SEARCH("[",CELL("filename")),SEARCH("]",CELL("filename"))-SEARCH("[",CELL("filename"))+1)&amp;"'Concepts'!" &amp; ADDRESS(MATCH("Credit card",Concepts!$A:$A,0),1,,,),"with a credit card")</f>
        <v>with a credit card</v>
      </c>
      <c r="H111" s="879" t="s">
        <v>555</v>
      </c>
      <c r="I111" s="880"/>
      <c r="J111" s="880"/>
      <c r="K111" s="880"/>
      <c r="L111" s="158"/>
    </row>
    <row r="112" spans="1:12" s="155" customFormat="1" x14ac:dyDescent="0.25">
      <c r="A112" s="904"/>
      <c r="B112" s="907"/>
      <c r="C112" s="904"/>
      <c r="D112" s="907"/>
      <c r="E112" s="904"/>
      <c r="F112" s="906" t="s">
        <v>239</v>
      </c>
      <c r="G112" s="85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112" s="944" t="s">
        <v>1554</v>
      </c>
      <c r="I112" s="881" t="str">
        <f ca="1">HYPERLINK(MID(CELL("filename"),SEARCH("[",CELL("filename")),SEARCH("]",CELL("filename"))-SEARCH("[",CELL("filename"))+1)&amp;"'Concepts'!" &amp; ADDRESS(MATCH("Issuance of a payment order by the fraudster",Concepts!$A:$A,0),1,,,),"Issuance of a payment order by the fraudster")</f>
        <v>Issuance of a payment order by the fraudster</v>
      </c>
      <c r="J112" s="906" t="s">
        <v>239</v>
      </c>
      <c r="K112" s="201" t="str">
        <f ca="1">HYPERLINK(MID(CELL("filename"),SEARCH("[",CELL("filename")),SEARCH("]",CELL("filename"))-SEARCH("[",CELL("filename"))+1)&amp;"'Concepts'!" &amp; ADDRESS(MATCH("Lost or Stolen card",Concepts!$A:$A,0),1,,,),"Lost or Stolen card")</f>
        <v>Lost or Stolen card</v>
      </c>
      <c r="L112" s="158"/>
    </row>
    <row r="113" spans="1:12" s="155" customFormat="1" x14ac:dyDescent="0.25">
      <c r="A113" s="904"/>
      <c r="B113" s="907"/>
      <c r="C113" s="904"/>
      <c r="D113" s="907"/>
      <c r="E113" s="904"/>
      <c r="F113" s="974"/>
      <c r="G113" s="902"/>
      <c r="H113" s="958"/>
      <c r="I113" s="970"/>
      <c r="J113" s="907"/>
      <c r="K113" s="202" t="str">
        <f ca="1">HYPERLINK(MID(CELL("filename"),SEARCH("[",CELL("filename")),SEARCH("]",CELL("filename"))-SEARCH("[",CELL("filename"))+1)&amp;"'Concepts'!" &amp; ADDRESS(MATCH("Card Not Received ",Concepts!$A:$A,0),1,,,),"Card Not Received ")</f>
        <v xml:space="preserve">Card Not Received </v>
      </c>
      <c r="L113" s="158"/>
    </row>
    <row r="114" spans="1:12" s="155" customFormat="1" x14ac:dyDescent="0.25">
      <c r="A114" s="904"/>
      <c r="B114" s="907"/>
      <c r="C114" s="904"/>
      <c r="D114" s="907"/>
      <c r="E114" s="904"/>
      <c r="F114" s="974"/>
      <c r="G114" s="902"/>
      <c r="H114" s="958"/>
      <c r="I114" s="970"/>
      <c r="J114" s="907"/>
      <c r="K114" s="202" t="str">
        <f ca="1">HYPERLINK(MID(CELL("filename"),SEARCH("[",CELL("filename")),SEARCH("]",CELL("filename"))-SEARCH("[",CELL("filename"))+1)&amp;"'Concepts'!" &amp; ADDRESS(MATCH("Counterfeit card ",Concepts!$A:$A,0),1,,,),"Counterfeit card ")</f>
        <v xml:space="preserve">Counterfeit card </v>
      </c>
      <c r="L114" s="158"/>
    </row>
    <row r="115" spans="1:12" s="155" customFormat="1" ht="12" thickBot="1" x14ac:dyDescent="0.3">
      <c r="A115" s="904"/>
      <c r="B115" s="907"/>
      <c r="C115" s="904"/>
      <c r="D115" s="907"/>
      <c r="E115" s="904"/>
      <c r="F115" s="974"/>
      <c r="G115" s="902"/>
      <c r="H115" s="958"/>
      <c r="I115" s="971"/>
      <c r="J115" s="908"/>
      <c r="K115" s="186" t="str">
        <f ca="1">HYPERLINK(MID(CELL("filename"),SEARCH("[",CELL("filename")),SEARCH("]",CELL("filename"))-SEARCH("[",CELL("filename"))+1)&amp;"'Concepts'!" &amp; ADDRESS(MATCH("Other (fraud type)",Concepts!$A:$A,0),1,,,),"Other")</f>
        <v>Other</v>
      </c>
      <c r="L115" s="158"/>
    </row>
    <row r="116" spans="1:12" s="155" customFormat="1" ht="12" x14ac:dyDescent="0.25">
      <c r="A116" s="904"/>
      <c r="B116" s="907"/>
      <c r="C116" s="904"/>
      <c r="D116" s="907"/>
      <c r="E116" s="904"/>
      <c r="F116" s="974"/>
      <c r="G116" s="902"/>
      <c r="H116" s="958"/>
      <c r="I116"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16" s="749"/>
      <c r="K116" s="750"/>
      <c r="L116" s="158"/>
    </row>
    <row r="117" spans="1:12" s="155" customFormat="1" ht="12.5" thickBot="1" x14ac:dyDescent="0.3">
      <c r="A117" s="904"/>
      <c r="B117" s="907"/>
      <c r="C117" s="904"/>
      <c r="D117" s="907"/>
      <c r="E117" s="904"/>
      <c r="F117" s="974"/>
      <c r="G117" s="903"/>
      <c r="H117" s="945"/>
      <c r="I117" s="751" t="str">
        <f ca="1">HYPERLINK(MID(CELL("filename"),SEARCH("[",CELL("filename")),SEARCH("]",CELL("filename"))-SEARCH("[",CELL("filename"))+1)&amp;"'Concepts'!" &amp; ADDRESS(MATCH("Manipulation of the payer",Concepts!$A:$A,0),1,,,),"Manipulation of the payer to make a card payment")</f>
        <v>Manipulation of the payer to make a card payment</v>
      </c>
      <c r="J117" s="752"/>
      <c r="K117" s="158"/>
      <c r="L117" s="158"/>
    </row>
    <row r="118" spans="1:12" s="155" customFormat="1" ht="13.5" customHeight="1" thickBot="1" x14ac:dyDescent="0.3">
      <c r="A118" s="904"/>
      <c r="B118" s="907"/>
      <c r="C118" s="904"/>
      <c r="D118" s="907"/>
      <c r="E118" s="904"/>
      <c r="F118" s="974"/>
      <c r="G118" s="88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118" s="879" t="s">
        <v>555</v>
      </c>
      <c r="I118" s="880"/>
      <c r="J118" s="880"/>
      <c r="K118" s="880"/>
      <c r="L118" s="158"/>
    </row>
    <row r="119" spans="1:12" s="155" customFormat="1" x14ac:dyDescent="0.25">
      <c r="A119" s="904"/>
      <c r="B119" s="907"/>
      <c r="C119" s="904"/>
      <c r="D119" s="907"/>
      <c r="E119" s="904"/>
      <c r="F119" s="974"/>
      <c r="G119" s="904"/>
      <c r="H119" s="967" t="s">
        <v>1551</v>
      </c>
      <c r="I119" s="881" t="str">
        <f ca="1">HYPERLINK(MID(CELL("filename"),SEARCH("[",CELL("filename")),SEARCH("]",CELL("filename"))-SEARCH("[",CELL("filename"))+1)&amp;"'Concepts'!" &amp; ADDRESS(MATCH("Issuance of a payment order by the fraudster",Concepts!$A:$A,0),1,,,),"Issuance of a payment order by the fraudster")</f>
        <v>Issuance of a payment order by the fraudster</v>
      </c>
      <c r="J119" s="906" t="s">
        <v>239</v>
      </c>
      <c r="K119" s="201" t="str">
        <f ca="1">HYPERLINK(MID(CELL("filename"),SEARCH("[",CELL("filename")),SEARCH("]",CELL("filename"))-SEARCH("[",CELL("filename"))+1)&amp;"'Concepts'!" &amp; ADDRESS(MATCH("Lost or Stolen card",Concepts!$A:$A,0),1,,,),"Lost or Stolen card")</f>
        <v>Lost or Stolen card</v>
      </c>
      <c r="L119" s="158"/>
    </row>
    <row r="120" spans="1:12" s="155" customFormat="1" x14ac:dyDescent="0.25">
      <c r="A120" s="904"/>
      <c r="B120" s="907"/>
      <c r="C120" s="904"/>
      <c r="D120" s="907"/>
      <c r="E120" s="904"/>
      <c r="F120" s="974"/>
      <c r="G120" s="904"/>
      <c r="H120" s="968"/>
      <c r="I120" s="970"/>
      <c r="J120" s="907"/>
      <c r="K120" s="202" t="str">
        <f ca="1">HYPERLINK(MID(CELL("filename"),SEARCH("[",CELL("filename")),SEARCH("]",CELL("filename"))-SEARCH("[",CELL("filename"))+1)&amp;"'Concepts'!" &amp; ADDRESS(MATCH("Card Not Received ",Concepts!$A:$A,0),1,,,),"Card Not Received ")</f>
        <v xml:space="preserve">Card Not Received </v>
      </c>
      <c r="L120" s="158"/>
    </row>
    <row r="121" spans="1:12" s="155" customFormat="1" x14ac:dyDescent="0.25">
      <c r="A121" s="904"/>
      <c r="B121" s="907"/>
      <c r="C121" s="904"/>
      <c r="D121" s="907"/>
      <c r="E121" s="904"/>
      <c r="F121" s="974"/>
      <c r="G121" s="904"/>
      <c r="H121" s="968"/>
      <c r="I121" s="970"/>
      <c r="J121" s="907"/>
      <c r="K121" s="202" t="str">
        <f ca="1">HYPERLINK(MID(CELL("filename"),SEARCH("[",CELL("filename")),SEARCH("]",CELL("filename"))-SEARCH("[",CELL("filename"))+1)&amp;"'Concepts'!" &amp; ADDRESS(MATCH("Counterfeit card ",Concepts!$A:$A,0),1,,,),"Counterfeit card ")</f>
        <v xml:space="preserve">Counterfeit card </v>
      </c>
      <c r="L121" s="158"/>
    </row>
    <row r="122" spans="1:12" s="155" customFormat="1" ht="12" thickBot="1" x14ac:dyDescent="0.3">
      <c r="A122" s="904"/>
      <c r="B122" s="907"/>
      <c r="C122" s="904"/>
      <c r="D122" s="907"/>
      <c r="E122" s="904"/>
      <c r="F122" s="974"/>
      <c r="G122" s="904"/>
      <c r="H122" s="968"/>
      <c r="I122" s="971"/>
      <c r="J122" s="908"/>
      <c r="K122" s="186" t="str">
        <f ca="1">HYPERLINK(MID(CELL("filename"),SEARCH("[",CELL("filename")),SEARCH("]",CELL("filename"))-SEARCH("[",CELL("filename"))+1)&amp;"'Concepts'!" &amp; ADDRESS(MATCH("Other (fraud type)",Concepts!$A:$A,0),1,,,),"Other")</f>
        <v>Other</v>
      </c>
      <c r="L122" s="158"/>
    </row>
    <row r="123" spans="1:12" s="155" customFormat="1" ht="12" x14ac:dyDescent="0.25">
      <c r="A123" s="904"/>
      <c r="B123" s="907"/>
      <c r="C123" s="904"/>
      <c r="D123" s="907"/>
      <c r="E123" s="904"/>
      <c r="F123" s="974"/>
      <c r="G123" s="904"/>
      <c r="H123" s="968"/>
      <c r="I123"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23" s="749"/>
      <c r="K123" s="750"/>
      <c r="L123" s="158"/>
    </row>
    <row r="124" spans="1:12" s="155" customFormat="1" ht="12.5" thickBot="1" x14ac:dyDescent="0.3">
      <c r="A124" s="904"/>
      <c r="B124" s="907"/>
      <c r="C124" s="904"/>
      <c r="D124" s="907"/>
      <c r="E124" s="904"/>
      <c r="F124" s="974"/>
      <c r="G124" s="904"/>
      <c r="H124" s="969"/>
      <c r="I124" s="202" t="str">
        <f ca="1">HYPERLINK(MID(CELL("filename"),SEARCH("[",CELL("filename")),SEARCH("]",CELL("filename"))-SEARCH("[",CELL("filename"))+1)&amp;"'Concepts'!" &amp; ADDRESS(MATCH("Manipulation of the payer",Concepts!$A:$A,0),1,,,),"Manipulation of the payer to make a card payment")</f>
        <v>Manipulation of the payer to make a card payment</v>
      </c>
      <c r="J124" s="752"/>
      <c r="K124" s="158"/>
      <c r="L124" s="158"/>
    </row>
    <row r="125" spans="1:12" s="155" customFormat="1" ht="12" x14ac:dyDescent="0.25">
      <c r="A125" s="904"/>
      <c r="B125" s="907"/>
      <c r="C125" s="904"/>
      <c r="D125" s="907"/>
      <c r="E125" s="904"/>
      <c r="F125" s="974"/>
      <c r="G125" s="904"/>
      <c r="H125" s="972" t="s">
        <v>239</v>
      </c>
      <c r="I125" s="674" t="str">
        <f ca="1">HYPERLINK(MID(CELL("filename"),SEARCH("[",CELL("filename")),SEARCH("]",CELL("filename"))-SEARCH("[",CELL("filename"))+1)&amp;"'Concepts'!" &amp; ADDRESS(MATCH("Recurring transaction",Concepts!$A:$A,0),1,,,),"Recurring transaction")</f>
        <v>Recurring transaction</v>
      </c>
      <c r="J125" s="172"/>
      <c r="K125" s="158"/>
      <c r="L125" s="158"/>
    </row>
    <row r="126" spans="1:12" s="155" customFormat="1" x14ac:dyDescent="0.25">
      <c r="A126" s="904"/>
      <c r="B126" s="907"/>
      <c r="C126" s="904"/>
      <c r="D126" s="907"/>
      <c r="E126" s="904"/>
      <c r="F126" s="974"/>
      <c r="G126" s="904"/>
      <c r="H126" s="972"/>
      <c r="I126" s="678" t="str">
        <f ca="1">HYPERLINK(MID(CELL("filename"),SEARCH("[",CELL("filename")),SEARCH("]",CELL("filename"))-SEARCH("[",CELL("filename"))+1)&amp;"'Concepts'!" &amp; ADDRESS(MATCH("Contactless low value",Concepts!$A:$A,0),1,,,),"Contactless low value")</f>
        <v>Contactless low value</v>
      </c>
      <c r="J126" s="169"/>
      <c r="K126" s="169"/>
      <c r="L126" s="158"/>
    </row>
    <row r="127" spans="1:12" s="155" customFormat="1" x14ac:dyDescent="0.25">
      <c r="A127" s="904"/>
      <c r="B127" s="907"/>
      <c r="C127" s="904"/>
      <c r="D127" s="907"/>
      <c r="E127" s="904"/>
      <c r="F127" s="974"/>
      <c r="G127" s="904"/>
      <c r="H127" s="972"/>
      <c r="I127" s="678"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127" s="169"/>
      <c r="K127" s="169"/>
      <c r="L127" s="158"/>
    </row>
    <row r="128" spans="1:12" s="155" customFormat="1" ht="12" thickBot="1" x14ac:dyDescent="0.3">
      <c r="A128" s="904"/>
      <c r="B128" s="907"/>
      <c r="C128" s="904"/>
      <c r="D128" s="907"/>
      <c r="E128" s="904"/>
      <c r="F128" s="975"/>
      <c r="G128" s="920"/>
      <c r="H128" s="973"/>
      <c r="I128" s="186" t="str">
        <f ca="1">HYPERLINK(MID(CELL("filename"),SEARCH("[",CELL("filename")),SEARCH("]",CELL("filename"))-SEARCH("[",CELL("filename"))+1)&amp;"'Concepts'!" &amp; ADDRESS(MATCH("Other (reason for non-SCA)",Concepts!$A:$A,0),1,,,),"Other")</f>
        <v>Other</v>
      </c>
      <c r="J128" s="169"/>
      <c r="K128" s="169"/>
      <c r="L128" s="158"/>
    </row>
    <row r="129" spans="1:12" s="155" customFormat="1" ht="12" x14ac:dyDescent="0.25">
      <c r="A129" s="904"/>
      <c r="B129" s="907"/>
      <c r="C129" s="904"/>
      <c r="D129" s="907"/>
      <c r="E129" s="885" t="str">
        <f ca="1">HYPERLINK(MID(CELL("filename"),SEARCH("[",CELL("filename")),SEARCH("]",CELL("filename"))-SEARCH("[",CELL("filename"))+1)&amp;"'Concepts'!" &amp; ADDRESS(MATCH("Remote payment transaction",Concepts!$A:$A,0),1,,,),"Initiated via remote payment channel")</f>
        <v>Initiated via remote payment channel</v>
      </c>
      <c r="F129" s="944" t="s">
        <v>239</v>
      </c>
      <c r="G129" s="674" t="str">
        <f ca="1">HYPERLINK(MID(CELL("filename"),SEARCH("[",CELL("filename")),SEARCH("]",CELL("filename"))-SEARCH("[",CELL("filename"))+1)&amp;"'Concepts'!" &amp; ADDRESS(MATCH("Debit card",Concepts!$A:$A,0),1,,,),"with a debit card")</f>
        <v>with a debit card</v>
      </c>
      <c r="H129" s="158"/>
      <c r="I129" s="158"/>
      <c r="J129" s="198"/>
      <c r="K129" s="198"/>
      <c r="L129" s="158"/>
    </row>
    <row r="130" spans="1:12" s="155" customFormat="1" ht="12" x14ac:dyDescent="0.25">
      <c r="A130" s="904"/>
      <c r="B130" s="907"/>
      <c r="C130" s="904"/>
      <c r="D130" s="907"/>
      <c r="E130" s="976"/>
      <c r="F130" s="958"/>
      <c r="G130" s="678" t="str">
        <f ca="1">HYPERLINK(MID(CELL("filename"),SEARCH("[",CELL("filename")),SEARCH("]",CELL("filename"))-SEARCH("[",CELL("filename"))+1)&amp;"'Concepts'!" &amp; ADDRESS(MATCH("Delayed debit card",Concepts!$A:$A,0),1,,,),"with a delayed debit card")</f>
        <v>with a delayed debit card</v>
      </c>
      <c r="H130" s="158"/>
      <c r="I130" s="158"/>
      <c r="J130" s="198"/>
      <c r="K130" s="198"/>
      <c r="L130" s="158"/>
    </row>
    <row r="131" spans="1:12" s="155" customFormat="1" ht="13.5" customHeight="1" thickBot="1" x14ac:dyDescent="0.3">
      <c r="A131" s="904"/>
      <c r="B131" s="907"/>
      <c r="C131" s="904"/>
      <c r="D131" s="907"/>
      <c r="E131" s="976"/>
      <c r="F131" s="945"/>
      <c r="G131" s="186" t="str">
        <f ca="1">HYPERLINK(MID(CELL("filename"),SEARCH("[",CELL("filename")),SEARCH("]",CELL("filename"))-SEARCH("[",CELL("filename"))+1)&amp;"'Concepts'!" &amp; ADDRESS(MATCH("Credit card",Concepts!$A:$A,0),1,,,),"with a credit card")</f>
        <v>with a credit card</v>
      </c>
      <c r="H131" s="879" t="s">
        <v>555</v>
      </c>
      <c r="I131" s="880"/>
      <c r="J131" s="880"/>
      <c r="K131" s="880"/>
      <c r="L131" s="158"/>
    </row>
    <row r="132" spans="1:12" s="155" customFormat="1" x14ac:dyDescent="0.25">
      <c r="A132" s="904"/>
      <c r="B132" s="907"/>
      <c r="C132" s="904"/>
      <c r="D132" s="907"/>
      <c r="E132" s="976"/>
      <c r="F132" s="906" t="s">
        <v>239</v>
      </c>
      <c r="G132" s="85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132" s="944" t="s">
        <v>1554</v>
      </c>
      <c r="I132" s="881" t="str">
        <f ca="1">HYPERLINK(MID(CELL("filename"),SEARCH("[",CELL("filename")),SEARCH("]",CELL("filename"))-SEARCH("[",CELL("filename"))+1)&amp;"'Concepts'!" &amp; ADDRESS(MATCH("Issuance of a payment order by the fraudster",Concepts!$A:$A,0),1,,,),"Issuance of a payment order by the fraudster")</f>
        <v>Issuance of a payment order by the fraudster</v>
      </c>
      <c r="J132" s="906" t="s">
        <v>239</v>
      </c>
      <c r="K132" s="201" t="str">
        <f ca="1">HYPERLINK(MID(CELL("filename"),SEARCH("[",CELL("filename")),SEARCH("]",CELL("filename"))-SEARCH("[",CELL("filename"))+1)&amp;"'Concepts'!" &amp; ADDRESS(MATCH("Lost or Stolen card",Concepts!$A:$A,0),1,,,),"Lost or Stolen card")</f>
        <v>Lost or Stolen card</v>
      </c>
      <c r="L132" s="158"/>
    </row>
    <row r="133" spans="1:12" s="155" customFormat="1" x14ac:dyDescent="0.25">
      <c r="A133" s="904"/>
      <c r="B133" s="907"/>
      <c r="C133" s="904"/>
      <c r="D133" s="907"/>
      <c r="E133" s="976"/>
      <c r="F133" s="907"/>
      <c r="G133" s="902"/>
      <c r="H133" s="958"/>
      <c r="I133" s="970"/>
      <c r="J133" s="907"/>
      <c r="K133" s="202" t="str">
        <f ca="1">HYPERLINK(MID(CELL("filename"),SEARCH("[",CELL("filename")),SEARCH("]",CELL("filename"))-SEARCH("[",CELL("filename"))+1)&amp;"'Concepts'!" &amp; ADDRESS(MATCH("Card Not Received ",Concepts!$A:$A,0),1,,,),"Card Not Received ")</f>
        <v xml:space="preserve">Card Not Received </v>
      </c>
      <c r="L133" s="158"/>
    </row>
    <row r="134" spans="1:12" s="155" customFormat="1" x14ac:dyDescent="0.25">
      <c r="A134" s="904"/>
      <c r="B134" s="907"/>
      <c r="C134" s="904"/>
      <c r="D134" s="907"/>
      <c r="E134" s="976"/>
      <c r="F134" s="907"/>
      <c r="G134" s="902"/>
      <c r="H134" s="958"/>
      <c r="I134" s="970"/>
      <c r="J134" s="907"/>
      <c r="K134" s="202" t="str">
        <f ca="1">HYPERLINK(MID(CELL("filename"),SEARCH("[",CELL("filename")),SEARCH("]",CELL("filename"))-SEARCH("[",CELL("filename"))+1)&amp;"'Concepts'!" &amp; ADDRESS(MATCH("Counterfeit card ",Concepts!$A:$A,0),1,,,),"Counterfeit card ")</f>
        <v xml:space="preserve">Counterfeit card </v>
      </c>
      <c r="L134" s="158"/>
    </row>
    <row r="135" spans="1:12" s="155" customFormat="1" x14ac:dyDescent="0.25">
      <c r="A135" s="904"/>
      <c r="B135" s="907"/>
      <c r="C135" s="904"/>
      <c r="D135" s="907"/>
      <c r="E135" s="976"/>
      <c r="F135" s="907"/>
      <c r="G135" s="902"/>
      <c r="H135" s="958"/>
      <c r="I135" s="970"/>
      <c r="J135" s="907"/>
      <c r="K135" s="202" t="str">
        <f ca="1">HYPERLINK(MID(CELL("filename"),SEARCH("[",CELL("filename")),SEARCH("]",CELL("filename"))-SEARCH("[",CELL("filename"))+1)&amp;"'Concepts'!" &amp; ADDRESS(MATCH("Card details theft",Concepts!$A:$A,0),1,,,),"Card details theft")</f>
        <v>Card details theft</v>
      </c>
      <c r="L135" s="158"/>
    </row>
    <row r="136" spans="1:12" s="155" customFormat="1" ht="12" thickBot="1" x14ac:dyDescent="0.3">
      <c r="A136" s="904"/>
      <c r="B136" s="907"/>
      <c r="C136" s="904"/>
      <c r="D136" s="907"/>
      <c r="E136" s="976"/>
      <c r="F136" s="907"/>
      <c r="G136" s="902"/>
      <c r="H136" s="958"/>
      <c r="I136" s="971"/>
      <c r="J136" s="908"/>
      <c r="K136" s="186" t="str">
        <f ca="1">HYPERLINK(MID(CELL("filename"),SEARCH("[",CELL("filename")),SEARCH("]",CELL("filename"))-SEARCH("[",CELL("filename"))+1)&amp;"'Concepts'!" &amp; ADDRESS(MATCH("Other (fraud type)",Concepts!$A:$A,0),1,,,),"Other")</f>
        <v>Other</v>
      </c>
      <c r="L136" s="158"/>
    </row>
    <row r="137" spans="1:12" s="155" customFormat="1" ht="12" x14ac:dyDescent="0.25">
      <c r="A137" s="904"/>
      <c r="B137" s="907"/>
      <c r="C137" s="904"/>
      <c r="D137" s="907"/>
      <c r="E137" s="976"/>
      <c r="F137" s="907"/>
      <c r="G137" s="902"/>
      <c r="H137" s="958"/>
      <c r="I137"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37" s="749"/>
      <c r="K137" s="750"/>
      <c r="L137" s="158"/>
    </row>
    <row r="138" spans="1:12" s="155" customFormat="1" ht="12.5" thickBot="1" x14ac:dyDescent="0.3">
      <c r="A138" s="904"/>
      <c r="B138" s="907"/>
      <c r="C138" s="904"/>
      <c r="D138" s="907"/>
      <c r="E138" s="976"/>
      <c r="F138" s="907"/>
      <c r="G138" s="903"/>
      <c r="H138" s="945"/>
      <c r="I138" s="751" t="str">
        <f ca="1">HYPERLINK(MID(CELL("filename"),SEARCH("[",CELL("filename")),SEARCH("]",CELL("filename"))-SEARCH("[",CELL("filename"))+1)&amp;"'Concepts'!" &amp; ADDRESS(MATCH("Manipulation of the payer",Concepts!$A:$A,0),1,,,),"Manipulation of the payer to make a card payment")</f>
        <v>Manipulation of the payer to make a card payment</v>
      </c>
      <c r="J138" s="752"/>
      <c r="K138" s="158"/>
      <c r="L138" s="158"/>
    </row>
    <row r="139" spans="1:12" s="155" customFormat="1" ht="13.5" customHeight="1" thickBot="1" x14ac:dyDescent="0.3">
      <c r="A139" s="904"/>
      <c r="B139" s="907"/>
      <c r="C139" s="904"/>
      <c r="D139" s="907"/>
      <c r="E139" s="976"/>
      <c r="F139" s="907"/>
      <c r="G139" s="88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139" s="879" t="s">
        <v>555</v>
      </c>
      <c r="I139" s="880"/>
      <c r="J139" s="880"/>
      <c r="K139" s="880"/>
      <c r="L139" s="158"/>
    </row>
    <row r="140" spans="1:12" s="155" customFormat="1" x14ac:dyDescent="0.25">
      <c r="A140" s="904"/>
      <c r="B140" s="907"/>
      <c r="C140" s="904"/>
      <c r="D140" s="907"/>
      <c r="E140" s="976"/>
      <c r="F140" s="907"/>
      <c r="G140" s="904"/>
      <c r="H140" s="967" t="s">
        <v>1551</v>
      </c>
      <c r="I140" s="881" t="str">
        <f ca="1">HYPERLINK(MID(CELL("filename"),SEARCH("[",CELL("filename")),SEARCH("]",CELL("filename"))-SEARCH("[",CELL("filename"))+1)&amp;"'Concepts'!" &amp; ADDRESS(MATCH("Issuance of a payment order by the fraudster",Concepts!$A:$A,0),1,,,),"Issuance of a payment order by the fraudster")</f>
        <v>Issuance of a payment order by the fraudster</v>
      </c>
      <c r="J140" s="906" t="s">
        <v>239</v>
      </c>
      <c r="K140" s="201" t="str">
        <f ca="1">HYPERLINK(MID(CELL("filename"),SEARCH("[",CELL("filename")),SEARCH("]",CELL("filename"))-SEARCH("[",CELL("filename"))+1)&amp;"'Concepts'!" &amp; ADDRESS(MATCH("Lost or Stolen card",Concepts!$A:$A,0),1,,,),"Lost or Stolen card")</f>
        <v>Lost or Stolen card</v>
      </c>
      <c r="L140" s="158"/>
    </row>
    <row r="141" spans="1:12" s="155" customFormat="1" x14ac:dyDescent="0.25">
      <c r="A141" s="904"/>
      <c r="B141" s="907"/>
      <c r="C141" s="904"/>
      <c r="D141" s="907"/>
      <c r="E141" s="976"/>
      <c r="F141" s="907"/>
      <c r="G141" s="904"/>
      <c r="H141" s="968"/>
      <c r="I141" s="970"/>
      <c r="J141" s="907"/>
      <c r="K141" s="202" t="str">
        <f ca="1">HYPERLINK(MID(CELL("filename"),SEARCH("[",CELL("filename")),SEARCH("]",CELL("filename"))-SEARCH("[",CELL("filename"))+1)&amp;"'Concepts'!" &amp; ADDRESS(MATCH("Card Not Received ",Concepts!$A:$A,0),1,,,),"Card Not Received ")</f>
        <v xml:space="preserve">Card Not Received </v>
      </c>
      <c r="L141" s="158"/>
    </row>
    <row r="142" spans="1:12" s="155" customFormat="1" x14ac:dyDescent="0.25">
      <c r="A142" s="904"/>
      <c r="B142" s="907"/>
      <c r="C142" s="904"/>
      <c r="D142" s="907"/>
      <c r="E142" s="976"/>
      <c r="F142" s="907"/>
      <c r="G142" s="904"/>
      <c r="H142" s="968"/>
      <c r="I142" s="970"/>
      <c r="J142" s="907"/>
      <c r="K142" s="202" t="str">
        <f ca="1">HYPERLINK(MID(CELL("filename"),SEARCH("[",CELL("filename")),SEARCH("]",CELL("filename"))-SEARCH("[",CELL("filename"))+1)&amp;"'Concepts'!" &amp; ADDRESS(MATCH("Counterfeit card ",Concepts!$A:$A,0),1,,,),"Counterfeit card ")</f>
        <v xml:space="preserve">Counterfeit card </v>
      </c>
      <c r="L142" s="158"/>
    </row>
    <row r="143" spans="1:12" s="155" customFormat="1" x14ac:dyDescent="0.25">
      <c r="A143" s="904"/>
      <c r="B143" s="907"/>
      <c r="C143" s="904"/>
      <c r="D143" s="907"/>
      <c r="E143" s="976"/>
      <c r="F143" s="907"/>
      <c r="G143" s="904"/>
      <c r="H143" s="968"/>
      <c r="I143" s="970"/>
      <c r="J143" s="907"/>
      <c r="K143" s="202" t="str">
        <f ca="1">HYPERLINK(MID(CELL("filename"),SEARCH("[",CELL("filename")),SEARCH("]",CELL("filename"))-SEARCH("[",CELL("filename"))+1)&amp;"'Concepts'!" &amp; ADDRESS(MATCH("Card details theft",Concepts!$A:$A,0),1,,,),"Card details theft")</f>
        <v>Card details theft</v>
      </c>
      <c r="L143" s="158"/>
    </row>
    <row r="144" spans="1:12" s="155" customFormat="1" ht="12" thickBot="1" x14ac:dyDescent="0.3">
      <c r="A144" s="904"/>
      <c r="B144" s="907"/>
      <c r="C144" s="904"/>
      <c r="D144" s="907"/>
      <c r="E144" s="976"/>
      <c r="F144" s="907"/>
      <c r="G144" s="904"/>
      <c r="H144" s="968"/>
      <c r="I144" s="971"/>
      <c r="J144" s="908"/>
      <c r="K144" s="186" t="str">
        <f ca="1">HYPERLINK(MID(CELL("filename"),SEARCH("[",CELL("filename")),SEARCH("]",CELL("filename"))-SEARCH("[",CELL("filename"))+1)&amp;"'Concepts'!" &amp; ADDRESS(MATCH("Other (fraud type)",Concepts!$A:$A,0),1,,,),"Other")</f>
        <v>Other</v>
      </c>
      <c r="L144" s="158"/>
    </row>
    <row r="145" spans="1:12" s="155" customFormat="1" ht="12" x14ac:dyDescent="0.25">
      <c r="A145" s="904"/>
      <c r="B145" s="907"/>
      <c r="C145" s="904"/>
      <c r="D145" s="907"/>
      <c r="E145" s="976"/>
      <c r="F145" s="907"/>
      <c r="G145" s="904"/>
      <c r="H145" s="968"/>
      <c r="I145"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45" s="749"/>
      <c r="K145" s="750"/>
      <c r="L145" s="158"/>
    </row>
    <row r="146" spans="1:12" s="155" customFormat="1" ht="12.5" thickBot="1" x14ac:dyDescent="0.3">
      <c r="A146" s="904"/>
      <c r="B146" s="907"/>
      <c r="C146" s="904"/>
      <c r="D146" s="907"/>
      <c r="E146" s="976"/>
      <c r="F146" s="907"/>
      <c r="G146" s="904"/>
      <c r="H146" s="969"/>
      <c r="I146" s="202" t="str">
        <f ca="1">HYPERLINK(MID(CELL("filename"),SEARCH("[",CELL("filename")),SEARCH("]",CELL("filename"))-SEARCH("[",CELL("filename"))+1)&amp;"'Concepts'!" &amp; ADDRESS(MATCH("Manipulation of the payer",Concepts!$A:$A,0),1,,,),"Manipulation of the payer to make a card payment")</f>
        <v>Manipulation of the payer to make a card payment</v>
      </c>
      <c r="J146" s="752"/>
      <c r="K146" s="158"/>
      <c r="L146" s="158"/>
    </row>
    <row r="147" spans="1:12" s="155" customFormat="1" ht="12" x14ac:dyDescent="0.25">
      <c r="A147" s="904"/>
      <c r="B147" s="907"/>
      <c r="C147" s="904"/>
      <c r="D147" s="907"/>
      <c r="E147" s="976"/>
      <c r="F147" s="907"/>
      <c r="G147" s="904"/>
      <c r="H147" s="941" t="s">
        <v>239</v>
      </c>
      <c r="I147" s="674" t="str">
        <f ca="1">HYPERLINK(MID(CELL("filename"),SEARCH("[",CELL("filename")),SEARCH("]",CELL("filename"))-SEARCH("[",CELL("filename"))+1)&amp;"'Concepts'!" &amp; ADDRESS(MATCH("Recurring transaction",Concepts!$A:$A,0),1,,,),"Recurring transaction")</f>
        <v>Recurring transaction</v>
      </c>
      <c r="J147" s="172"/>
      <c r="K147" s="158"/>
      <c r="L147" s="158"/>
    </row>
    <row r="148" spans="1:12" s="155" customFormat="1" ht="12" x14ac:dyDescent="0.25">
      <c r="A148" s="904"/>
      <c r="B148" s="907"/>
      <c r="C148" s="904"/>
      <c r="D148" s="907"/>
      <c r="E148" s="976"/>
      <c r="F148" s="907"/>
      <c r="G148" s="904"/>
      <c r="H148" s="942"/>
      <c r="I148" s="678" t="str">
        <f ca="1">HYPERLINK(MID(CELL("filename"),SEARCH("[",CELL("filename")),SEARCH("]",CELL("filename"))-SEARCH("[",CELL("filename"))+1)&amp;"'Concepts'!" &amp; ADDRESS(MATCH("Low value",Concepts!$A:$A,0),1,,,),"Low value")</f>
        <v>Low value</v>
      </c>
      <c r="J148" s="172"/>
      <c r="K148" s="158"/>
      <c r="L148" s="158"/>
    </row>
    <row r="149" spans="1:12" s="155" customFormat="1" x14ac:dyDescent="0.25">
      <c r="A149" s="904"/>
      <c r="B149" s="907"/>
      <c r="C149" s="904"/>
      <c r="D149" s="907"/>
      <c r="E149" s="976"/>
      <c r="F149" s="907"/>
      <c r="G149" s="904"/>
      <c r="H149" s="942"/>
      <c r="I149" s="678" t="str">
        <f ca="1">HYPERLINK(MID(CELL("filename"),SEARCH("[",CELL("filename")),SEARCH("]",CELL("filename"))-SEARCH("[",CELL("filename"))+1)&amp;"'Concepts'!" &amp; ADDRESS(MATCH("Transaction Risk Analysis (TRA)",Concepts!$A:$A,0),1,,,),"Transaction Risk Analysis")</f>
        <v>Transaction Risk Analysis</v>
      </c>
      <c r="J149" s="169"/>
      <c r="K149" s="169"/>
      <c r="L149" s="158"/>
    </row>
    <row r="150" spans="1:12" s="155" customFormat="1" x14ac:dyDescent="0.25">
      <c r="A150" s="904"/>
      <c r="B150" s="907"/>
      <c r="C150" s="904"/>
      <c r="D150" s="907"/>
      <c r="E150" s="976"/>
      <c r="F150" s="907"/>
      <c r="G150" s="904"/>
      <c r="H150" s="942"/>
      <c r="I150" s="678" t="str">
        <f ca="1">HYPERLINK(MID(CELL("filename"),SEARCH("[",CELL("filename")),SEARCH("]",CELL("filename"))-SEARCH("[",CELL("filename"))+1)&amp;"'Concepts'!" &amp; ADDRESS(MATCH("Merchant initiated transaction (MIT)",Concepts!$A:$A,0),1,,,),"Merchant initiated transaction (MIT)")</f>
        <v>Merchant initiated transaction (MIT)</v>
      </c>
      <c r="J150" s="158"/>
      <c r="K150" s="158"/>
      <c r="L150" s="158"/>
    </row>
    <row r="151" spans="1:12" s="155" customFormat="1" ht="12" thickBot="1" x14ac:dyDescent="0.3">
      <c r="A151" s="904"/>
      <c r="B151" s="908"/>
      <c r="C151" s="920"/>
      <c r="D151" s="908"/>
      <c r="E151" s="977"/>
      <c r="F151" s="908"/>
      <c r="G151" s="920"/>
      <c r="H151" s="943"/>
      <c r="I151" s="186" t="str">
        <f ca="1">HYPERLINK(MID(CELL("filename"),SEARCH("[",CELL("filename")),SEARCH("]",CELL("filename"))-SEARCH("[",CELL("filename"))+1)&amp;"'Concepts'!" &amp; ADDRESS(MATCH("Other (reason for non-SCA)",Concepts!$A:$A,0),1,,,),"Other")</f>
        <v>Other</v>
      </c>
      <c r="J151" s="158"/>
      <c r="K151" s="158"/>
      <c r="L151" s="158"/>
    </row>
    <row r="152" spans="1:12" s="155" customFormat="1" ht="12" thickBot="1" x14ac:dyDescent="0.3">
      <c r="A152" s="904"/>
      <c r="B152" s="909" t="s">
        <v>556</v>
      </c>
      <c r="C152" s="910"/>
      <c r="D152" s="158"/>
      <c r="E152" s="158"/>
      <c r="F152" s="158"/>
      <c r="G152" s="158"/>
      <c r="H152" s="158"/>
      <c r="I152" s="158"/>
      <c r="J152" s="158"/>
      <c r="K152" s="158"/>
      <c r="L152" s="158"/>
    </row>
    <row r="153" spans="1:12" s="155" customFormat="1" x14ac:dyDescent="0.25">
      <c r="A153" s="904"/>
      <c r="B153" s="852" t="s">
        <v>1623</v>
      </c>
      <c r="C153" s="674" t="str">
        <f ca="1">HYPERLINK(MID(CELL("filename"),SEARCH("[",CELL("filename")),SEARCH("]",CELL("filename"))-SEARCH("[",CELL("filename"))+1)&amp;"'Concepts'!" &amp; ADDRESS(MATCH("Reporting PSP",Concepts!$A:$A,0),1,,,),"The reporting PSP")</f>
        <v>The reporting PSP</v>
      </c>
      <c r="D153" s="158"/>
      <c r="E153" s="158"/>
      <c r="F153" s="158"/>
      <c r="G153" s="158"/>
      <c r="H153" s="158"/>
      <c r="I153" s="158"/>
      <c r="J153" s="158"/>
      <c r="K153" s="158"/>
      <c r="L153" s="158"/>
    </row>
    <row r="154" spans="1:12" s="155" customFormat="1" x14ac:dyDescent="0.25">
      <c r="A154" s="904"/>
      <c r="B154" s="854"/>
      <c r="C154" s="678" t="str">
        <f ca="1">HYPERLINK(MID(CELL("filename"),SEARCH("[",CELL("filename")),SEARCH("]",CELL("filename"))-SEARCH("[",CELL("filename"))+1)&amp;"'Concepts'!" &amp; ADDRESS(MATCH("PSU of the reporting PSP",Concepts!$A:$A,0),1,,,),"The PSU of the reporting PSP")</f>
        <v>The PSU of the reporting PSP</v>
      </c>
      <c r="D154" s="158"/>
      <c r="E154" s="158"/>
      <c r="F154" s="158"/>
      <c r="G154" s="158"/>
      <c r="H154" s="158"/>
      <c r="I154" s="158"/>
      <c r="J154" s="158"/>
      <c r="K154" s="158"/>
      <c r="L154" s="158"/>
    </row>
    <row r="155" spans="1:12" s="155" customFormat="1" ht="12" thickBot="1" x14ac:dyDescent="0.3">
      <c r="A155" s="920"/>
      <c r="B155" s="853"/>
      <c r="C155" s="186" t="str">
        <f ca="1">HYPERLINK(MID(CELL("filename"),SEARCH("[",CELL("filename")),SEARCH("]",CELL("filename"))-SEARCH("[",CELL("filename"))+1)&amp;"'Concepts'!" &amp; ADDRESS(MATCH("Other (liability bearer)",Concepts!$A:$A,0),1,,,),"Other")</f>
        <v>Other</v>
      </c>
      <c r="D155" s="158"/>
      <c r="E155" s="158"/>
      <c r="F155" s="158"/>
      <c r="G155" s="158"/>
      <c r="H155" s="158"/>
      <c r="I155" s="158"/>
      <c r="J155" s="158"/>
      <c r="K155" s="158"/>
      <c r="L155" s="158"/>
    </row>
    <row r="156" spans="1:12" s="155" customFormat="1" x14ac:dyDescent="0.25">
      <c r="A156" s="158"/>
      <c r="B156" s="158"/>
      <c r="C156" s="158"/>
      <c r="D156" s="158"/>
      <c r="E156" s="158"/>
      <c r="F156" s="158"/>
      <c r="G156" s="158"/>
      <c r="H156" s="158"/>
      <c r="I156" s="158"/>
      <c r="J156" s="158"/>
      <c r="K156" s="158"/>
      <c r="L156" s="158"/>
    </row>
    <row r="157" spans="1:12" s="155" customFormat="1" ht="12" thickBot="1" x14ac:dyDescent="0.3">
      <c r="A157" s="158"/>
      <c r="B157" s="158"/>
      <c r="C157" s="158"/>
      <c r="D157" s="158"/>
      <c r="E157" s="158"/>
      <c r="F157" s="158"/>
      <c r="G157" s="158"/>
      <c r="H157" s="158"/>
      <c r="I157" s="158"/>
      <c r="J157" s="158"/>
      <c r="K157" s="158"/>
      <c r="L157" s="158"/>
    </row>
    <row r="158" spans="1:12" s="155" customFormat="1" ht="14.5" customHeight="1" x14ac:dyDescent="0.25">
      <c r="A158" s="885"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c r="B158" s="888" t="s">
        <v>239</v>
      </c>
      <c r="C158" s="674" t="str">
        <f ca="1">HYPERLINK(MID(CELL("filename"),SEARCH("[",CELL("filename")),SEARCH("]",CELL("filename"))-SEARCH("[",CELL("filename"))+1)&amp;"'Concepts'!" &amp; ADDRESS(MATCH("Debit card",Concepts!$A:$A,0),1,,,),"with a debit card")</f>
        <v>with a debit card</v>
      </c>
      <c r="D158" s="158"/>
      <c r="E158" s="158"/>
      <c r="F158" s="158"/>
      <c r="G158" s="158"/>
      <c r="H158" s="158"/>
      <c r="I158" s="158"/>
      <c r="J158" s="158"/>
      <c r="K158" s="158"/>
      <c r="L158" s="158"/>
    </row>
    <row r="159" spans="1:12" s="155" customFormat="1" x14ac:dyDescent="0.25">
      <c r="A159" s="886"/>
      <c r="B159" s="889"/>
      <c r="C159" s="678" t="str">
        <f ca="1">HYPERLINK(MID(CELL("filename"),SEARCH("[",CELL("filename")),SEARCH("]",CELL("filename"))-SEARCH("[",CELL("filename"))+1)&amp;"'Concepts'!" &amp; ADDRESS(MATCH("Delayed debit card",Concepts!$A:$A,0),1,,,),"with a delayed debit card")</f>
        <v>with a delayed debit card</v>
      </c>
      <c r="D159" s="158"/>
      <c r="E159" s="158"/>
      <c r="F159" s="158"/>
      <c r="G159" s="158"/>
      <c r="H159" s="158"/>
      <c r="I159" s="158"/>
      <c r="J159" s="158"/>
      <c r="K159" s="158"/>
      <c r="L159" s="158"/>
    </row>
    <row r="160" spans="1:12" s="155" customFormat="1" ht="12" thickBot="1" x14ac:dyDescent="0.3">
      <c r="A160" s="886"/>
      <c r="B160" s="890"/>
      <c r="C160" s="186" t="str">
        <f ca="1">HYPERLINK(MID(CELL("filename"),SEARCH("[",CELL("filename")),SEARCH("]",CELL("filename"))-SEARCH("[",CELL("filename"))+1)&amp;"'Concepts'!" &amp; ADDRESS(MATCH("Credit card",Concepts!$A:$A,0),1,,,),"with a credit card")</f>
        <v>with a credit card</v>
      </c>
      <c r="D160" s="158"/>
      <c r="E160" s="158"/>
      <c r="F160" s="158"/>
      <c r="G160" s="158"/>
      <c r="H160" s="158"/>
      <c r="I160" s="158"/>
      <c r="J160" s="158"/>
      <c r="K160" s="158"/>
      <c r="L160" s="158"/>
    </row>
    <row r="161" spans="1:12" s="155" customFormat="1" ht="12" thickBot="1" x14ac:dyDescent="0.3">
      <c r="A161" s="886"/>
      <c r="B161" s="880" t="s">
        <v>555</v>
      </c>
      <c r="C161" s="880"/>
      <c r="D161" s="880"/>
      <c r="E161" s="880"/>
      <c r="F161" s="158"/>
      <c r="G161" s="158"/>
      <c r="H161" s="158"/>
      <c r="I161" s="158"/>
      <c r="J161" s="158"/>
      <c r="K161" s="158"/>
      <c r="L161" s="158"/>
    </row>
    <row r="162" spans="1:12" s="155" customFormat="1" x14ac:dyDescent="0.25">
      <c r="A162" s="886"/>
      <c r="B162" s="888" t="s">
        <v>1880</v>
      </c>
      <c r="C162" s="885" t="str">
        <f ca="1">HYPERLINK(MID(CELL("filename"),SEARCH("[",CELL("filename")),SEARCH("]",CELL("filename"))-SEARCH("[",CELL("filename"))+1)&amp;"'Concepts'!" &amp; ADDRESS(MATCH("Issuance of a payment order by the fraudster",Concepts!$A:$A,0),1,,,),"Issuance of a payment order by the fraudster")</f>
        <v>Issuance of a payment order by the fraudster</v>
      </c>
      <c r="D162" s="984" t="s">
        <v>239</v>
      </c>
      <c r="E162" s="201" t="str">
        <f ca="1">HYPERLINK(MID(CELL("filename"),SEARCH("[",CELL("filename")),SEARCH("]",CELL("filename"))-SEARCH("[",CELL("filename"))+1)&amp;"'Concepts'!" &amp; ADDRESS(MATCH("Lost or Stolen card",Concepts!$A:$A,0),1,,,),"Lost or Stolen card")</f>
        <v>Lost or Stolen card</v>
      </c>
      <c r="F162" s="158"/>
      <c r="G162" s="158"/>
      <c r="H162" s="158"/>
      <c r="I162" s="158"/>
      <c r="J162" s="158"/>
      <c r="K162" s="158"/>
      <c r="L162" s="158"/>
    </row>
    <row r="163" spans="1:12" s="155" customFormat="1" x14ac:dyDescent="0.25">
      <c r="A163" s="886"/>
      <c r="B163" s="889"/>
      <c r="C163" s="947"/>
      <c r="D163" s="896"/>
      <c r="E163" s="202" t="str">
        <f ca="1">HYPERLINK(MID(CELL("filename"),SEARCH("[",CELL("filename")),SEARCH("]",CELL("filename"))-SEARCH("[",CELL("filename"))+1)&amp;"'Concepts'!" &amp; ADDRESS(MATCH("Card Not Received ",Concepts!$A:$A,0),1,,,),"Card Not Received ")</f>
        <v xml:space="preserve">Card Not Received </v>
      </c>
      <c r="F163" s="158"/>
      <c r="G163" s="158"/>
      <c r="H163" s="158"/>
      <c r="I163" s="158"/>
      <c r="J163" s="158"/>
      <c r="K163" s="158"/>
      <c r="L163" s="158"/>
    </row>
    <row r="164" spans="1:12" s="155" customFormat="1" x14ac:dyDescent="0.25">
      <c r="A164" s="886"/>
      <c r="B164" s="889"/>
      <c r="C164" s="947"/>
      <c r="D164" s="896"/>
      <c r="E164" s="202" t="str">
        <f ca="1">HYPERLINK(MID(CELL("filename"),SEARCH("[",CELL("filename")),SEARCH("]",CELL("filename"))-SEARCH("[",CELL("filename"))+1)&amp;"'Concepts'!" &amp; ADDRESS(MATCH("Counterfeit card ",Concepts!$A:$A,0),1,,,),"Counterfeit card ")</f>
        <v xml:space="preserve">Counterfeit card </v>
      </c>
      <c r="F164" s="158"/>
      <c r="G164" s="158"/>
      <c r="H164" s="158"/>
      <c r="I164" s="158"/>
      <c r="J164" s="158"/>
      <c r="K164" s="158"/>
      <c r="L164" s="158"/>
    </row>
    <row r="165" spans="1:12" s="155" customFormat="1" ht="12" thickBot="1" x14ac:dyDescent="0.3">
      <c r="A165" s="886"/>
      <c r="B165" s="889"/>
      <c r="C165" s="948"/>
      <c r="D165" s="897"/>
      <c r="E165" s="751" t="str">
        <f ca="1">HYPERLINK(MID(CELL("filename"),SEARCH("[",CELL("filename")),SEARCH("]",CELL("filename"))-SEARCH("[",CELL("filename"))+1)&amp;"'Concepts'!" &amp; ADDRESS(MATCH("Other (fraud type)",Concepts!$A:$A,0),1,,,),"Other ")</f>
        <v xml:space="preserve">Other </v>
      </c>
      <c r="F165" s="158"/>
      <c r="G165" s="158"/>
      <c r="H165" s="158"/>
      <c r="I165" s="158"/>
      <c r="J165" s="158"/>
      <c r="K165" s="158"/>
      <c r="L165" s="158"/>
    </row>
    <row r="166" spans="1:12" s="155" customFormat="1" ht="12" thickBot="1" x14ac:dyDescent="0.3">
      <c r="A166" s="886"/>
      <c r="B166" s="890"/>
      <c r="C166" s="751" t="str">
        <f ca="1">HYPERLINK(MID(CELL("filename"),SEARCH("[",CELL("filename")),SEARCH("]",CELL("filename"))-SEARCH("[",CELL("filename"))+1)&amp;"'Concepts'!" &amp; ADDRESS(MATCH("Manipulation of the payer",Concepts!$A:$A,0),1,,,),"Manipulation of the payer to make a card payment")</f>
        <v>Manipulation of the payer to make a card payment</v>
      </c>
      <c r="D166" s="171"/>
      <c r="E166" s="723"/>
      <c r="F166" s="158"/>
      <c r="G166" s="158"/>
      <c r="H166" s="158"/>
      <c r="I166" s="158"/>
      <c r="J166" s="158"/>
      <c r="K166" s="158"/>
      <c r="L166" s="158"/>
    </row>
    <row r="167" spans="1:12" s="155" customFormat="1" ht="12" thickBot="1" x14ac:dyDescent="0.3">
      <c r="A167" s="886"/>
      <c r="B167" s="909" t="s">
        <v>556</v>
      </c>
      <c r="C167" s="910"/>
      <c r="D167" s="158"/>
      <c r="E167" s="158"/>
      <c r="F167" s="158"/>
      <c r="G167" s="158"/>
      <c r="H167" s="158"/>
      <c r="I167" s="158"/>
      <c r="J167" s="158"/>
      <c r="K167" s="158"/>
      <c r="L167" s="158"/>
    </row>
    <row r="168" spans="1:12" s="155" customFormat="1" x14ac:dyDescent="0.25">
      <c r="A168" s="886"/>
      <c r="B168" s="852" t="s">
        <v>1623</v>
      </c>
      <c r="C168" s="674" t="str">
        <f ca="1">HYPERLINK(MID(CELL("filename"),SEARCH("[",CELL("filename")),SEARCH("]",CELL("filename"))-SEARCH("[",CELL("filename"))+1)&amp;"'Concepts'!" &amp; ADDRESS(MATCH("Reporting PSP",Concepts!$A:$A,0),1,,,),"The reporting PSP")</f>
        <v>The reporting PSP</v>
      </c>
      <c r="D168" s="158"/>
      <c r="E168" s="158"/>
      <c r="F168" s="158"/>
      <c r="G168" s="158"/>
      <c r="H168" s="158"/>
      <c r="I168" s="158"/>
      <c r="J168" s="158"/>
      <c r="K168" s="158"/>
      <c r="L168" s="158"/>
    </row>
    <row r="169" spans="1:12" s="155" customFormat="1" x14ac:dyDescent="0.25">
      <c r="A169" s="886"/>
      <c r="B169" s="854"/>
      <c r="C169" s="678" t="str">
        <f ca="1">HYPERLINK(MID(CELL("filename"),SEARCH("[",CELL("filename")),SEARCH("]",CELL("filename"))-SEARCH("[",CELL("filename"))+1)&amp;"'Concepts'!" &amp; ADDRESS(MATCH("PSU of the reporting PSP",Concepts!$A:$A,0),1,,,),"The PSU of the reporting PSP")</f>
        <v>The PSU of the reporting PSP</v>
      </c>
      <c r="D169" s="158"/>
      <c r="E169" s="158"/>
      <c r="F169" s="158"/>
      <c r="G169" s="158"/>
      <c r="H169" s="158"/>
      <c r="I169" s="158"/>
      <c r="J169" s="158"/>
      <c r="K169" s="158"/>
      <c r="L169" s="158"/>
    </row>
    <row r="170" spans="1:12" s="155" customFormat="1" ht="12" thickBot="1" x14ac:dyDescent="0.3">
      <c r="A170" s="887"/>
      <c r="B170" s="853"/>
      <c r="C170" s="186" t="str">
        <f ca="1">HYPERLINK(MID(CELL("filename"),SEARCH("[",CELL("filename")),SEARCH("]",CELL("filename"))-SEARCH("[",CELL("filename"))+1)&amp;"'Concepts'!" &amp; ADDRESS(MATCH("Other (liability bearer)",Concepts!$A:$A,0),1,,,),"Other")</f>
        <v>Other</v>
      </c>
      <c r="D170" s="158"/>
      <c r="E170" s="158"/>
      <c r="F170" s="158"/>
      <c r="G170" s="158"/>
      <c r="H170" s="158"/>
      <c r="I170" s="158"/>
      <c r="J170" s="158"/>
      <c r="K170" s="158"/>
      <c r="L170" s="158"/>
    </row>
    <row r="171" spans="1:12" s="155" customFormat="1" x14ac:dyDescent="0.25">
      <c r="A171" s="158"/>
      <c r="B171" s="158"/>
      <c r="C171" s="158"/>
      <c r="D171" s="158"/>
      <c r="E171" s="158"/>
      <c r="F171" s="158"/>
      <c r="G171" s="158"/>
      <c r="H171" s="158"/>
      <c r="I171" s="158"/>
      <c r="J171" s="158"/>
      <c r="K171" s="158"/>
      <c r="L171" s="158"/>
    </row>
    <row r="172" spans="1:12" s="155" customFormat="1" ht="12" thickBot="1" x14ac:dyDescent="0.3">
      <c r="A172" s="158"/>
      <c r="B172" s="158"/>
      <c r="C172" s="158"/>
      <c r="D172" s="158"/>
      <c r="E172" s="158"/>
      <c r="F172" s="880" t="s">
        <v>555</v>
      </c>
      <c r="G172" s="880"/>
      <c r="H172" s="880"/>
      <c r="I172" s="880"/>
      <c r="J172" s="158"/>
      <c r="K172" s="158"/>
      <c r="L172" s="158"/>
    </row>
    <row r="173" spans="1:12" s="155" customFormat="1" x14ac:dyDescent="0.25">
      <c r="A173" s="885" t="str">
        <f ca="1">HYPERLINK(MID(CELL("filename"),SEARCH("[",CELL("filename")),SEARCH("]",CELL("filename"))-SEARCH("[",CELL("filename"))+1)&amp;"'Concepts'!" &amp; ADDRESS(MATCH("E-money payment transactions",Concepts!$A:$A,0),1,,,),"E-money payment transactions [sent]")</f>
        <v>E-money payment transactions [sent]</v>
      </c>
      <c r="B173" s="888" t="s">
        <v>239</v>
      </c>
      <c r="C173" s="885" t="str">
        <f ca="1">HYPERLINK(MID(CELL("filename"),SEARCH("[",CELL("filename")),SEARCH("]",CELL("filename"))-SEARCH("[",CELL("filename"))+1)&amp;"'Concepts'!" &amp; ADDRESS(MATCH("Remote payment transaction",Concepts!$A:$A,0),1,,,),"Initiated via remote payment channel")</f>
        <v>Initiated via remote payment channel</v>
      </c>
      <c r="D173" s="888" t="s">
        <v>239</v>
      </c>
      <c r="E173" s="85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F173" s="888" t="s">
        <v>1554</v>
      </c>
      <c r="G173" s="885" t="str">
        <f ca="1">HYPERLINK(MID(CELL("filename"),SEARCH("[",CELL("filename")),SEARCH("]",CELL("filename"))-SEARCH("[",CELL("filename"))+1)&amp;"'Concepts'!" &amp; ADDRESS(MATCH("Issuance of a payment order by the fraudster",Concepts!$A:$A,0),1,,,),"Issuance of a payment order by the fraudster")</f>
        <v>Issuance of a payment order by the fraudster</v>
      </c>
      <c r="H173" s="831" t="s">
        <v>239</v>
      </c>
      <c r="I173" s="729" t="str">
        <f ca="1">HYPERLINK(MID(CELL("filename"),SEARCH("[",CELL("filename")),SEARCH("]",CELL("filename"))-SEARCH("[",CELL("filename"))+1)&amp;"'Concepts'!" &amp; ADDRESS(MATCH("Lost or stolen e-money card",Concepts!$A:$A,0),1,,,),"Lost or stolen e-money card")</f>
        <v>Lost or stolen e-money card</v>
      </c>
      <c r="J173" s="158"/>
      <c r="K173" s="158"/>
      <c r="L173" s="158"/>
    </row>
    <row r="174" spans="1:12" s="155" customFormat="1" x14ac:dyDescent="0.25">
      <c r="A174" s="886"/>
      <c r="B174" s="889"/>
      <c r="C174" s="886"/>
      <c r="D174" s="889"/>
      <c r="E174" s="858"/>
      <c r="F174" s="889"/>
      <c r="G174" s="886"/>
      <c r="H174" s="884"/>
      <c r="I174" s="730" t="str">
        <f ca="1">HYPERLINK(MID(CELL("filename"),SEARCH("[",CELL("filename")),SEARCH("]",CELL("filename"))-SEARCH("[",CELL("filename"))+1)&amp;"'Concepts'!" &amp; ADDRESS(MATCH("E-money card not received",Concepts!$A:$A,0),1,,,),"E-money card not received")</f>
        <v>E-money card not received</v>
      </c>
      <c r="J174" s="158"/>
      <c r="K174" s="158"/>
      <c r="L174" s="158"/>
    </row>
    <row r="175" spans="1:12" s="155" customFormat="1" x14ac:dyDescent="0.25">
      <c r="A175" s="886"/>
      <c r="B175" s="889"/>
      <c r="C175" s="886"/>
      <c r="D175" s="889"/>
      <c r="E175" s="858"/>
      <c r="F175" s="889"/>
      <c r="G175" s="886"/>
      <c r="H175" s="884"/>
      <c r="I175" s="730" t="str">
        <f ca="1">HYPERLINK(MID(CELL("filename"),SEARCH("[",CELL("filename")),SEARCH("]",CELL("filename"))-SEARCH("[",CELL("filename"))+1)&amp;"'Concepts'!" &amp; ADDRESS(MATCH("Counterfeit e-money card",Concepts!$A:$A,0),1,,,),"Counterfeit e-money card")</f>
        <v>Counterfeit e-money card</v>
      </c>
      <c r="J175" s="158"/>
      <c r="K175" s="158"/>
      <c r="L175" s="158"/>
    </row>
    <row r="176" spans="1:12" s="155" customFormat="1" x14ac:dyDescent="0.25">
      <c r="A176" s="886"/>
      <c r="B176" s="889"/>
      <c r="C176" s="886"/>
      <c r="D176" s="889"/>
      <c r="E176" s="858"/>
      <c r="F176" s="889"/>
      <c r="G176" s="886"/>
      <c r="H176" s="884"/>
      <c r="I176" s="730" t="str">
        <f ca="1">HYPERLINK(MID(CELL("filename"),SEARCH("[",CELL("filename")),SEARCH("]",CELL("filename"))-SEARCH("[",CELL("filename"))+1)&amp;"'Concepts'!" &amp; ADDRESS(MATCH("Card details theft",Concepts!$A:$A,0),1,,,),"Card details theft")</f>
        <v>Card details theft</v>
      </c>
      <c r="J176" s="158"/>
      <c r="K176" s="158"/>
      <c r="L176" s="158"/>
    </row>
    <row r="177" spans="1:12" s="155" customFormat="1" ht="12" thickBot="1" x14ac:dyDescent="0.3">
      <c r="A177" s="886"/>
      <c r="B177" s="889"/>
      <c r="C177" s="886"/>
      <c r="D177" s="889"/>
      <c r="E177" s="858"/>
      <c r="F177" s="889"/>
      <c r="G177" s="887"/>
      <c r="H177" s="832"/>
      <c r="I177" s="755" t="str">
        <f ca="1">HYPERLINK(MID(CELL("filename"),SEARCH("[",CELL("filename")),SEARCH("]",CELL("filename"))-SEARCH("[",CELL("filename"))+1)&amp;"'Concepts'!" &amp; ADDRESS(MATCH("Unauthorised e-money account transaction",Concepts!$A:$A,0),1,,,),"Unauthorised e-money account transaction")</f>
        <v>Unauthorised e-money account transaction</v>
      </c>
      <c r="J177" s="158"/>
      <c r="K177" s="158"/>
      <c r="L177" s="158"/>
    </row>
    <row r="178" spans="1:12" s="155" customFormat="1" x14ac:dyDescent="0.25">
      <c r="A178" s="886"/>
      <c r="B178" s="889"/>
      <c r="C178" s="886"/>
      <c r="D178" s="889"/>
      <c r="E178" s="858"/>
      <c r="F178" s="889"/>
      <c r="G178"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H178" s="158"/>
      <c r="I178" s="158"/>
      <c r="J178" s="158"/>
      <c r="K178" s="158"/>
      <c r="L178" s="158"/>
    </row>
    <row r="179" spans="1:12" s="155" customFormat="1" ht="12" thickBot="1" x14ac:dyDescent="0.3">
      <c r="A179" s="886"/>
      <c r="B179" s="889"/>
      <c r="C179" s="886"/>
      <c r="D179" s="889"/>
      <c r="E179" s="859"/>
      <c r="F179" s="890"/>
      <c r="G179" s="751" t="str">
        <f ca="1">HYPERLINK(MID(CELL("filename"),SEARCH("[",CELL("filename")),SEARCH("]",CELL("filename"))-SEARCH("[",CELL("filename"))+1)&amp;"'Concepts'!" &amp; ADDRESS(MATCH("Manipulation of the payer",Concepts!$A:$A,0),1,,,),"Manipulation of the payer to make an e-money payment")</f>
        <v>Manipulation of the payer to make an e-money payment</v>
      </c>
      <c r="H179" s="158"/>
      <c r="I179" s="158"/>
      <c r="J179" s="158"/>
      <c r="K179" s="158"/>
      <c r="L179" s="158"/>
    </row>
    <row r="180" spans="1:12" s="155" customFormat="1" ht="12" thickBot="1" x14ac:dyDescent="0.3">
      <c r="A180" s="886"/>
      <c r="B180" s="889"/>
      <c r="C180" s="886"/>
      <c r="D180" s="889"/>
      <c r="E180" s="88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F180" s="880" t="s">
        <v>555</v>
      </c>
      <c r="G180" s="880"/>
      <c r="H180" s="880"/>
      <c r="I180" s="880"/>
      <c r="J180" s="158"/>
      <c r="K180" s="158"/>
      <c r="L180" s="158"/>
    </row>
    <row r="181" spans="1:12" s="155" customFormat="1" ht="14.5" customHeight="1" x14ac:dyDescent="0.25">
      <c r="A181" s="886"/>
      <c r="B181" s="889"/>
      <c r="C181" s="886"/>
      <c r="D181" s="889"/>
      <c r="E181" s="886"/>
      <c r="F181" s="967" t="s">
        <v>1551</v>
      </c>
      <c r="G181" s="885" t="str">
        <f ca="1">HYPERLINK(MID(CELL("filename"),SEARCH("[",CELL("filename")),SEARCH("]",CELL("filename"))-SEARCH("[",CELL("filename"))+1)&amp;"'Concepts'!" &amp; ADDRESS(MATCH("Issuance of a payment order by the fraudster",Concepts!$A:$A,0),1,,,),"Issuance of a payment order by the fraudster")</f>
        <v>Issuance of a payment order by the fraudster</v>
      </c>
      <c r="H181" s="831" t="s">
        <v>239</v>
      </c>
      <c r="I181" s="729" t="str">
        <f ca="1">HYPERLINK(MID(CELL("filename"),SEARCH("[",CELL("filename")),SEARCH("]",CELL("filename"))-SEARCH("[",CELL("filename"))+1)&amp;"'Concepts'!" &amp; ADDRESS(MATCH("Lost or stolen e-money card",Concepts!$A:$A,0),1,,,),"Lost or stolen e-money card")</f>
        <v>Lost or stolen e-money card</v>
      </c>
      <c r="J181" s="158"/>
      <c r="K181" s="158"/>
      <c r="L181" s="158"/>
    </row>
    <row r="182" spans="1:12" s="155" customFormat="1" x14ac:dyDescent="0.25">
      <c r="A182" s="886"/>
      <c r="B182" s="889"/>
      <c r="C182" s="886"/>
      <c r="D182" s="889"/>
      <c r="E182" s="886"/>
      <c r="F182" s="968"/>
      <c r="G182" s="886"/>
      <c r="H182" s="884"/>
      <c r="I182" s="730" t="str">
        <f ca="1">HYPERLINK(MID(CELL("filename"),SEARCH("[",CELL("filename")),SEARCH("]",CELL("filename"))-SEARCH("[",CELL("filename"))+1)&amp;"'Concepts'!" &amp; ADDRESS(MATCH("E-money card not received",Concepts!$A:$A,0),1,,,),"E-money card not received")</f>
        <v>E-money card not received</v>
      </c>
      <c r="J182" s="158"/>
      <c r="K182" s="158"/>
      <c r="L182" s="158"/>
    </row>
    <row r="183" spans="1:12" s="155" customFormat="1" x14ac:dyDescent="0.25">
      <c r="A183" s="886"/>
      <c r="B183" s="889"/>
      <c r="C183" s="886"/>
      <c r="D183" s="889"/>
      <c r="E183" s="886"/>
      <c r="F183" s="968"/>
      <c r="G183" s="886"/>
      <c r="H183" s="884"/>
      <c r="I183" s="730" t="str">
        <f ca="1">HYPERLINK(MID(CELL("filename"),SEARCH("[",CELL("filename")),SEARCH("]",CELL("filename"))-SEARCH("[",CELL("filename"))+1)&amp;"'Concepts'!" &amp; ADDRESS(MATCH("Counterfeit e-money card",Concepts!$A:$A,0),1,,,),"Counterfeit e-money card")</f>
        <v>Counterfeit e-money card</v>
      </c>
      <c r="J183" s="158"/>
      <c r="K183" s="158"/>
      <c r="L183" s="158"/>
    </row>
    <row r="184" spans="1:12" s="155" customFormat="1" x14ac:dyDescent="0.25">
      <c r="A184" s="886"/>
      <c r="B184" s="889"/>
      <c r="C184" s="886"/>
      <c r="D184" s="889"/>
      <c r="E184" s="886"/>
      <c r="F184" s="968"/>
      <c r="G184" s="886"/>
      <c r="H184" s="884"/>
      <c r="I184" s="730" t="str">
        <f ca="1">HYPERLINK(MID(CELL("filename"),SEARCH("[",CELL("filename")),SEARCH("]",CELL("filename"))-SEARCH("[",CELL("filename"))+1)&amp;"'Concepts'!" &amp; ADDRESS(MATCH("Card details theft",Concepts!$A:$A,0),1,,,),"Card details theft")</f>
        <v>Card details theft</v>
      </c>
      <c r="J184" s="158"/>
      <c r="K184" s="158"/>
      <c r="L184" s="158"/>
    </row>
    <row r="185" spans="1:12" s="155" customFormat="1" ht="12" thickBot="1" x14ac:dyDescent="0.3">
      <c r="A185" s="886"/>
      <c r="B185" s="889"/>
      <c r="C185" s="886"/>
      <c r="D185" s="889"/>
      <c r="E185" s="886"/>
      <c r="F185" s="968"/>
      <c r="G185" s="887"/>
      <c r="H185" s="832"/>
      <c r="I185" s="755" t="str">
        <f ca="1">HYPERLINK(MID(CELL("filename"),SEARCH("[",CELL("filename")),SEARCH("]",CELL("filename"))-SEARCH("[",CELL("filename"))+1)&amp;"'Concepts'!" &amp; ADDRESS(MATCH("Unauthorised e-money account transaction",Concepts!$A:$A,0),1,,,),"Unauthorised e-money account transaction")</f>
        <v>Unauthorised e-money account transaction</v>
      </c>
      <c r="J185" s="158"/>
      <c r="K185" s="158"/>
      <c r="L185" s="158"/>
    </row>
    <row r="186" spans="1:12" s="155" customFormat="1" x14ac:dyDescent="0.25">
      <c r="A186" s="886"/>
      <c r="B186" s="889"/>
      <c r="C186" s="886"/>
      <c r="D186" s="889"/>
      <c r="E186" s="886"/>
      <c r="F186" s="968"/>
      <c r="G186"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H186" s="158"/>
      <c r="I186" s="158"/>
      <c r="J186" s="158"/>
      <c r="K186" s="158"/>
      <c r="L186" s="158"/>
    </row>
    <row r="187" spans="1:12" s="155" customFormat="1" ht="12" thickBot="1" x14ac:dyDescent="0.3">
      <c r="A187" s="886"/>
      <c r="B187" s="889"/>
      <c r="C187" s="886"/>
      <c r="D187" s="889"/>
      <c r="E187" s="886"/>
      <c r="F187" s="969"/>
      <c r="G187" s="751" t="str">
        <f ca="1">HYPERLINK(MID(CELL("filename"),SEARCH("[",CELL("filename")),SEARCH("]",CELL("filename"))-SEARCH("[",CELL("filename"))+1)&amp;"'Concepts'!" &amp; ADDRESS(MATCH("Manipulation of the payer",Concepts!$A:$A,0),1,,,),"Manipulation of the payer to make an e-money payment")</f>
        <v>Manipulation of the payer to make an e-money payment</v>
      </c>
      <c r="H187" s="158"/>
      <c r="I187" s="158"/>
      <c r="J187" s="158"/>
      <c r="K187" s="158"/>
      <c r="L187" s="158"/>
    </row>
    <row r="188" spans="1:12" s="155" customFormat="1" x14ac:dyDescent="0.25">
      <c r="A188" s="886"/>
      <c r="B188" s="889"/>
      <c r="C188" s="886"/>
      <c r="D188" s="889"/>
      <c r="E188" s="886"/>
      <c r="F188" s="888" t="s">
        <v>239</v>
      </c>
      <c r="G188" s="674" t="str">
        <f ca="1">HYPERLINK(MID(CELL("filename"),SEARCH("[",CELL("filename")),SEARCH("]",CELL("filename"))-SEARCH("[",CELL("filename"))+1)&amp;"'Concepts'!" &amp; ADDRESS(MATCH("Low value",Concepts!$A:$A,0),1,,,),"Low value")</f>
        <v>Low value</v>
      </c>
      <c r="H188" s="158"/>
      <c r="I188" s="158"/>
      <c r="J188" s="158"/>
      <c r="K188" s="158"/>
      <c r="L188" s="158"/>
    </row>
    <row r="189" spans="1:12" s="155" customFormat="1" x14ac:dyDescent="0.25">
      <c r="A189" s="886"/>
      <c r="B189" s="889"/>
      <c r="C189" s="886"/>
      <c r="D189" s="889"/>
      <c r="E189" s="886"/>
      <c r="F189" s="889"/>
      <c r="G189" s="678" t="str">
        <f ca="1">HYPERLINK(MID(CELL("filename"),SEARCH("[",CELL("filename")),SEARCH("]",CELL("filename"))-SEARCH("[",CELL("filename"))+1)&amp;"'Concepts'!" &amp; ADDRESS(MATCH("Trusted beneficiaries",Concepts!$A:$A,0),1,,,),"Trusted beneficiaries")</f>
        <v>Trusted beneficiaries</v>
      </c>
      <c r="H189" s="158"/>
      <c r="I189" s="158"/>
      <c r="J189" s="158"/>
      <c r="K189" s="158"/>
      <c r="L189" s="158"/>
    </row>
    <row r="190" spans="1:12" s="155" customFormat="1" x14ac:dyDescent="0.25">
      <c r="A190" s="886"/>
      <c r="B190" s="889"/>
      <c r="C190" s="886"/>
      <c r="D190" s="889"/>
      <c r="E190" s="886"/>
      <c r="F190" s="889"/>
      <c r="G190" s="678" t="str">
        <f ca="1">HYPERLINK(MID(CELL("filename"),SEARCH("[",CELL("filename")),SEARCH("]",CELL("filename"))-SEARCH("[",CELL("filename"))+1)&amp;"'Concepts'!" &amp; ADDRESS(MATCH("Recurring transaction",Concepts!$A:$A,0),1,,,),"Recurring transaction")</f>
        <v>Recurring transaction</v>
      </c>
      <c r="H190" s="158"/>
      <c r="I190" s="158"/>
      <c r="J190" s="158"/>
      <c r="K190" s="158"/>
      <c r="L190" s="158"/>
    </row>
    <row r="191" spans="1:12" s="155" customFormat="1" x14ac:dyDescent="0.25">
      <c r="A191" s="886"/>
      <c r="B191" s="889"/>
      <c r="C191" s="886"/>
      <c r="D191" s="889"/>
      <c r="E191" s="886"/>
      <c r="F191" s="889"/>
      <c r="G191" s="678" t="str">
        <f ca="1">HYPERLINK(MID(CELL("filename"),SEARCH("[",CELL("filename")),SEARCH("]",CELL("filename"))-SEARCH("[",CELL("filename"))+1)&amp;"'Concepts'!" &amp; ADDRESS(MATCH("Payment to self",Concepts!$A:$A,0),1,,,),"Payment to self")</f>
        <v>Payment to self</v>
      </c>
      <c r="H191" s="158"/>
      <c r="I191" s="158"/>
      <c r="J191" s="158"/>
      <c r="K191" s="158"/>
      <c r="L191" s="158"/>
    </row>
    <row r="192" spans="1:12" s="155" customFormat="1" x14ac:dyDescent="0.25">
      <c r="A192" s="886"/>
      <c r="B192" s="889"/>
      <c r="C192" s="886"/>
      <c r="D192" s="889"/>
      <c r="E192" s="886"/>
      <c r="F192" s="889"/>
      <c r="G192" s="678" t="str">
        <f ca="1">HYPERLINK(MID(CELL("filename"),SEARCH("[",CELL("filename")),SEARCH("]",CELL("filename"))-SEARCH("[",CELL("filename"))+1)&amp;"'Concepts'!" &amp; ADDRESS(MATCH("Secure corporate payment processes and protocols",Concepts!$A:$A,0),1,,,),"Secure corporate payment processes and protocols")</f>
        <v>Secure corporate payment processes and protocols</v>
      </c>
      <c r="H192" s="158"/>
      <c r="I192" s="158"/>
      <c r="J192" s="158"/>
      <c r="K192" s="158"/>
      <c r="L192" s="158"/>
    </row>
    <row r="193" spans="1:12" s="155" customFormat="1" x14ac:dyDescent="0.25">
      <c r="A193" s="886"/>
      <c r="B193" s="889"/>
      <c r="C193" s="886"/>
      <c r="D193" s="889"/>
      <c r="E193" s="886"/>
      <c r="F193" s="889"/>
      <c r="G193" s="678" t="str">
        <f ca="1">HYPERLINK(MID(CELL("filename"),SEARCH("[",CELL("filename")),SEARCH("]",CELL("filename"))-SEARCH("[",CELL("filename"))+1)&amp;"'Concepts'!" &amp; ADDRESS(MATCH("Transaction Risk Analysis (TRA)",Concepts!$A:$A,0),1,,,),"Transaction Risk Analysis")</f>
        <v>Transaction Risk Analysis</v>
      </c>
      <c r="H193" s="158"/>
      <c r="I193" s="158"/>
      <c r="J193" s="158"/>
      <c r="K193" s="158"/>
      <c r="L193" s="158"/>
    </row>
    <row r="194" spans="1:12" s="155" customFormat="1" x14ac:dyDescent="0.25">
      <c r="A194" s="886"/>
      <c r="B194" s="889"/>
      <c r="C194" s="886"/>
      <c r="D194" s="889"/>
      <c r="E194" s="886"/>
      <c r="F194" s="889"/>
      <c r="G194" s="678" t="str">
        <f ca="1">HYPERLINK(MID(CELL("filename"),SEARCH("[",CELL("filename")),SEARCH("]",CELL("filename"))-SEARCH("[",CELL("filename"))+1)&amp;"'Concepts'!" &amp; ADDRESS(MATCH("Merchant initiated transaction (MIT)",Concepts!$A:$A,0),1,,,),"Merchant initiated transaction (MIT)")</f>
        <v>Merchant initiated transaction (MIT)</v>
      </c>
      <c r="H194" s="158"/>
      <c r="I194" s="158"/>
      <c r="J194" s="158"/>
      <c r="K194" s="158"/>
      <c r="L194" s="158"/>
    </row>
    <row r="195" spans="1:12" s="155" customFormat="1" ht="12" thickBot="1" x14ac:dyDescent="0.3">
      <c r="A195" s="886"/>
      <c r="B195" s="889"/>
      <c r="C195" s="887"/>
      <c r="D195" s="890"/>
      <c r="E195" s="887"/>
      <c r="F195" s="890"/>
      <c r="G195" s="186" t="str">
        <f ca="1">HYPERLINK(MID(CELL("filename"),SEARCH("[",CELL("filename")),SEARCH("]",CELL("filename"))-SEARCH("[",CELL("filename"))+1)&amp;"'Concepts'!" &amp; ADDRESS(MATCH("Other (reason for non-SCA)",Concepts!$A:$A,0),1,,,),"Other")</f>
        <v>Other</v>
      </c>
      <c r="H195" s="158"/>
      <c r="I195" s="158"/>
      <c r="J195" s="158"/>
      <c r="K195" s="158"/>
      <c r="L195" s="158"/>
    </row>
    <row r="196" spans="1:12" s="155" customFormat="1" ht="12" thickBot="1" x14ac:dyDescent="0.3">
      <c r="A196" s="886"/>
      <c r="B196" s="889"/>
      <c r="C196" s="885" t="str">
        <f ca="1">HYPERLINK(MID(CELL("filename"),SEARCH("[",CELL("filename")),SEARCH("]",CELL("filename"))-SEARCH("[",CELL("filename"))+1)&amp;"'Concepts'!" &amp; ADDRESS(MATCH("Non-remote payment transaction",Concepts!$A:$A,0),1,,,),"Initiated via non-remote payment channel")</f>
        <v>Initiated via non-remote payment channel</v>
      </c>
      <c r="D196" s="888" t="s">
        <v>239</v>
      </c>
      <c r="E196" s="85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F196" s="880" t="s">
        <v>555</v>
      </c>
      <c r="G196" s="880"/>
      <c r="H196" s="880"/>
      <c r="I196" s="880"/>
      <c r="J196" s="158"/>
      <c r="K196" s="158"/>
      <c r="L196" s="158"/>
    </row>
    <row r="197" spans="1:12" s="155" customFormat="1" ht="14.5" customHeight="1" x14ac:dyDescent="0.25">
      <c r="A197" s="886"/>
      <c r="B197" s="889"/>
      <c r="C197" s="886"/>
      <c r="D197" s="889"/>
      <c r="E197" s="858"/>
      <c r="F197" s="888" t="s">
        <v>1554</v>
      </c>
      <c r="G197" s="881" t="str">
        <f ca="1">HYPERLINK(MID(CELL("filename"),SEARCH("[",CELL("filename")),SEARCH("]",CELL("filename"))-SEARCH("[",CELL("filename"))+1)&amp;"'Concepts'!" &amp; ADDRESS(MATCH("Issuance of a payment order by the fraudster",Concepts!$A:$A,0),1,,,),"Issuance of a payment order by the fraudster")</f>
        <v>Issuance of a payment order by the fraudster</v>
      </c>
      <c r="H197" s="831" t="s">
        <v>239</v>
      </c>
      <c r="I197" s="729" t="str">
        <f ca="1">HYPERLINK(MID(CELL("filename"),SEARCH("[",CELL("filename")),SEARCH("]",CELL("filename"))-SEARCH("[",CELL("filename"))+1)&amp;"'Concepts'!" &amp; ADDRESS(MATCH("Lost or stolen e-money card",Concepts!$A:$A,0),1,,,),"Lost or stolen e-money card")</f>
        <v>Lost or stolen e-money card</v>
      </c>
      <c r="J197" s="158"/>
      <c r="K197" s="158"/>
      <c r="L197" s="158"/>
    </row>
    <row r="198" spans="1:12" s="155" customFormat="1" x14ac:dyDescent="0.25">
      <c r="A198" s="886"/>
      <c r="B198" s="889"/>
      <c r="C198" s="886"/>
      <c r="D198" s="889"/>
      <c r="E198" s="858"/>
      <c r="F198" s="889"/>
      <c r="G198" s="882"/>
      <c r="H198" s="884"/>
      <c r="I198" s="730" t="str">
        <f ca="1">HYPERLINK(MID(CELL("filename"),SEARCH("[",CELL("filename")),SEARCH("]",CELL("filename"))-SEARCH("[",CELL("filename"))+1)&amp;"'Concepts'!" &amp; ADDRESS(MATCH("E-money card not received",Concepts!$A:$A,0),1,,,),"E-money card not received")</f>
        <v>E-money card not received</v>
      </c>
      <c r="J198" s="158"/>
      <c r="K198" s="158"/>
      <c r="L198" s="158"/>
    </row>
    <row r="199" spans="1:12" s="155" customFormat="1" x14ac:dyDescent="0.25">
      <c r="A199" s="886"/>
      <c r="B199" s="889"/>
      <c r="C199" s="886"/>
      <c r="D199" s="889"/>
      <c r="E199" s="858"/>
      <c r="F199" s="889"/>
      <c r="G199" s="882"/>
      <c r="H199" s="884"/>
      <c r="I199" s="730" t="str">
        <f ca="1">HYPERLINK(MID(CELL("filename"),SEARCH("[",CELL("filename")),SEARCH("]",CELL("filename"))-SEARCH("[",CELL("filename"))+1)&amp;"'Concepts'!" &amp; ADDRESS(MATCH("Counterfeit e-money card",Concepts!$A:$A,0),1,,,),"Counterfeit e-money card")</f>
        <v>Counterfeit e-money card</v>
      </c>
      <c r="J199" s="158"/>
      <c r="K199" s="158"/>
      <c r="L199" s="158"/>
    </row>
    <row r="200" spans="1:12" s="155" customFormat="1" ht="12" thickBot="1" x14ac:dyDescent="0.3">
      <c r="A200" s="886"/>
      <c r="B200" s="889"/>
      <c r="C200" s="886"/>
      <c r="D200" s="889"/>
      <c r="E200" s="858"/>
      <c r="F200" s="889"/>
      <c r="G200" s="883"/>
      <c r="H200" s="832"/>
      <c r="I200" s="755" t="str">
        <f ca="1">HYPERLINK(MID(CELL("filename"),SEARCH("[",CELL("filename")),SEARCH("]",CELL("filename"))-SEARCH("[",CELL("filename"))+1)&amp;"'Concepts'!" &amp; ADDRESS(MATCH("Unauthorised e-money account transaction",Concepts!$A:$A,0),1,,,),"Unauthorised e-money account transaction")</f>
        <v>Unauthorised e-money account transaction</v>
      </c>
      <c r="J200" s="158"/>
      <c r="K200" s="158"/>
      <c r="L200" s="158"/>
    </row>
    <row r="201" spans="1:12" s="155" customFormat="1" x14ac:dyDescent="0.25">
      <c r="A201" s="886"/>
      <c r="B201" s="889"/>
      <c r="C201" s="886"/>
      <c r="D201" s="889"/>
      <c r="E201" s="858"/>
      <c r="F201" s="889"/>
      <c r="G201" s="730"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H201" s="158"/>
      <c r="I201" s="158"/>
      <c r="J201" s="158"/>
      <c r="K201" s="158"/>
      <c r="L201" s="158"/>
    </row>
    <row r="202" spans="1:12" s="155" customFormat="1" ht="12" thickBot="1" x14ac:dyDescent="0.3">
      <c r="A202" s="886"/>
      <c r="B202" s="889"/>
      <c r="C202" s="886"/>
      <c r="D202" s="889"/>
      <c r="E202" s="859"/>
      <c r="F202" s="890"/>
      <c r="G202" s="751" t="str">
        <f ca="1">HYPERLINK(MID(CELL("filename"),SEARCH("[",CELL("filename")),SEARCH("]",CELL("filename"))-SEARCH("[",CELL("filename"))+1)&amp;"'Concepts'!" &amp; ADDRESS(MATCH("Manipulation of the payer",Concepts!$A:$A,0),1,,,),"Manipulation of the payer to make an e-money payment")</f>
        <v>Manipulation of the payer to make an e-money payment</v>
      </c>
      <c r="H202" s="158"/>
      <c r="I202" s="158"/>
      <c r="J202" s="158"/>
      <c r="K202" s="158"/>
      <c r="L202" s="158"/>
    </row>
    <row r="203" spans="1:12" s="155" customFormat="1" ht="12" thickBot="1" x14ac:dyDescent="0.3">
      <c r="A203" s="886"/>
      <c r="B203" s="889"/>
      <c r="C203" s="886"/>
      <c r="D203" s="889"/>
      <c r="E203" s="88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F203" s="880" t="s">
        <v>555</v>
      </c>
      <c r="G203" s="880"/>
      <c r="H203" s="880"/>
      <c r="I203" s="880"/>
      <c r="J203" s="158"/>
      <c r="K203" s="158"/>
      <c r="L203" s="158"/>
    </row>
    <row r="204" spans="1:12" s="155" customFormat="1" ht="14.5" customHeight="1" x14ac:dyDescent="0.25">
      <c r="A204" s="886"/>
      <c r="B204" s="889"/>
      <c r="C204" s="886"/>
      <c r="D204" s="889"/>
      <c r="E204" s="886"/>
      <c r="F204" s="967" t="s">
        <v>1551</v>
      </c>
      <c r="G204" s="885" t="str">
        <f ca="1">HYPERLINK(MID(CELL("filename"),SEARCH("[",CELL("filename")),SEARCH("]",CELL("filename"))-SEARCH("[",CELL("filename"))+1)&amp;"'Concepts'!" &amp; ADDRESS(MATCH("Issuance of a payment order by the fraudster",Concepts!$A:$A,0),1,,,),"Issuance of a payment order by the fraudster")</f>
        <v>Issuance of a payment order by the fraudster</v>
      </c>
      <c r="H204" s="831" t="s">
        <v>239</v>
      </c>
      <c r="I204" s="729" t="str">
        <f ca="1">HYPERLINK(MID(CELL("filename"),SEARCH("[",CELL("filename")),SEARCH("]",CELL("filename"))-SEARCH("[",CELL("filename"))+1)&amp;"'Concepts'!" &amp; ADDRESS(MATCH("Lost or stolen e-money card",Concepts!$A:$A,0),1,,,),"Lost or stolen e-money card")</f>
        <v>Lost or stolen e-money card</v>
      </c>
      <c r="J204" s="158"/>
      <c r="K204" s="158"/>
      <c r="L204" s="158"/>
    </row>
    <row r="205" spans="1:12" s="155" customFormat="1" x14ac:dyDescent="0.25">
      <c r="A205" s="886"/>
      <c r="B205" s="889"/>
      <c r="C205" s="886"/>
      <c r="D205" s="889"/>
      <c r="E205" s="886"/>
      <c r="F205" s="968"/>
      <c r="G205" s="886"/>
      <c r="H205" s="884"/>
      <c r="I205" s="730" t="str">
        <f ca="1">HYPERLINK(MID(CELL("filename"),SEARCH("[",CELL("filename")),SEARCH("]",CELL("filename"))-SEARCH("[",CELL("filename"))+1)&amp;"'Concepts'!" &amp; ADDRESS(MATCH("E-money card not received",Concepts!$A:$A,0),1,,,),"E-money card not received")</f>
        <v>E-money card not received</v>
      </c>
      <c r="J205" s="158"/>
      <c r="K205" s="158"/>
      <c r="L205" s="158"/>
    </row>
    <row r="206" spans="1:12" s="155" customFormat="1" x14ac:dyDescent="0.25">
      <c r="A206" s="886"/>
      <c r="B206" s="889"/>
      <c r="C206" s="886"/>
      <c r="D206" s="889"/>
      <c r="E206" s="886"/>
      <c r="F206" s="968"/>
      <c r="G206" s="886"/>
      <c r="H206" s="884"/>
      <c r="I206" s="730" t="str">
        <f ca="1">HYPERLINK(MID(CELL("filename"),SEARCH("[",CELL("filename")),SEARCH("]",CELL("filename"))-SEARCH("[",CELL("filename"))+1)&amp;"'Concepts'!" &amp; ADDRESS(MATCH("Counterfeit e-money card",Concepts!$A:$A,0),1,,,),"Counterfeit e-money card")</f>
        <v>Counterfeit e-money card</v>
      </c>
      <c r="J206" s="158"/>
      <c r="K206" s="158"/>
      <c r="L206" s="158"/>
    </row>
    <row r="207" spans="1:12" s="155" customFormat="1" ht="12" thickBot="1" x14ac:dyDescent="0.3">
      <c r="A207" s="886"/>
      <c r="B207" s="889"/>
      <c r="C207" s="886"/>
      <c r="D207" s="889"/>
      <c r="E207" s="886"/>
      <c r="F207" s="968"/>
      <c r="G207" s="887"/>
      <c r="H207" s="832"/>
      <c r="I207" s="755" t="str">
        <f ca="1">HYPERLINK(MID(CELL("filename"),SEARCH("[",CELL("filename")),SEARCH("]",CELL("filename"))-SEARCH("[",CELL("filename"))+1)&amp;"'Concepts'!" &amp; ADDRESS(MATCH("Unauthorised e-money account transaction",Concepts!$A:$A,0),1,,,),"Unauthorised e-money account transaction")</f>
        <v>Unauthorised e-money account transaction</v>
      </c>
      <c r="J207" s="158"/>
      <c r="K207" s="158"/>
      <c r="L207" s="158"/>
    </row>
    <row r="208" spans="1:12" s="155" customFormat="1" x14ac:dyDescent="0.25">
      <c r="A208" s="886"/>
      <c r="B208" s="889"/>
      <c r="C208" s="886"/>
      <c r="D208" s="889"/>
      <c r="E208" s="886"/>
      <c r="F208" s="968"/>
      <c r="G208"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H208" s="158"/>
      <c r="I208" s="158"/>
      <c r="J208" s="158"/>
      <c r="K208" s="158"/>
      <c r="L208" s="158"/>
    </row>
    <row r="209" spans="1:14" s="155" customFormat="1" ht="12" thickBot="1" x14ac:dyDescent="0.3">
      <c r="A209" s="886"/>
      <c r="B209" s="889"/>
      <c r="C209" s="886"/>
      <c r="D209" s="889"/>
      <c r="E209" s="886"/>
      <c r="F209" s="969"/>
      <c r="G209" s="751" t="str">
        <f ca="1">HYPERLINK(MID(CELL("filename"),SEARCH("[",CELL("filename")),SEARCH("]",CELL("filename"))-SEARCH("[",CELL("filename"))+1)&amp;"'Concepts'!" &amp; ADDRESS(MATCH("Manipulation of the payer",Concepts!$A:$A,0),1,,,),"Manipulation of the payer to make an e-money payment")</f>
        <v>Manipulation of the payer to make an e-money payment</v>
      </c>
      <c r="H209" s="158"/>
      <c r="I209" s="158"/>
      <c r="J209" s="158"/>
      <c r="K209" s="158"/>
      <c r="L209" s="158"/>
    </row>
    <row r="210" spans="1:14" s="155" customFormat="1" x14ac:dyDescent="0.25">
      <c r="A210" s="886"/>
      <c r="B210" s="889"/>
      <c r="C210" s="886"/>
      <c r="D210" s="889"/>
      <c r="E210" s="886"/>
      <c r="F210" s="888" t="s">
        <v>239</v>
      </c>
      <c r="G210" s="678" t="str">
        <f ca="1">HYPERLINK(MID(CELL("filename"),SEARCH("[",CELL("filename")),SEARCH("]",CELL("filename"))-SEARCH("[",CELL("filename"))+1)&amp;"'Concepts'!" &amp; ADDRESS(MATCH("Trusted beneficiaries",Concepts!$A:$A,0),1,,,),"Trusted beneficiaries")</f>
        <v>Trusted beneficiaries</v>
      </c>
      <c r="H210" s="158"/>
      <c r="I210" s="158"/>
      <c r="J210" s="158"/>
      <c r="K210" s="158"/>
      <c r="L210" s="158"/>
    </row>
    <row r="211" spans="1:14" s="155" customFormat="1" x14ac:dyDescent="0.25">
      <c r="A211" s="886"/>
      <c r="B211" s="889"/>
      <c r="C211" s="886"/>
      <c r="D211" s="889"/>
      <c r="E211" s="886"/>
      <c r="F211" s="889"/>
      <c r="G211" s="678" t="str">
        <f ca="1">HYPERLINK(MID(CELL("filename"),SEARCH("[",CELL("filename")),SEARCH("]",CELL("filename"))-SEARCH("[",CELL("filename"))+1)&amp;"'Concepts'!" &amp; ADDRESS(MATCH("Recurring transaction",Concepts!$A:$A,0),1,,,),"Recurring transaction")</f>
        <v>Recurring transaction</v>
      </c>
      <c r="H211" s="158"/>
      <c r="I211" s="158"/>
      <c r="J211" s="158"/>
      <c r="K211" s="158"/>
      <c r="L211" s="158"/>
    </row>
    <row r="212" spans="1:14" s="155" customFormat="1" x14ac:dyDescent="0.25">
      <c r="A212" s="886"/>
      <c r="B212" s="889"/>
      <c r="C212" s="886"/>
      <c r="D212" s="889"/>
      <c r="E212" s="886"/>
      <c r="F212" s="889"/>
      <c r="G212" s="678" t="str">
        <f ca="1">HYPERLINK(MID(CELL("filename"),SEARCH("[",CELL("filename")),SEARCH("]",CELL("filename"))-SEARCH("[",CELL("filename"))+1)&amp;"'Concepts'!" &amp; ADDRESS(MATCH("Contactless low value",Concepts!$A:$A,0),1,,,),"Contactless low value")</f>
        <v>Contactless low value</v>
      </c>
      <c r="H212" s="158"/>
      <c r="I212" s="731"/>
      <c r="J212" s="158"/>
      <c r="K212" s="158"/>
      <c r="L212" s="158"/>
    </row>
    <row r="213" spans="1:14" s="155" customFormat="1" x14ac:dyDescent="0.25">
      <c r="A213" s="886"/>
      <c r="B213" s="889"/>
      <c r="C213" s="886"/>
      <c r="D213" s="889"/>
      <c r="E213" s="886"/>
      <c r="F213" s="889"/>
      <c r="G213" s="678"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H213" s="158"/>
      <c r="I213" s="158"/>
      <c r="J213" s="158"/>
      <c r="K213" s="158"/>
      <c r="L213" s="158"/>
    </row>
    <row r="214" spans="1:14" s="155" customFormat="1" ht="12" thickBot="1" x14ac:dyDescent="0.3">
      <c r="A214" s="886"/>
      <c r="B214" s="890"/>
      <c r="C214" s="887"/>
      <c r="D214" s="890"/>
      <c r="E214" s="887"/>
      <c r="F214" s="890"/>
      <c r="G214" s="186" t="str">
        <f ca="1">HYPERLINK(MID(CELL("filename"),SEARCH("[",CELL("filename")),SEARCH("]",CELL("filename"))-SEARCH("[",CELL("filename"))+1)&amp;"'Concepts'!" &amp; ADDRESS(MATCH("Other (reason for non-SCA)",Concepts!$A:$A,0),1,,,),"Other")</f>
        <v>Other</v>
      </c>
      <c r="H214" s="158"/>
      <c r="I214" s="158"/>
      <c r="J214" s="158"/>
      <c r="K214" s="158"/>
      <c r="L214" s="158"/>
    </row>
    <row r="215" spans="1:14" s="155" customFormat="1" ht="12" thickBot="1" x14ac:dyDescent="0.3">
      <c r="A215" s="886"/>
      <c r="B215" s="909" t="s">
        <v>556</v>
      </c>
      <c r="C215" s="910"/>
      <c r="D215" s="158"/>
      <c r="E215" s="158"/>
      <c r="F215" s="158"/>
      <c r="G215" s="158"/>
      <c r="H215" s="158"/>
      <c r="I215" s="158"/>
      <c r="J215" s="158"/>
      <c r="K215" s="158"/>
      <c r="L215" s="158"/>
    </row>
    <row r="216" spans="1:14" s="155" customFormat="1" x14ac:dyDescent="0.25">
      <c r="A216" s="886"/>
      <c r="B216" s="852" t="s">
        <v>1623</v>
      </c>
      <c r="C216" s="674" t="str">
        <f ca="1">HYPERLINK(MID(CELL("filename"),SEARCH("[",CELL("filename")),SEARCH("]",CELL("filename"))-SEARCH("[",CELL("filename"))+1)&amp;"'Concepts'!" &amp; ADDRESS(MATCH("Reporting PSP",Concepts!$A:$A,0),1,,,),"The reporting PSP")</f>
        <v>The reporting PSP</v>
      </c>
      <c r="D216" s="158"/>
      <c r="E216" s="158"/>
      <c r="F216" s="158"/>
      <c r="G216" s="158"/>
      <c r="H216" s="158"/>
      <c r="I216" s="158"/>
      <c r="J216" s="158"/>
      <c r="K216" s="158"/>
      <c r="L216" s="158"/>
    </row>
    <row r="217" spans="1:14" s="155" customFormat="1" x14ac:dyDescent="0.25">
      <c r="A217" s="886"/>
      <c r="B217" s="854"/>
      <c r="C217" s="678" t="str">
        <f ca="1">HYPERLINK(MID(CELL("filename"),SEARCH("[",CELL("filename")),SEARCH("]",CELL("filename"))-SEARCH("[",CELL("filename"))+1)&amp;"'Concepts'!" &amp; ADDRESS(MATCH("PSU of the reporting PSP",Concepts!$A:$A,0),1,,,),"The PSU of the reporting PSP")</f>
        <v>The PSU of the reporting PSP</v>
      </c>
      <c r="D217" s="158"/>
      <c r="E217" s="158"/>
      <c r="F217" s="158"/>
      <c r="G217" s="158"/>
      <c r="H217" s="158"/>
      <c r="I217" s="158"/>
      <c r="J217" s="158"/>
      <c r="K217" s="158"/>
      <c r="L217" s="158"/>
    </row>
    <row r="218" spans="1:14" s="155" customFormat="1" ht="12" thickBot="1" x14ac:dyDescent="0.3">
      <c r="A218" s="887"/>
      <c r="B218" s="853"/>
      <c r="C218" s="186" t="str">
        <f ca="1">HYPERLINK(MID(CELL("filename"),SEARCH("[",CELL("filename")),SEARCH("]",CELL("filename"))-SEARCH("[",CELL("filename"))+1)&amp;"'Concepts'!" &amp; ADDRESS(MATCH("Other (liability bearer)",Concepts!$A:$A,0),1,,,),"Other")</f>
        <v>Other</v>
      </c>
      <c r="D218" s="158"/>
      <c r="E218" s="158"/>
      <c r="F218" s="158"/>
      <c r="G218" s="158"/>
      <c r="H218" s="158"/>
      <c r="I218" s="158"/>
      <c r="J218" s="158"/>
      <c r="K218" s="158"/>
      <c r="L218" s="158"/>
    </row>
    <row r="219" spans="1:14" s="155" customFormat="1" ht="12" x14ac:dyDescent="0.25">
      <c r="A219" s="708"/>
      <c r="B219" s="196"/>
      <c r="C219" s="171"/>
      <c r="D219" s="158"/>
      <c r="E219" s="158"/>
      <c r="F219" s="158"/>
      <c r="G219" s="158"/>
      <c r="H219" s="158"/>
      <c r="I219" s="158"/>
      <c r="J219" s="158"/>
      <c r="K219" s="158"/>
      <c r="L219" s="158"/>
    </row>
    <row r="220" spans="1:14" s="155" customFormat="1" ht="12.5" thickBot="1" x14ac:dyDescent="0.3">
      <c r="A220" s="708"/>
      <c r="B220" s="196"/>
      <c r="C220" s="171"/>
      <c r="D220" s="158"/>
      <c r="E220" s="158"/>
      <c r="F220" s="158"/>
      <c r="G220" s="158"/>
      <c r="H220" s="158"/>
      <c r="I220" s="158"/>
      <c r="J220" s="158"/>
      <c r="K220" s="158"/>
      <c r="L220" s="158"/>
    </row>
    <row r="221" spans="1:14" s="155" customFormat="1" ht="12.5" thickBot="1" x14ac:dyDescent="0.3">
      <c r="A221" s="189" t="str">
        <f ca="1">HYPERLINK(MID(CELL("filename"),SEARCH("[",CELL("filename")),SEARCH("]",CELL("filename"))-SEARCH("[",CELL("filename"))+1)&amp;"'Concepts'!" &amp; ADDRESS(MATCH("Money remittances",Concepts!$A:$A,0),1,,,),"Money remittances [sent]")</f>
        <v>Money remittances [sent]</v>
      </c>
      <c r="B221" s="196"/>
      <c r="C221" s="171"/>
      <c r="D221" s="158"/>
      <c r="E221" s="158"/>
      <c r="F221" s="158"/>
      <c r="G221" s="158"/>
      <c r="H221" s="158"/>
      <c r="I221" s="158"/>
      <c r="J221" s="158"/>
      <c r="K221" s="158"/>
      <c r="L221" s="158"/>
    </row>
    <row r="222" spans="1:14" s="155" customFormat="1" ht="12.5" thickBot="1" x14ac:dyDescent="0.3">
      <c r="A222" s="708"/>
      <c r="B222" s="196"/>
      <c r="C222" s="171"/>
      <c r="D222" s="158"/>
      <c r="E222" s="158"/>
      <c r="F222" s="158"/>
      <c r="G222" s="158"/>
      <c r="H222" s="158"/>
      <c r="I222" s="158"/>
      <c r="J222" s="158"/>
      <c r="K222" s="158"/>
      <c r="L222" s="158"/>
    </row>
    <row r="223" spans="1:14" s="593" customFormat="1" ht="12.5" thickBot="1" x14ac:dyDescent="0.35">
      <c r="A223" s="885" t="str">
        <f ca="1">HYPERLINK(MID(CELL("filename"),SEARCH("[",CELL("filename")),SEARCH("]",CELL("filename"))-SEARCH("[",CELL("filename"))+1)&amp;"'Concepts'!" &amp; ADDRESS(MATCH("Payment initiation service",Concepts!$A:$A,0),1,,,),"Payment initiation services")</f>
        <v>Payment initiation services</v>
      </c>
      <c r="B223" s="831" t="s">
        <v>239</v>
      </c>
      <c r="C223" s="677" t="str">
        <f ca="1">HYPERLINK(MID(CELL("filename"),SEARCH("[",CELL("filename")),SEARCH("]",CELL("filename"))-SEARCH("[",CELL("filename"))+1)&amp;"'Concepts'!" &amp; ADDRESS(MATCH("Remote payment transaction",Concepts!$A:$A,0),1,,,),"Initiated via remote payment channel")</f>
        <v>Initiated via remote payment channel</v>
      </c>
      <c r="D223" s="831" t="s">
        <v>239</v>
      </c>
      <c r="E223" s="674"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F223" s="196"/>
      <c r="G223" s="171"/>
      <c r="H223" s="196"/>
      <c r="I223" s="171"/>
      <c r="J223" s="163"/>
      <c r="K223" s="171"/>
      <c r="L223" s="196"/>
      <c r="M223" s="592"/>
      <c r="N223" s="592"/>
    </row>
    <row r="224" spans="1:14" s="593" customFormat="1" ht="12.5" thickBot="1" x14ac:dyDescent="0.35">
      <c r="A224" s="886"/>
      <c r="B224" s="884"/>
      <c r="C224" s="744" t="str">
        <f ca="1">HYPERLINK(MID(CELL("filename"),SEARCH("[",CELL("filename")),SEARCH("]",CELL("filename"))-SEARCH("[",CELL("filename"))+1)&amp;"'Concepts'!" &amp; ADDRESS(MATCH("Non-remote payment transaction",Concepts!$A:$A,0),1,,,),"Initiated via non-remote payment channel")</f>
        <v>Initiated via non-remote payment channel</v>
      </c>
      <c r="D224" s="832"/>
      <c r="E224" s="186"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F224" s="196"/>
      <c r="G224" s="171"/>
      <c r="H224" s="196"/>
      <c r="I224" s="171"/>
      <c r="J224" s="163"/>
      <c r="K224" s="171"/>
      <c r="L224" s="196"/>
      <c r="M224" s="592"/>
      <c r="N224" s="592"/>
    </row>
    <row r="225" spans="1:14" s="593" customFormat="1" ht="12" x14ac:dyDescent="0.25">
      <c r="A225" s="886"/>
      <c r="B225" s="831" t="s">
        <v>239</v>
      </c>
      <c r="C225" s="673" t="str">
        <f ca="1">HYPERLINK(MID(CELL("filename"),SEARCH("[",CELL("filename")),SEARCH("]",CELL("filename"))-SEARCH("[",CELL("filename"))+1)&amp;"'Concepts'!" &amp; ADDRESS(MATCH("Credit transfer",Concepts!$A:$A,0),1,,,),"Credit transfers")</f>
        <v>Credit transfers</v>
      </c>
      <c r="D225" s="158"/>
      <c r="E225" s="158"/>
      <c r="F225" s="196"/>
      <c r="G225" s="171"/>
      <c r="H225" s="196"/>
      <c r="I225" s="171"/>
      <c r="J225" s="163"/>
      <c r="K225" s="171"/>
      <c r="L225" s="196"/>
      <c r="M225" s="592"/>
      <c r="N225" s="592"/>
    </row>
    <row r="226" spans="1:14" s="593" customFormat="1" ht="12.5" thickBot="1" x14ac:dyDescent="0.3">
      <c r="A226" s="887"/>
      <c r="B226" s="832"/>
      <c r="C226" s="186" t="s">
        <v>58</v>
      </c>
      <c r="D226" s="158"/>
      <c r="E226" s="158"/>
      <c r="F226" s="196"/>
      <c r="G226" s="171"/>
      <c r="H226" s="196"/>
      <c r="I226" s="171"/>
      <c r="J226" s="163"/>
      <c r="K226" s="171"/>
      <c r="L226" s="196"/>
      <c r="M226" s="592"/>
      <c r="N226" s="592"/>
    </row>
  </sheetData>
  <sheetProtection algorithmName="SHA-512" hashValue="zuWhqtDojDAWDntoMa3SbJcDisnucucjGcwYs8evF7LGzC3JUXB9Vqk/ILkTkNxdLT/shSxkkDsqha1hiEGVyw==" saltValue="UKjymURq5BVDhuWVDHitlw==" spinCount="100000" sheet="1" objects="1" scenarios="1"/>
  <mergeCells count="141">
    <mergeCell ref="A45:A50"/>
    <mergeCell ref="A10:A42"/>
    <mergeCell ref="B10:B37"/>
    <mergeCell ref="D55:D100"/>
    <mergeCell ref="E55:E75"/>
    <mergeCell ref="F55:F57"/>
    <mergeCell ref="F58:F75"/>
    <mergeCell ref="G14:G23"/>
    <mergeCell ref="H21:H23"/>
    <mergeCell ref="F11:F23"/>
    <mergeCell ref="E11:E23"/>
    <mergeCell ref="H10:I10"/>
    <mergeCell ref="C11:C36"/>
    <mergeCell ref="D11:D36"/>
    <mergeCell ref="G11:G13"/>
    <mergeCell ref="H11:H13"/>
    <mergeCell ref="H14:H19"/>
    <mergeCell ref="H20:I20"/>
    <mergeCell ref="E24:E36"/>
    <mergeCell ref="F24:F36"/>
    <mergeCell ref="G24:G27"/>
    <mergeCell ref="H24:I24"/>
    <mergeCell ref="H25:H27"/>
    <mergeCell ref="G28:G36"/>
    <mergeCell ref="H87:H93"/>
    <mergeCell ref="I87:I91"/>
    <mergeCell ref="B173:B214"/>
    <mergeCell ref="C173:C195"/>
    <mergeCell ref="D173:D195"/>
    <mergeCell ref="E173:E179"/>
    <mergeCell ref="E180:E195"/>
    <mergeCell ref="C196:C214"/>
    <mergeCell ref="D196:D214"/>
    <mergeCell ref="E196:E202"/>
    <mergeCell ref="B152:C152"/>
    <mergeCell ref="E76:E100"/>
    <mergeCell ref="F76:F78"/>
    <mergeCell ref="F79:F100"/>
    <mergeCell ref="G79:G85"/>
    <mergeCell ref="H79:H85"/>
    <mergeCell ref="I79:I83"/>
    <mergeCell ref="H140:H146"/>
    <mergeCell ref="I140:I144"/>
    <mergeCell ref="A158:A170"/>
    <mergeCell ref="A173:A218"/>
    <mergeCell ref="B216:B218"/>
    <mergeCell ref="F172:I172"/>
    <mergeCell ref="F173:F179"/>
    <mergeCell ref="G173:G177"/>
    <mergeCell ref="H173:H177"/>
    <mergeCell ref="F180:I180"/>
    <mergeCell ref="F181:F187"/>
    <mergeCell ref="G181:G185"/>
    <mergeCell ref="H181:H185"/>
    <mergeCell ref="F188:F195"/>
    <mergeCell ref="B161:E161"/>
    <mergeCell ref="B162:B166"/>
    <mergeCell ref="C162:C165"/>
    <mergeCell ref="D162:D165"/>
    <mergeCell ref="B167:C167"/>
    <mergeCell ref="B168:B170"/>
    <mergeCell ref="B158:B160"/>
    <mergeCell ref="F196:I196"/>
    <mergeCell ref="F197:F202"/>
    <mergeCell ref="H28:H32"/>
    <mergeCell ref="H33:I33"/>
    <mergeCell ref="H34:H36"/>
    <mergeCell ref="B39:C39"/>
    <mergeCell ref="B40:B42"/>
    <mergeCell ref="B45:B46"/>
    <mergeCell ref="D45:D46"/>
    <mergeCell ref="B47:C47"/>
    <mergeCell ref="B48:B50"/>
    <mergeCell ref="G58:G63"/>
    <mergeCell ref="H58:H63"/>
    <mergeCell ref="I58:I61"/>
    <mergeCell ref="J58:J61"/>
    <mergeCell ref="G64:G75"/>
    <mergeCell ref="H65:H70"/>
    <mergeCell ref="I65:I68"/>
    <mergeCell ref="J65:J68"/>
    <mergeCell ref="H71:H75"/>
    <mergeCell ref="J79:J83"/>
    <mergeCell ref="G86:G100"/>
    <mergeCell ref="H94:H100"/>
    <mergeCell ref="J87:J91"/>
    <mergeCell ref="B101:C101"/>
    <mergeCell ref="B102:B104"/>
    <mergeCell ref="A107:A155"/>
    <mergeCell ref="B107:B151"/>
    <mergeCell ref="C107:C108"/>
    <mergeCell ref="C109:C151"/>
    <mergeCell ref="D109:D151"/>
    <mergeCell ref="E109:E128"/>
    <mergeCell ref="F109:F111"/>
    <mergeCell ref="F112:F128"/>
    <mergeCell ref="E129:E151"/>
    <mergeCell ref="F129:F131"/>
    <mergeCell ref="F132:F151"/>
    <mergeCell ref="B153:B155"/>
    <mergeCell ref="A53:A104"/>
    <mergeCell ref="B53:B100"/>
    <mergeCell ref="C53:C54"/>
    <mergeCell ref="C55:C100"/>
    <mergeCell ref="J132:J136"/>
    <mergeCell ref="G139:G151"/>
    <mergeCell ref="J140:J144"/>
    <mergeCell ref="H147:H151"/>
    <mergeCell ref="G112:G117"/>
    <mergeCell ref="H112:H117"/>
    <mergeCell ref="I112:I115"/>
    <mergeCell ref="J112:J115"/>
    <mergeCell ref="G118:G128"/>
    <mergeCell ref="H119:H124"/>
    <mergeCell ref="I119:I122"/>
    <mergeCell ref="J119:J122"/>
    <mergeCell ref="H125:H128"/>
    <mergeCell ref="H57:K57"/>
    <mergeCell ref="H64:K64"/>
    <mergeCell ref="H78:K78"/>
    <mergeCell ref="H86:K86"/>
    <mergeCell ref="H111:K111"/>
    <mergeCell ref="H118:K118"/>
    <mergeCell ref="H131:K131"/>
    <mergeCell ref="H139:K139"/>
    <mergeCell ref="A223:A226"/>
    <mergeCell ref="B223:B224"/>
    <mergeCell ref="D223:D224"/>
    <mergeCell ref="B225:B226"/>
    <mergeCell ref="G197:G200"/>
    <mergeCell ref="H197:H200"/>
    <mergeCell ref="E203:E214"/>
    <mergeCell ref="F203:I203"/>
    <mergeCell ref="F204:F209"/>
    <mergeCell ref="G204:G207"/>
    <mergeCell ref="H204:H207"/>
    <mergeCell ref="F210:F214"/>
    <mergeCell ref="B215:C215"/>
    <mergeCell ref="G132:G138"/>
    <mergeCell ref="H132:H138"/>
    <mergeCell ref="I132:I136"/>
  </mergeCells>
  <hyperlinks>
    <hyperlink ref="A1" location="INDEX!A1" display="Back to INDEX" xr:uid="{00000000-0004-0000-0A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sheetPr>
  <dimension ref="A1:C31"/>
  <sheetViews>
    <sheetView showGridLines="0" zoomScaleNormal="100" workbookViewId="0"/>
  </sheetViews>
  <sheetFormatPr defaultColWidth="8.796875" defaultRowHeight="11.5" x14ac:dyDescent="0.25"/>
  <cols>
    <col min="1" max="1" width="38.296875" style="173" customWidth="1"/>
    <col min="2" max="2" width="8.796875" style="168"/>
    <col min="3" max="3" width="65.19921875" style="173" customWidth="1"/>
    <col min="4" max="16384" width="8.796875" style="168"/>
  </cols>
  <sheetData>
    <row r="1" spans="1:3" ht="13" x14ac:dyDescent="0.3">
      <c r="A1" s="128" t="s">
        <v>1303</v>
      </c>
    </row>
    <row r="2" spans="1:3" ht="15.5" x14ac:dyDescent="0.25">
      <c r="A2" s="42" t="s">
        <v>1537</v>
      </c>
    </row>
    <row r="3" spans="1:3" ht="15.5" x14ac:dyDescent="0.25">
      <c r="A3" s="42"/>
    </row>
    <row r="4" spans="1:3" ht="12" thickBot="1" x14ac:dyDescent="0.3">
      <c r="A4" s="583" t="s">
        <v>1685</v>
      </c>
      <c r="B4" s="584"/>
      <c r="C4" s="583" t="s">
        <v>1686</v>
      </c>
    </row>
    <row r="5" spans="1:3" s="595" customFormat="1" ht="12" customHeight="1" thickBot="1" x14ac:dyDescent="0.3">
      <c r="A5" s="991" t="str">
        <f ca="1">HYPERLINK(MID(CELL("filename"),SEARCH("[",CELL("filename")),SEARCH("]",CELL("filename"))-SEARCH("[",CELL("filename"))+1)&amp;"'Concepts'!" &amp; ADDRESS(MATCH("Transactions at terminals at which transactions are acquired by resident PSPs with cards issued by resident PSPs",Concepts!$A:$A,0),1,,,),"a) Transactions at terminals at which transactions are acquired by resident PSPs with cards issued by resident PSPs")</f>
        <v>a) Transactions at terminals at which transactions are acquired by resident PSPs with cards issued by resident PSPs</v>
      </c>
      <c r="B5" s="988" t="s">
        <v>239</v>
      </c>
      <c r="C5" s="674" t="str">
        <f ca="1">HYPERLINK(MID(CELL("filename"),SEARCH("[",CELL("filename")),SEARCH("]",CELL("filename"))-SEARCH("[",CELL("filename"))+1)&amp;"'Concepts'!" &amp; ADDRESS(MATCH("ATM cash withdrawals (except e-money transactions)",Concepts!$A:$A,0),1,,,),"ATM cash withdrawals (except e-money transactions)")</f>
        <v>ATM cash withdrawals (except e-money transactions)</v>
      </c>
    </row>
    <row r="6" spans="1:3" s="595" customFormat="1" ht="12" thickBot="1" x14ac:dyDescent="0.3">
      <c r="A6" s="992"/>
      <c r="B6" s="989"/>
      <c r="C6" s="674" t="str">
        <f ca="1">HYPERLINK(MID(CELL("filename"),SEARCH("[",CELL("filename")),SEARCH("]",CELL("filename"))-SEARCH("[",CELL("filename"))+1)&amp;"'Concepts'!" &amp; ADDRESS(MATCH("ATM cash deposits (except e-money transactions)",Concepts!$A:$A,0),1,,,),"ATM cash deposits (except e-money transactions)")</f>
        <v>ATM cash deposits (except e-money transactions)</v>
      </c>
    </row>
    <row r="7" spans="1:3" s="595" customFormat="1" ht="12" thickBot="1" x14ac:dyDescent="0.3">
      <c r="A7" s="992"/>
      <c r="B7" s="989"/>
      <c r="C7" s="674" t="str">
        <f ca="1">HYPERLINK(MID(CELL("filename"),SEARCH("[",CELL("filename")),SEARCH("]",CELL("filename"))-SEARCH("[",CELL("filename"))+1)&amp;"'Concepts'!" &amp; ADDRESS(MATCH("Other ATM transactions (except e-money transactions)",Concepts!$A:$A,0),1,,,),"Other ATM transactions (except e-money transactions)")</f>
        <v>Other ATM transactions (except e-money transactions)</v>
      </c>
    </row>
    <row r="8" spans="1:3" s="595" customFormat="1" ht="12" thickBot="1" x14ac:dyDescent="0.3">
      <c r="A8" s="992"/>
      <c r="B8" s="989"/>
      <c r="C8" s="674" t="str">
        <f ca="1">HYPERLINK(MID(CELL("filename"),SEARCH("[",CELL("filename")),SEARCH("]",CELL("filename"))-SEARCH("[",CELL("filename"))+1)&amp;"'Concepts'!" &amp; ADDRESS(MATCH("POS transactions",Concepts!$A:$A,0),1,,,),"POS transactions (except e-money transactions)")</f>
        <v>POS transactions (except e-money transactions)</v>
      </c>
    </row>
    <row r="9" spans="1:3" s="595" customFormat="1" ht="12" thickBot="1" x14ac:dyDescent="0.3">
      <c r="A9" s="992"/>
      <c r="B9" s="989"/>
      <c r="C9" s="674" t="str">
        <f ca="1">HYPERLINK(MID(CELL("filename"),SEARCH("[",CELL("filename")),SEARCH("]",CELL("filename"))-SEARCH("[",CELL("filename"))+1)&amp;"'Concepts'!" &amp; ADDRESS(MATCH("E-money card loading and unloading transactions",Concepts!$A:$A,0),1,,,),"E-money card loading and unloading transactions")</f>
        <v>E-money card loading and unloading transactions</v>
      </c>
    </row>
    <row r="10" spans="1:3" s="595" customFormat="1" ht="15" customHeight="1" thickBot="1" x14ac:dyDescent="0.3">
      <c r="A10" s="993"/>
      <c r="B10" s="990"/>
      <c r="C10" s="189" t="str">
        <f ca="1">HYPERLINK(MID(CELL("filename"),SEARCH("[",CELL("filename")),SEARCH("]",CELL("filename"))-SEARCH("[",CELL("filename"))+1)&amp;"'Concepts'!" &amp; ADDRESS(MATCH("E-money payment transactions with cards with an e-money function",Concepts!$A:$A,0),1,,,),"E-money payment transactions with cards with an e-money function")</f>
        <v>E-money payment transactions with cards with an e-money function</v>
      </c>
    </row>
    <row r="11" spans="1:3" s="595" customFormat="1" ht="12" thickBot="1" x14ac:dyDescent="0.3">
      <c r="A11" s="604"/>
      <c r="C11" s="173"/>
    </row>
    <row r="12" spans="1:3" s="595" customFormat="1" ht="12" customHeight="1" thickBot="1" x14ac:dyDescent="0.3">
      <c r="A12" s="991" t="str">
        <f ca="1">HYPERLINK(MID(CELL("filename"),SEARCH("[",CELL("filename")),SEARCH("]",CELL("filename"))-SEARCH("[",CELL("filename"))+1)&amp;"'Concepts'!" &amp; ADDRESS(MATCH("Transactions at terminals at which transactions are acquired by resident PSPs with cards issued by non-resident PSPs",Concepts!$A:$A,0),1,,,),"b) Transactions at terminals at which transactions are acquired by resident PSPs with cards issued by non-resident PSPs")</f>
        <v>b) Transactions at terminals at which transactions are acquired by resident PSPs with cards issued by non-resident PSPs</v>
      </c>
      <c r="B12" s="988" t="s">
        <v>239</v>
      </c>
      <c r="C12" s="674" t="str">
        <f ca="1">HYPERLINK(MID(CELL("filename"),SEARCH("[",CELL("filename")),SEARCH("]",CELL("filename"))-SEARCH("[",CELL("filename"))+1)&amp;"'Concepts'!" &amp; ADDRESS(MATCH("ATM cash withdrawals (except e-money transactions)",Concepts!$A:$A,0),1,,,),"ATM cash withdrawals (except e-money transactions)")</f>
        <v>ATM cash withdrawals (except e-money transactions)</v>
      </c>
    </row>
    <row r="13" spans="1:3" s="595" customFormat="1" ht="12" thickBot="1" x14ac:dyDescent="0.3">
      <c r="A13" s="992"/>
      <c r="B13" s="989"/>
      <c r="C13" s="674" t="str">
        <f ca="1">HYPERLINK(MID(CELL("filename"),SEARCH("[",CELL("filename")),SEARCH("]",CELL("filename"))-SEARCH("[",CELL("filename"))+1)&amp;"'Concepts'!" &amp; ADDRESS(MATCH("ATM cash deposits (except e-money transactions)",Concepts!$A:$A,0),1,,,),"ATM cash deposits (except e-money transactions)")</f>
        <v>ATM cash deposits (except e-money transactions)</v>
      </c>
    </row>
    <row r="14" spans="1:3" s="595" customFormat="1" ht="12" thickBot="1" x14ac:dyDescent="0.3">
      <c r="A14" s="992"/>
      <c r="B14" s="989"/>
      <c r="C14" s="674" t="str">
        <f ca="1">HYPERLINK(MID(CELL("filename"),SEARCH("[",CELL("filename")),SEARCH("]",CELL("filename"))-SEARCH("[",CELL("filename"))+1)&amp;"'Concepts'!" &amp; ADDRESS(MATCH("Other ATM transactions (except e-money transactions)",Concepts!$A:$A,0),1,,,),"Other ATM transactions (except e-money transactions)")</f>
        <v>Other ATM transactions (except e-money transactions)</v>
      </c>
    </row>
    <row r="15" spans="1:3" s="595" customFormat="1" ht="12" thickBot="1" x14ac:dyDescent="0.3">
      <c r="A15" s="992"/>
      <c r="B15" s="989"/>
      <c r="C15" s="674" t="str">
        <f ca="1">HYPERLINK(MID(CELL("filename"),SEARCH("[",CELL("filename")),SEARCH("]",CELL("filename"))-SEARCH("[",CELL("filename"))+1)&amp;"'Concepts'!" &amp; ADDRESS(MATCH("POS transactions",Concepts!$A:$A,0),1,,,),"POS transactions (except e-money transactions)")</f>
        <v>POS transactions (except e-money transactions)</v>
      </c>
    </row>
    <row r="16" spans="1:3" s="595" customFormat="1" ht="12" thickBot="1" x14ac:dyDescent="0.3">
      <c r="A16" s="992"/>
      <c r="B16" s="989"/>
      <c r="C16" s="674" t="str">
        <f ca="1">HYPERLINK(MID(CELL("filename"),SEARCH("[",CELL("filename")),SEARCH("]",CELL("filename"))-SEARCH("[",CELL("filename"))+1)&amp;"'Concepts'!" &amp; ADDRESS(MATCH("E-money card loading and unloading transactions",Concepts!$A:$A,0),1,,,),"E-money card loading and unloading transactions")</f>
        <v>E-money card loading and unloading transactions</v>
      </c>
    </row>
    <row r="17" spans="1:3" s="595" customFormat="1" ht="12" thickBot="1" x14ac:dyDescent="0.3">
      <c r="A17" s="993"/>
      <c r="B17" s="990"/>
      <c r="C17" s="189" t="str">
        <f ca="1">HYPERLINK(MID(CELL("filename"),SEARCH("[",CELL("filename")),SEARCH("]",CELL("filename"))-SEARCH("[",CELL("filename"))+1)&amp;"'Concepts'!" &amp; ADDRESS(MATCH("E-money payment transactions with cards with an e-money function",Concepts!$A:$A,0),1,,,),"E-money payment transactions with cards with an e-money function")</f>
        <v>E-money payment transactions with cards with an e-money function</v>
      </c>
    </row>
    <row r="18" spans="1:3" s="595" customFormat="1" ht="12" thickBot="1" x14ac:dyDescent="0.3">
      <c r="A18" s="604"/>
      <c r="C18" s="173"/>
    </row>
    <row r="19" spans="1:3" s="595" customFormat="1" ht="12" customHeight="1" thickBot="1" x14ac:dyDescent="0.3">
      <c r="A19" s="991" t="str">
        <f ca="1">HYPERLINK(MID(CELL("filename"),SEARCH("[",CELL("filename")),SEARCH("]",CELL("filename"))-SEARCH("[",CELL("filename"))+1)&amp;"'Concepts'!" &amp; ADDRESS(MATCH("Transactions at terminals at which transactions are acquired by non-resident PSPs with cards issued by resident PSPs",Concepts!$A:$A,0),1,,,),"c) Transactions at terminals at which transactions are acquired by non-resident with cards issued by resident PSPs")</f>
        <v>c) Transactions at terminals at which transactions are acquired by non-resident with cards issued by resident PSPs</v>
      </c>
      <c r="B19" s="988" t="s">
        <v>239</v>
      </c>
      <c r="C19" s="674" t="str">
        <f ca="1">HYPERLINK(MID(CELL("filename"),SEARCH("[",CELL("filename")),SEARCH("]",CELL("filename"))-SEARCH("[",CELL("filename"))+1)&amp;"'Concepts'!" &amp; ADDRESS(MATCH("ATM cash withdrawals (except e-money transactions)",Concepts!$A:$A,0),1,,,),"ATM cash withdrawals (except e-money transactions)")</f>
        <v>ATM cash withdrawals (except e-money transactions)</v>
      </c>
    </row>
    <row r="20" spans="1:3" s="595" customFormat="1" ht="13.5" customHeight="1" thickBot="1" x14ac:dyDescent="0.3">
      <c r="A20" s="992"/>
      <c r="B20" s="989"/>
      <c r="C20" s="674" t="str">
        <f ca="1">HYPERLINK(MID(CELL("filename"),SEARCH("[",CELL("filename")),SEARCH("]",CELL("filename"))-SEARCH("[",CELL("filename"))+1)&amp;"'Concepts'!" &amp; ADDRESS(MATCH("ATM cash deposits (except e-money transactions)",Concepts!$A:$A,0),1,,,),"ATM cash deposits (except e-money transactions)")</f>
        <v>ATM cash deposits (except e-money transactions)</v>
      </c>
    </row>
    <row r="21" spans="1:3" s="595" customFormat="1" ht="13.5" customHeight="1" thickBot="1" x14ac:dyDescent="0.3">
      <c r="A21" s="992"/>
      <c r="B21" s="989"/>
      <c r="C21" s="674" t="str">
        <f ca="1">HYPERLINK(MID(CELL("filename"),SEARCH("[",CELL("filename")),SEARCH("]",CELL("filename"))-SEARCH("[",CELL("filename"))+1)&amp;"'Concepts'!" &amp; ADDRESS(MATCH("Other ATM transactions (except e-money transactions)",Concepts!$A:$A,0),1,,,),"Other ATM transactions (except e-money transactions)")</f>
        <v>Other ATM transactions (except e-money transactions)</v>
      </c>
    </row>
    <row r="22" spans="1:3" s="595" customFormat="1" ht="13.5" customHeight="1" thickBot="1" x14ac:dyDescent="0.3">
      <c r="A22" s="992"/>
      <c r="B22" s="989"/>
      <c r="C22" s="591" t="str">
        <f ca="1">HYPERLINK(MID(CELL("filename"),SEARCH("[",CELL("filename")),SEARCH("]",CELL("filename"))-SEARCH("[",CELL("filename"))+1)&amp;"'Concepts'!" &amp; ADDRESS(MATCH("POS transactions",Concepts!$A:$A,0),1,,,),"POS transactions (except e-money transactions)")</f>
        <v>POS transactions (except e-money transactions)</v>
      </c>
    </row>
    <row r="23" spans="1:3" s="595" customFormat="1" ht="13.5" customHeight="1" thickBot="1" x14ac:dyDescent="0.3">
      <c r="A23" s="992"/>
      <c r="B23" s="989"/>
      <c r="C23" s="591" t="str">
        <f ca="1">HYPERLINK(MID(CELL("filename"),SEARCH("[",CELL("filename")),SEARCH("]",CELL("filename"))-SEARCH("[",CELL("filename"))+1)&amp;"'Concepts'!" &amp; ADDRESS(MATCH("E-money card loading and unloading transactions",Concepts!$A:$A,0),1,,,),"E-money card loading and unloading transactions")</f>
        <v>E-money card loading and unloading transactions</v>
      </c>
    </row>
    <row r="24" spans="1:3" s="595" customFormat="1" ht="13.5" customHeight="1" thickBot="1" x14ac:dyDescent="0.3">
      <c r="A24" s="993"/>
      <c r="B24" s="990"/>
      <c r="C24" s="594" t="str">
        <f ca="1">HYPERLINK(MID(CELL("filename"),SEARCH("[",CELL("filename")),SEARCH("]",CELL("filename"))-SEARCH("[",CELL("filename"))+1)&amp;"'Concepts'!" &amp; ADDRESS(MATCH("E-money payment transactions with cards with an e-money function",Concepts!$A:$A,0),1,,,),"E-money payment transactions with cards with an e-money function")</f>
        <v>E-money payment transactions with cards with an e-money function</v>
      </c>
    </row>
    <row r="25" spans="1:3" s="595" customFormat="1" ht="12" customHeight="1" thickBot="1" x14ac:dyDescent="0.3">
      <c r="A25" s="604"/>
      <c r="C25" s="604"/>
    </row>
    <row r="26" spans="1:3" s="595" customFormat="1" ht="12" thickBot="1" x14ac:dyDescent="0.3">
      <c r="A26" s="605" t="str">
        <f ca="1">HYPERLINK(MID(CELL("filename"),SEARCH("[",CELL("filename")),SEARCH("]",CELL("filename"))-SEARCH("[",CELL("filename"))+1)&amp;"'Concepts'!" &amp; ADDRESS(MATCH("Over the counter (OTC) cash withdrawals",Concepts!$A:$A,0),1,,,),"OTC cash withdrawals")</f>
        <v>OTC cash withdrawals</v>
      </c>
      <c r="C26" s="604"/>
    </row>
    <row r="27" spans="1:3" s="595" customFormat="1" ht="12" thickBot="1" x14ac:dyDescent="0.3">
      <c r="A27" s="604"/>
      <c r="C27" s="604"/>
    </row>
    <row r="28" spans="1:3" s="595" customFormat="1" ht="12" thickBot="1" x14ac:dyDescent="0.3">
      <c r="A28" s="605" t="str">
        <f ca="1">HYPERLINK(MID(CELL("filename"),SEARCH("[",CELL("filename")),SEARCH("]",CELL("filename"))-SEARCH("[",CELL("filename"))+1)&amp;"'Concepts'!" &amp; ADDRESS(MATCH("Over the counter (OTC) cash deposits",Concepts!$A:$A,0),1,,,),"OTC cash deposits")</f>
        <v>OTC cash deposits</v>
      </c>
      <c r="C28" s="604"/>
    </row>
    <row r="29" spans="1:3" s="595" customFormat="1" ht="12" thickBot="1" x14ac:dyDescent="0.3">
      <c r="A29" s="604"/>
      <c r="C29" s="604"/>
    </row>
    <row r="30" spans="1:3" s="595" customFormat="1" ht="12" thickBot="1" x14ac:dyDescent="0.3">
      <c r="A30" s="605" t="str">
        <f ca="1">HYPERLINK(MID(CELL("filename"),SEARCH("[",CELL("filename")),SEARCH("]",CELL("filename"))-SEARCH("[",CELL("filename"))+1)&amp;"'Concepts'!" &amp; ADDRESS(MATCH("Cash advances at POS terminals",Concepts!$A:$A,0),1,,,),"Cash advances at POS terminals")</f>
        <v>Cash advances at POS terminals</v>
      </c>
      <c r="C30" s="604"/>
    </row>
    <row r="31" spans="1:3" s="595" customFormat="1" x14ac:dyDescent="0.25">
      <c r="A31" s="604"/>
      <c r="C31" s="604"/>
    </row>
  </sheetData>
  <sheetProtection algorithmName="SHA-512" hashValue="7ozFFsAMVK01C0QcBWrq9heQnmUYBVyQTbgH7vjrE3jP60fyF9D3X8bay+3f0R7Q6O1GtYw2xXn6yu78AVPL5g==" saltValue="S5ZD9MUnpYjgMAd8e2hSMQ==" spinCount="100000" sheet="1" objects="1" scenarios="1"/>
  <mergeCells count="6">
    <mergeCell ref="B19:B24"/>
    <mergeCell ref="A19:A24"/>
    <mergeCell ref="A12:A17"/>
    <mergeCell ref="B12:B17"/>
    <mergeCell ref="A5:A10"/>
    <mergeCell ref="B5:B10"/>
  </mergeCells>
  <hyperlinks>
    <hyperlink ref="A1" location="INDEX!A1" display="Back to INDEX" xr:uid="{00000000-0004-0000-0B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sheetPr>
  <dimension ref="A1:O46"/>
  <sheetViews>
    <sheetView showGridLines="0" zoomScaleNormal="100" workbookViewId="0"/>
  </sheetViews>
  <sheetFormatPr defaultColWidth="10.296875" defaultRowHeight="12" x14ac:dyDescent="0.3"/>
  <cols>
    <col min="1" max="1" width="30.296875" style="165" customWidth="1"/>
    <col min="2" max="2" width="8.796875" style="157" bestFit="1" customWidth="1"/>
    <col min="3" max="3" width="41" style="165" customWidth="1"/>
    <col min="4" max="4" width="10.296875" style="157" customWidth="1"/>
    <col min="5" max="5" width="56.796875" style="165" customWidth="1"/>
    <col min="6" max="6" width="9.19921875" style="157" customWidth="1"/>
    <col min="7" max="7" width="56.796875" style="165" customWidth="1"/>
    <col min="8" max="16384" width="10.296875" style="165"/>
  </cols>
  <sheetData>
    <row r="1" spans="1:15" ht="13" x14ac:dyDescent="0.3">
      <c r="A1" s="128" t="s">
        <v>1303</v>
      </c>
    </row>
    <row r="2" spans="1:15" s="158" customFormat="1" ht="15.5" x14ac:dyDescent="0.35">
      <c r="A2" s="152" t="s">
        <v>1538</v>
      </c>
      <c r="C2" s="174"/>
      <c r="D2" s="174"/>
      <c r="E2" s="174"/>
      <c r="F2" s="174"/>
      <c r="G2" s="174"/>
      <c r="H2" s="174"/>
      <c r="I2" s="174"/>
      <c r="J2" s="175"/>
    </row>
    <row r="3" spans="1:15" s="158" customFormat="1" ht="15.5" x14ac:dyDescent="0.35">
      <c r="A3" s="152"/>
      <c r="C3" s="174"/>
      <c r="D3" s="174"/>
      <c r="E3" s="174"/>
      <c r="F3" s="174"/>
      <c r="G3" s="174"/>
      <c r="H3" s="174"/>
      <c r="I3" s="174"/>
      <c r="J3" s="175"/>
    </row>
    <row r="4" spans="1:15" s="158" customFormat="1" ht="11.5" x14ac:dyDescent="0.25">
      <c r="A4" s="206" t="s">
        <v>1685</v>
      </c>
      <c r="C4" s="574" t="s">
        <v>1686</v>
      </c>
      <c r="D4" s="574"/>
      <c r="E4" s="574" t="s">
        <v>1687</v>
      </c>
      <c r="F4" s="574"/>
      <c r="G4" s="574" t="s">
        <v>1688</v>
      </c>
      <c r="H4" s="574"/>
      <c r="I4" s="574"/>
      <c r="K4" s="574"/>
      <c r="L4" s="574"/>
      <c r="M4" s="574"/>
      <c r="N4" s="574"/>
      <c r="O4" s="574"/>
    </row>
    <row r="5" spans="1:15" s="581" customFormat="1" ht="12.5" thickBot="1" x14ac:dyDescent="0.35">
      <c r="A5" s="585" t="s">
        <v>1693</v>
      </c>
      <c r="B5" s="586"/>
      <c r="D5" s="586"/>
      <c r="F5" s="586"/>
    </row>
    <row r="6" spans="1:15" s="162" customFormat="1" x14ac:dyDescent="0.3">
      <c r="A6" s="994" t="s">
        <v>113</v>
      </c>
      <c r="B6" s="831" t="s">
        <v>239</v>
      </c>
      <c r="C6" s="994" t="s">
        <v>114</v>
      </c>
      <c r="D6" s="831" t="s">
        <v>239</v>
      </c>
      <c r="E6" s="194" t="str">
        <f ca="1">HYPERLINK(MID(CELL("filename"),SEARCH("[",CELL("filename")),SEARCH("]",CELL("filename"))-SEARCH("[",CELL("filename"))+1)&amp;"'Concepts'!" &amp; ADDRESS(MATCH("Credit institution",Concepts!$A:$A,0),1,,,),"Credit institutions")</f>
        <v>Credit institutions</v>
      </c>
      <c r="F6" s="163"/>
    </row>
    <row r="7" spans="1:15" s="162" customFormat="1" ht="12.5" thickBot="1" x14ac:dyDescent="0.35">
      <c r="A7" s="882"/>
      <c r="B7" s="884"/>
      <c r="C7" s="882"/>
      <c r="D7" s="884"/>
      <c r="E7" s="192" t="str">
        <f ca="1">HYPERLINK(MID(CELL("filename"),SEARCH("[",CELL("filename")),SEARCH("]",CELL("filename"))-SEARCH("[",CELL("filename"))+1)&amp;"'Concepts'!" &amp; ADDRESS(MATCH("Central bank",Concepts!$A:$A,0),1,,,),"Central bank")</f>
        <v>Central bank</v>
      </c>
      <c r="F7" s="163"/>
    </row>
    <row r="8" spans="1:15" s="162" customFormat="1" ht="11.5" x14ac:dyDescent="0.3">
      <c r="A8" s="882"/>
      <c r="B8" s="884"/>
      <c r="C8" s="882"/>
      <c r="D8" s="884"/>
      <c r="E8" s="881" t="str">
        <f ca="1">HYPERLINK(MID(CELL("filename"),SEARCH("[",CELL("filename")),SEARCH("]",CELL("filename"))-SEARCH("[",CELL("filename"))+1)&amp;"'Concepts'!" &amp; ADDRESS(MATCH("Other direct participants",Concepts!$A:$A,0),1,,,),"Other direct participants")</f>
        <v>Other direct participants</v>
      </c>
      <c r="F8" s="831" t="s">
        <v>239</v>
      </c>
      <c r="G8" s="194" t="str">
        <f ca="1">HYPERLINK(MID(CELL("filename"),SEARCH("[",CELL("filename")),SEARCH("]",CELL("filename"))-SEARCH("[",CELL("filename"))+1)&amp;"'Concepts'!" &amp; ADDRESS(MATCH("General government",Concepts!$A:$A,0),1,,,),"General government")</f>
        <v>General government</v>
      </c>
    </row>
    <row r="9" spans="1:15" s="162" customFormat="1" ht="11.5" x14ac:dyDescent="0.3">
      <c r="A9" s="882"/>
      <c r="B9" s="884"/>
      <c r="C9" s="882"/>
      <c r="D9" s="884"/>
      <c r="E9" s="882"/>
      <c r="F9" s="884"/>
      <c r="G9" s="192" t="str">
        <f ca="1">HYPERLINK(MID(CELL("filename"),SEARCH("[",CELL("filename")),SEARCH("]",CELL("filename"))-SEARCH("[",CELL("filename"))+1)&amp;"'Concepts'!" &amp; ADDRESS(MATCH("Clearing and settlement organisations",Concepts!$A:$A,0),1,,,),"Clearing and settlement organisations")</f>
        <v>Clearing and settlement organisations</v>
      </c>
    </row>
    <row r="10" spans="1:15" s="162" customFormat="1" ht="11.5" x14ac:dyDescent="0.3">
      <c r="A10" s="882"/>
      <c r="B10" s="884"/>
      <c r="C10" s="882"/>
      <c r="D10" s="884"/>
      <c r="E10" s="882"/>
      <c r="F10" s="884"/>
      <c r="G10" s="192" t="str">
        <f ca="1">HYPERLINK(MID(CELL("filename"),SEARCH("[",CELL("filename")),SEARCH("]",CELL("filename"))-SEARCH("[",CELL("filename"))+1)&amp;"'Concepts'!" &amp; ADDRESS(MATCH("Other financial institutions",Concepts!$A:$A,0),1,,,),"Other financial institutions")</f>
        <v>Other financial institutions</v>
      </c>
    </row>
    <row r="11" spans="1:15" s="162" customFormat="1" thickBot="1" x14ac:dyDescent="0.35">
      <c r="A11" s="882"/>
      <c r="B11" s="884"/>
      <c r="C11" s="883"/>
      <c r="D11" s="832"/>
      <c r="E11" s="883"/>
      <c r="F11" s="832"/>
      <c r="G11" s="195" t="str">
        <f ca="1">HYPERLINK(MID(CELL("filename"),SEARCH("[",CELL("filename")),SEARCH("]",CELL("filename"))-SEARCH("[",CELL("filename"))+1)&amp;"'Concepts'!" &amp; ADDRESS(MATCH("Other (direct participants)",Concepts!$A:$A,0),1,,,),"Others")</f>
        <v>Others</v>
      </c>
    </row>
    <row r="12" spans="1:15" s="162" customFormat="1" ht="12.5" thickBot="1" x14ac:dyDescent="0.35">
      <c r="A12" s="883"/>
      <c r="B12" s="832"/>
      <c r="C12" s="207" t="str">
        <f ca="1">HYPERLINK(MID(CELL("filename"),SEARCH("[",CELL("filename")),SEARCH("]",CELL("filename"))-SEARCH("[",CELL("filename"))+1)&amp;"'Concepts'!" &amp; ADDRESS(MATCH("Indirect participants",Concepts!$A:$A,0),1,,,),"Indirect participants")</f>
        <v>Indirect participants</v>
      </c>
      <c r="D12" s="163"/>
      <c r="F12" s="163"/>
    </row>
    <row r="13" spans="1:15" s="162" customFormat="1" x14ac:dyDescent="0.3">
      <c r="B13" s="163"/>
      <c r="D13" s="163"/>
      <c r="F13" s="163"/>
    </row>
    <row r="14" spans="1:15" s="162" customFormat="1" ht="12.5" thickBot="1" x14ac:dyDescent="0.35">
      <c r="A14" s="177" t="s">
        <v>184</v>
      </c>
      <c r="B14" s="163"/>
      <c r="D14" s="163"/>
      <c r="F14" s="163"/>
    </row>
    <row r="15" spans="1:15" s="162" customFormat="1" ht="14.5" customHeight="1" x14ac:dyDescent="0.3">
      <c r="A15" s="995" t="s">
        <v>11</v>
      </c>
      <c r="B15" s="831" t="s">
        <v>239</v>
      </c>
      <c r="C15" s="826" t="s">
        <v>12</v>
      </c>
      <c r="D15" s="163"/>
      <c r="F15" s="163"/>
    </row>
    <row r="16" spans="1:15" s="162" customFormat="1" x14ac:dyDescent="0.3">
      <c r="A16" s="886"/>
      <c r="B16" s="884"/>
      <c r="C16" s="827"/>
      <c r="D16" s="163"/>
      <c r="F16" s="163"/>
    </row>
    <row r="17" spans="1:7" s="162" customFormat="1" ht="12.5" thickBot="1" x14ac:dyDescent="0.35">
      <c r="A17" s="886"/>
      <c r="B17" s="884"/>
      <c r="C17" s="828"/>
      <c r="D17" s="163"/>
      <c r="F17" s="163"/>
    </row>
    <row r="18" spans="1:7" s="162" customFormat="1" ht="15" customHeight="1" x14ac:dyDescent="0.3">
      <c r="A18" s="886"/>
      <c r="B18" s="884"/>
      <c r="C18" s="995" t="s">
        <v>13</v>
      </c>
      <c r="D18" s="831" t="s">
        <v>239</v>
      </c>
      <c r="E18" s="537" t="s">
        <v>14</v>
      </c>
      <c r="F18" s="163"/>
    </row>
    <row r="19" spans="1:7" s="162" customFormat="1" ht="12.5" thickBot="1" x14ac:dyDescent="0.35">
      <c r="A19" s="886"/>
      <c r="B19" s="884"/>
      <c r="C19" s="886"/>
      <c r="D19" s="832"/>
      <c r="E19" s="538" t="s">
        <v>310</v>
      </c>
      <c r="F19" s="163"/>
    </row>
    <row r="20" spans="1:7" s="162" customFormat="1" ht="19.5" customHeight="1" thickBot="1" x14ac:dyDescent="0.35">
      <c r="A20" s="887"/>
      <c r="B20" s="178" t="s">
        <v>189</v>
      </c>
      <c r="C20" s="533" t="s">
        <v>15</v>
      </c>
      <c r="D20" s="163"/>
      <c r="F20" s="163"/>
    </row>
    <row r="21" spans="1:7" s="162" customFormat="1" ht="12.5" thickBot="1" x14ac:dyDescent="0.35">
      <c r="A21" s="520" t="str">
        <f ca="1">HYPERLINK(MID(CELL("filename"),SEARCH("[",CELL("filename")),SEARCH("]",CELL("filename"))-SEARCH("[",CELL("filename"))+1)&amp;"'Concepts'!" &amp; ADDRESS(MATCH("Concentration ratio",Concepts!$A:$A,0),1,,,),"Concentration ratio")</f>
        <v>Concentration ratio</v>
      </c>
      <c r="B21" s="208"/>
      <c r="C21" s="209"/>
      <c r="D21" s="163"/>
      <c r="F21" s="163"/>
    </row>
    <row r="22" spans="1:7" s="162" customFormat="1" x14ac:dyDescent="0.3">
      <c r="B22" s="163"/>
      <c r="D22" s="163"/>
      <c r="F22" s="163"/>
    </row>
    <row r="23" spans="1:7" s="162" customFormat="1" ht="12.5" thickBot="1" x14ac:dyDescent="0.35">
      <c r="A23" s="539" t="str">
        <f ca="1">HYPERLINK(MID(CELL("filename"),SEARCH("[",CELL("filename")),SEARCH("]",CELL("filename"))-SEARCH("[",CELL("filename"))+1)&amp;"'Concepts'!" &amp; ADDRESS(MATCH("Large-value payments system (LVPS)",Concepts!$A:$A,0),1,,,),"Payment systems (other than TARGET2) - Large Value Payment System")</f>
        <v>Payment systems (other than TARGET2) - Large Value Payment System</v>
      </c>
      <c r="B23" s="163"/>
      <c r="D23" s="163"/>
      <c r="F23" s="163"/>
    </row>
    <row r="24" spans="1:7" s="162" customFormat="1" x14ac:dyDescent="0.3">
      <c r="A24" s="994" t="s">
        <v>17</v>
      </c>
      <c r="B24" s="831" t="s">
        <v>239</v>
      </c>
      <c r="C24" s="855" t="str">
        <f ca="1">HYPERLINK(MID(CELL("filename"),SEARCH("[",CELL("filename")),SEARCH("]",CELL("filename"))-SEARCH("[",CELL("filename"))+1)&amp;"'Concepts'!" &amp; ADDRESS(MATCH("Credit transfer",Concepts!$A:$A,0),1,,,),"Credit transfers")</f>
        <v>Credit transfers</v>
      </c>
      <c r="D24" s="852" t="s">
        <v>1516</v>
      </c>
      <c r="E24" s="673" t="str">
        <f ca="1">HYPERLINK(MID(CELL("filename"),SEARCH("[",CELL("filename")),SEARCH("]",CELL("filename"))-SEARCH("[",CELL("filename"))+1)&amp;"'Concepts'!" &amp; ADDRESS(MATCH("Initiated in paper-based form",Concepts!$A:$A,0),1,,,),"Initiated in paper-based form")</f>
        <v>Initiated in paper-based form</v>
      </c>
      <c r="F24" s="163"/>
    </row>
    <row r="25" spans="1:7" s="162" customFormat="1" ht="12.5" thickBot="1" x14ac:dyDescent="0.35">
      <c r="A25" s="882"/>
      <c r="B25" s="884"/>
      <c r="C25" s="873"/>
      <c r="D25" s="853"/>
      <c r="E25" s="676" t="str">
        <f ca="1">HYPERLINK(MID(CELL("filename"),SEARCH("[",CELL("filename")),SEARCH("]",CELL("filename"))-SEARCH("[",CELL("filename"))+1)&amp;"'Concepts'!" &amp; ADDRESS(MATCH("Initiated electronically",Concepts!$A:$A,0),1,,,),"Iniated electronically")</f>
        <v>Iniated electronically</v>
      </c>
      <c r="F25" s="163"/>
    </row>
    <row r="26" spans="1:7" s="162" customFormat="1" x14ac:dyDescent="0.3">
      <c r="A26" s="882"/>
      <c r="B26" s="884"/>
      <c r="C26" s="673" t="str">
        <f ca="1">HYPERLINK(MID(CELL("filename"),SEARCH("[",CELL("filename")),SEARCH("]",CELL("filename"))-SEARCH("[",CELL("filename"))+1)&amp;"'Concepts'!" &amp; ADDRESS(MATCH("Direct debit",Concepts!$A:$A,0),1,,,),"Direct debits")</f>
        <v>Direct debits</v>
      </c>
      <c r="D26" s="163"/>
      <c r="F26" s="163"/>
    </row>
    <row r="27" spans="1:7" x14ac:dyDescent="0.3">
      <c r="A27" s="882"/>
      <c r="B27" s="884"/>
      <c r="C27" s="67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c r="D27" s="163"/>
      <c r="E27" s="162"/>
      <c r="F27" s="163"/>
      <c r="G27" s="162"/>
    </row>
    <row r="28" spans="1:7" x14ac:dyDescent="0.3">
      <c r="A28" s="882"/>
      <c r="B28" s="884"/>
      <c r="C28" s="675" t="str">
        <f ca="1">HYPERLINK(MID(CELL("filename"),SEARCH("[",CELL("filename")),SEARCH("]",CELL("filename"))-SEARCH("[",CELL("filename"))+1)&amp;"'Concepts'!" &amp; ADDRESS(MATCH("ATM cash withdrawals (except e-money transactions)",Concepts!$A:$A,0),1,,,),"ATM cash withdrawal")</f>
        <v>ATM cash withdrawal</v>
      </c>
      <c r="D28" s="163"/>
      <c r="E28" s="162"/>
      <c r="F28" s="163"/>
      <c r="G28" s="162"/>
    </row>
    <row r="29" spans="1:7" x14ac:dyDescent="0.3">
      <c r="A29" s="882"/>
      <c r="B29" s="884"/>
      <c r="C29" s="675" t="str">
        <f ca="1">HYPERLINK(MID(CELL("filename"),SEARCH("[",CELL("filename")),SEARCH("]",CELL("filename"))-SEARCH("[",CELL("filename"))+1)&amp;"'Concepts'!" &amp; ADDRESS(MATCH("ATM cash deposits (except e-money transactions)",Concepts!$A:$A,0),1,,,),"ATM cash deposit")</f>
        <v>ATM cash deposit</v>
      </c>
      <c r="D29" s="163"/>
      <c r="E29" s="162"/>
      <c r="F29" s="163"/>
      <c r="G29" s="162"/>
    </row>
    <row r="30" spans="1:7" x14ac:dyDescent="0.3">
      <c r="A30" s="882"/>
      <c r="B30" s="884"/>
      <c r="C30" s="675" t="str">
        <f ca="1">HYPERLINK(MID(CELL("filename"),SEARCH("[",CELL("filename")),SEARCH("]",CELL("filename"))-SEARCH("[",CELL("filename"))+1)&amp;"'Concepts'!" &amp; ADDRESS(MATCH("E-money payment transactions",Concepts!$A:$A,0),1,,,),"E-money payment transactions")</f>
        <v>E-money payment transactions</v>
      </c>
      <c r="D30" s="163"/>
      <c r="E30" s="162"/>
      <c r="F30" s="163"/>
      <c r="G30" s="162"/>
    </row>
    <row r="31" spans="1:7" x14ac:dyDescent="0.3">
      <c r="A31" s="882"/>
      <c r="B31" s="884"/>
      <c r="C31" s="675" t="str">
        <f ca="1">HYPERLINK(MID(CELL("filename"),SEARCH("[",CELL("filename")),SEARCH("]",CELL("filename"))-SEARCH("[",CELL("filename"))+1)&amp;"'Concepts'!" &amp; ADDRESS(MATCH("Cheques",Concepts!$A:$A,0),1,,,),"Cheques")</f>
        <v>Cheques</v>
      </c>
      <c r="D31" s="163"/>
      <c r="E31" s="162"/>
      <c r="F31" s="163"/>
      <c r="G31" s="162"/>
    </row>
    <row r="32" spans="1:7" ht="12.5" thickBot="1" x14ac:dyDescent="0.35">
      <c r="A32" s="883"/>
      <c r="B32" s="832"/>
      <c r="C32" s="676" t="str">
        <f ca="1">HYPERLINK(MID(CELL("filename"),SEARCH("[",CELL("filename")),SEARCH("]",CELL("filename"))-SEARCH("[",CELL("filename"))+1)&amp;"'Concepts'!" &amp; ADDRESS(MATCH("Other payment services",Concepts!$A:$A,0),1,,,),"Other payment services")</f>
        <v>Other payment services</v>
      </c>
      <c r="D32" s="163"/>
      <c r="E32" s="162"/>
      <c r="F32" s="163"/>
      <c r="G32" s="162"/>
    </row>
    <row r="33" spans="1:7" ht="12.5" thickBot="1" x14ac:dyDescent="0.35">
      <c r="A33" s="606" t="str">
        <f ca="1">HYPERLINK(MID(CELL("filename"),SEARCH("[",CELL("filename")),SEARCH("]",CELL("filename"))-SEARCH("[",CELL("filename"))+1)&amp;"'Concepts'!" &amp; ADDRESS(MATCH("Concentration ratio",Concepts!$A:$A,0),1,,,),"Concentration ratio")</f>
        <v>Concentration ratio</v>
      </c>
      <c r="C33" s="162"/>
      <c r="D33" s="163"/>
      <c r="E33" s="162"/>
      <c r="F33" s="163"/>
      <c r="G33" s="162"/>
    </row>
    <row r="34" spans="1:7" x14ac:dyDescent="0.3">
      <c r="C34" s="162"/>
      <c r="D34" s="163"/>
      <c r="E34" s="162"/>
      <c r="F34" s="163"/>
      <c r="G34" s="162"/>
    </row>
    <row r="35" spans="1:7" ht="12.5" thickBot="1" x14ac:dyDescent="0.35">
      <c r="A35" s="607" t="str">
        <f ca="1">HYPERLINK(MID(CELL("filename"),SEARCH("[",CELL("filename")),SEARCH("]",CELL("filename"))-SEARCH("[",CELL("filename"))+1)&amp;"'Concepts'!" &amp; ADDRESS(MATCH("Retail payments system (RPS)",Concepts!$A:$A,0),1,,,),"Payment systems (other than TARGET2) - Retail Payment Systems")</f>
        <v>Payment systems (other than TARGET2) - Retail Payment Systems</v>
      </c>
      <c r="C35" s="162"/>
      <c r="D35" s="163"/>
      <c r="E35" s="162"/>
      <c r="F35" s="163"/>
      <c r="G35" s="162"/>
    </row>
    <row r="36" spans="1:7" ht="12.5" thickBot="1" x14ac:dyDescent="0.35">
      <c r="A36" s="994" t="s">
        <v>17</v>
      </c>
      <c r="B36" s="831" t="s">
        <v>239</v>
      </c>
      <c r="C36" s="855" t="str">
        <f ca="1">HYPERLINK(MID(CELL("filename"),SEARCH("[",CELL("filename")),SEARCH("]",CELL("filename"))-SEARCH("[",CELL("filename"))+1)&amp;"'Concepts'!" &amp; ADDRESS(MATCH("Credit transfer",Concepts!$A:$A,0),1,,,),"Credit transfers")</f>
        <v>Credit transfers</v>
      </c>
      <c r="D36" s="852" t="s">
        <v>189</v>
      </c>
      <c r="E36" s="673" t="str">
        <f ca="1">HYPERLINK(MID(CELL("filename"),SEARCH("[",CELL("filename")),SEARCH("]",CELL("filename"))-SEARCH("[",CELL("filename"))+1)&amp;"'Concepts'!" &amp; ADDRESS(MATCH("Initiated in paper-based form",Concepts!$A:$A,0),1,,,),"Initiated in paper-based form")</f>
        <v>Initiated in paper-based form</v>
      </c>
      <c r="F36" s="163"/>
      <c r="G36" s="162"/>
    </row>
    <row r="37" spans="1:7" ht="12.5" thickBot="1" x14ac:dyDescent="0.35">
      <c r="A37" s="882"/>
      <c r="B37" s="884"/>
      <c r="C37" s="873"/>
      <c r="D37" s="853"/>
      <c r="E37" s="676" t="str">
        <f ca="1">HYPERLINK(MID(CELL("filename"),SEARCH("[",CELL("filename")),SEARCH("]",CELL("filename"))-SEARCH("[",CELL("filename"))+1)&amp;"'Concepts'!" &amp; ADDRESS(MATCH("Initiated electronically",Concepts!$A:$A,0),1,,,),"Iniated electronically")</f>
        <v>Iniated electronically</v>
      </c>
      <c r="F37" s="756" t="s">
        <v>189</v>
      </c>
      <c r="G37" s="179" t="str">
        <f ca="1">HYPERLINK(MID(CELL("filename"),SEARCH("[",CELL("filename")),SEARCH("]",CELL("filename"))-SEARCH("[",CELL("filename"))+1)&amp;"'Concepts'!" &amp; ADDRESS(MATCH("Instant payment",Concepts!$A:$A,0),1,,,),"Instant payment")</f>
        <v>Instant payment</v>
      </c>
    </row>
    <row r="38" spans="1:7" x14ac:dyDescent="0.3">
      <c r="A38" s="882"/>
      <c r="B38" s="884"/>
      <c r="C38" s="673" t="str">
        <f ca="1">HYPERLINK(MID(CELL("filename"),SEARCH("[",CELL("filename")),SEARCH("]",CELL("filename"))-SEARCH("[",CELL("filename"))+1)&amp;"'Concepts'!" &amp; ADDRESS(MATCH("Direct debit",Concepts!$A:$A,0),1,,,),"Direct debits")</f>
        <v>Direct debits</v>
      </c>
      <c r="D38" s="163"/>
      <c r="E38" s="162"/>
      <c r="F38" s="163"/>
      <c r="G38" s="162"/>
    </row>
    <row r="39" spans="1:7" x14ac:dyDescent="0.3">
      <c r="A39" s="882"/>
      <c r="B39" s="884"/>
      <c r="C39" s="67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c r="D39" s="163"/>
      <c r="E39" s="162"/>
      <c r="F39" s="163"/>
      <c r="G39" s="162"/>
    </row>
    <row r="40" spans="1:7" x14ac:dyDescent="0.3">
      <c r="A40" s="882"/>
      <c r="B40" s="884"/>
      <c r="C40" s="675" t="str">
        <f ca="1">HYPERLINK(MID(CELL("filename"),SEARCH("[",CELL("filename")),SEARCH("]",CELL("filename"))-SEARCH("[",CELL("filename"))+1)&amp;"'Concepts'!" &amp; ADDRESS(MATCH("ATM cash withdrawals (except e-money transactions)",Concepts!$A:$A,0),1,,,),"ATM cash withdrawal")</f>
        <v>ATM cash withdrawal</v>
      </c>
      <c r="D40" s="163"/>
      <c r="E40" s="162"/>
      <c r="F40" s="163"/>
      <c r="G40" s="162"/>
    </row>
    <row r="41" spans="1:7" x14ac:dyDescent="0.3">
      <c r="A41" s="882"/>
      <c r="B41" s="884"/>
      <c r="C41" s="675" t="str">
        <f ca="1">HYPERLINK(MID(CELL("filename"),SEARCH("[",CELL("filename")),SEARCH("]",CELL("filename"))-SEARCH("[",CELL("filename"))+1)&amp;"'Concepts'!" &amp; ADDRESS(MATCH("ATM cash deposits (except e-money transactions)",Concepts!$A:$A,0),1,,,),"ATM cash deposit")</f>
        <v>ATM cash deposit</v>
      </c>
      <c r="D41" s="163"/>
      <c r="E41" s="162"/>
      <c r="F41" s="163"/>
      <c r="G41" s="162"/>
    </row>
    <row r="42" spans="1:7" x14ac:dyDescent="0.3">
      <c r="A42" s="882"/>
      <c r="B42" s="884"/>
      <c r="C42" s="675" t="str">
        <f ca="1">HYPERLINK(MID(CELL("filename"),SEARCH("[",CELL("filename")),SEARCH("]",CELL("filename"))-SEARCH("[",CELL("filename"))+1)&amp;"'Concepts'!" &amp; ADDRESS(MATCH("E-money payment transactions",Concepts!$A:$A,0),1,,,),"E-money payment transactions")</f>
        <v>E-money payment transactions</v>
      </c>
      <c r="D42" s="163"/>
      <c r="E42" s="162"/>
      <c r="F42" s="163"/>
      <c r="G42" s="162"/>
    </row>
    <row r="43" spans="1:7" x14ac:dyDescent="0.3">
      <c r="A43" s="882"/>
      <c r="B43" s="884"/>
      <c r="C43" s="675" t="str">
        <f ca="1">HYPERLINK(MID(CELL("filename"),SEARCH("[",CELL("filename")),SEARCH("]",CELL("filename"))-SEARCH("[",CELL("filename"))+1)&amp;"'Concepts'!" &amp; ADDRESS(MATCH("Cheques",Concepts!$A:$A,0),1,,,),"Cheques")</f>
        <v>Cheques</v>
      </c>
      <c r="D43" s="163"/>
      <c r="E43" s="162"/>
      <c r="F43" s="163"/>
      <c r="G43" s="162"/>
    </row>
    <row r="44" spans="1:7" s="162" customFormat="1" ht="12.5" thickBot="1" x14ac:dyDescent="0.35">
      <c r="A44" s="883"/>
      <c r="B44" s="832"/>
      <c r="C44" s="676" t="str">
        <f ca="1">HYPERLINK(MID(CELL("filename"),SEARCH("[",CELL("filename")),SEARCH("]",CELL("filename"))-SEARCH("[",CELL("filename"))+1)&amp;"'Concepts'!" &amp; ADDRESS(MATCH("Other payment services",Concepts!$A:$A,0),1,,,),"Other payment services")</f>
        <v>Other payment services</v>
      </c>
      <c r="D44" s="163"/>
      <c r="F44" s="163"/>
    </row>
    <row r="45" spans="1:7" s="162" customFormat="1" ht="12.5" thickBot="1" x14ac:dyDescent="0.35">
      <c r="A45" s="179" t="str">
        <f ca="1">HYPERLINK(MID(CELL("filename"),SEARCH("[",CELL("filename")),SEARCH("]",CELL("filename"))-SEARCH("[",CELL("filename"))+1)&amp;"'Concepts'!" &amp; ADDRESS(MATCH("Concentration ratio",Concepts!$A:$A,0),1,,,),"Concentration ratio")</f>
        <v>Concentration ratio</v>
      </c>
      <c r="B45" s="163"/>
      <c r="D45" s="163"/>
      <c r="F45" s="163"/>
    </row>
    <row r="46" spans="1:7" s="162" customFormat="1" x14ac:dyDescent="0.3">
      <c r="B46" s="163"/>
      <c r="D46" s="163"/>
      <c r="F46" s="163"/>
    </row>
  </sheetData>
  <sheetProtection algorithmName="SHA-512" hashValue="9hhCAgEn2JQarz0oFWFaddO+zY5i3jxjj1RtVZu43JZOGv8iKnXrvtP6T3dLhIbc5tiLeIdfs1Q+nVthZi339Q==" saltValue="yw4FcKN5TOOUocpIUb0Lug==" spinCount="100000" sheet="1" objects="1" scenarios="1"/>
  <mergeCells count="19">
    <mergeCell ref="F8:F11"/>
    <mergeCell ref="A6:A12"/>
    <mergeCell ref="B6:B12"/>
    <mergeCell ref="C6:C11"/>
    <mergeCell ref="D6:D11"/>
    <mergeCell ref="E8:E11"/>
    <mergeCell ref="A36:A44"/>
    <mergeCell ref="B36:B44"/>
    <mergeCell ref="C36:C37"/>
    <mergeCell ref="D36:D37"/>
    <mergeCell ref="B15:B19"/>
    <mergeCell ref="A15:A20"/>
    <mergeCell ref="D24:D25"/>
    <mergeCell ref="C24:C25"/>
    <mergeCell ref="B24:B32"/>
    <mergeCell ref="A24:A32"/>
    <mergeCell ref="C15:C17"/>
    <mergeCell ref="C18:C19"/>
    <mergeCell ref="D18:D19"/>
  </mergeCells>
  <hyperlinks>
    <hyperlink ref="A1" location="INDEX!A1" display="Back to INDEX" xr:uid="{00000000-0004-0000-0C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sheetPr>
  <dimension ref="A1:O55"/>
  <sheetViews>
    <sheetView showGridLines="0" zoomScaleNormal="100" workbookViewId="0"/>
  </sheetViews>
  <sheetFormatPr defaultColWidth="9.296875" defaultRowHeight="11.5" x14ac:dyDescent="0.25"/>
  <cols>
    <col min="1" max="1" width="56.796875" style="168" customWidth="1"/>
    <col min="2" max="2" width="11.296875" style="168" customWidth="1"/>
    <col min="3" max="3" width="56.796875" style="168" customWidth="1"/>
    <col min="4" max="4" width="12.296875" style="168" customWidth="1"/>
    <col min="5" max="5" width="56.796875" style="168" customWidth="1"/>
    <col min="6" max="16384" width="9.296875" style="168"/>
  </cols>
  <sheetData>
    <row r="1" spans="1:15" ht="13" x14ac:dyDescent="0.3">
      <c r="A1" s="128" t="s">
        <v>1303</v>
      </c>
    </row>
    <row r="2" spans="1:15" s="158" customFormat="1" ht="15.5" x14ac:dyDescent="0.35">
      <c r="A2" s="152" t="s">
        <v>559</v>
      </c>
      <c r="C2" s="174"/>
      <c r="D2" s="174"/>
      <c r="E2" s="174"/>
      <c r="F2" s="174"/>
      <c r="G2" s="174"/>
      <c r="H2" s="174"/>
      <c r="I2" s="174"/>
      <c r="J2" s="175"/>
    </row>
    <row r="3" spans="1:15" s="158" customFormat="1" ht="15.5" x14ac:dyDescent="0.35">
      <c r="A3" s="152"/>
      <c r="C3" s="174"/>
      <c r="D3" s="174"/>
      <c r="E3" s="174"/>
      <c r="F3" s="174"/>
      <c r="G3" s="174"/>
      <c r="H3" s="174"/>
      <c r="I3" s="174"/>
      <c r="J3" s="175"/>
    </row>
    <row r="4" spans="1:15" s="158" customFormat="1" ht="12" thickBot="1" x14ac:dyDescent="0.3">
      <c r="A4" s="206" t="s">
        <v>1685</v>
      </c>
      <c r="C4" s="574" t="s">
        <v>1686</v>
      </c>
      <c r="D4" s="574"/>
      <c r="E4" s="574" t="s">
        <v>1687</v>
      </c>
      <c r="F4" s="574"/>
      <c r="G4" s="574"/>
      <c r="H4" s="574"/>
      <c r="I4" s="574"/>
      <c r="K4" s="574"/>
      <c r="L4" s="574"/>
      <c r="M4" s="574"/>
      <c r="N4" s="574"/>
      <c r="O4" s="574"/>
    </row>
    <row r="5" spans="1:15" x14ac:dyDescent="0.25">
      <c r="A5" s="885" t="str">
        <f ca="1">HYPERLINK(MID(CELL("filename"),SEARCH("[",CELL("filename")),SEARCH("]",CELL("filename"))-SEARCH("[",CELL("filename"))+1)&amp;"'Concepts'!" &amp; ADDRESS(MATCH("Credit transfer",Concepts!$A:$A,0),1,,,),"Credit transfers")</f>
        <v>Credit transfers</v>
      </c>
      <c r="B5" s="944" t="s">
        <v>239</v>
      </c>
      <c r="C5" s="540" t="str">
        <f ca="1">HYPERLINK(MID(CELL("filename"),SEARCH("[",CELL("filename")),SEARCH("]",CELL("filename"))-SEARCH("[",CELL("filename"))+1)&amp;"'Concepts'!" &amp; ADDRESS(MATCH("Credit institution",Concepts!$A:$A,0),1,,,),"Credit institutions")</f>
        <v>Credit institutions</v>
      </c>
    </row>
    <row r="6" spans="1:15" x14ac:dyDescent="0.25">
      <c r="A6" s="904"/>
      <c r="B6" s="958"/>
      <c r="C6" s="541" t="str">
        <f ca="1">HYPERLINK(MID(CELL("filename"),SEARCH("[",CELL("filename")),SEARCH("]",CELL("filename"))-SEARCH("[",CELL("filename"))+1)&amp;"'Concepts'!" &amp; ADDRESS(MATCH("Electronic money institution",Concepts!$A:$A,0),1,,,),"E-money institutions")</f>
        <v>E-money institutions</v>
      </c>
    </row>
    <row r="7" spans="1:15" x14ac:dyDescent="0.25">
      <c r="A7" s="904"/>
      <c r="B7" s="958"/>
      <c r="C7" s="542" t="s">
        <v>125</v>
      </c>
    </row>
    <row r="8" spans="1:15" x14ac:dyDescent="0.25">
      <c r="A8" s="904"/>
      <c r="B8" s="958"/>
      <c r="C8" s="541" t="str">
        <f ca="1">HYPERLINK(MID(CELL("filename"),SEARCH("[",CELL("filename")),SEARCH("]",CELL("filename"))-SEARCH("[",CELL("filename"))+1)&amp;"'Concepts'!" &amp; ADDRESS(MATCH("Payment institution",Concepts!$A:$A,0),1,,,),"Payment institution")</f>
        <v>Payment institution</v>
      </c>
    </row>
    <row r="9" spans="1:15" ht="23.5" thickBot="1" x14ac:dyDescent="0.3">
      <c r="A9" s="920"/>
      <c r="B9" s="945"/>
      <c r="C9" s="543" t="s">
        <v>306</v>
      </c>
    </row>
    <row r="10" spans="1:15" ht="12" thickBot="1" x14ac:dyDescent="0.3"/>
    <row r="11" spans="1:15" x14ac:dyDescent="0.25">
      <c r="A11" s="885" t="str">
        <f ca="1">HYPERLINK(MID(CELL("filename"),SEARCH("[",CELL("filename")),SEARCH("]",CELL("filename"))-SEARCH("[",CELL("filename"))+1)&amp;"'Concepts'!" &amp; ADDRESS(MATCH("Direct debit",Concepts!$A:$A,0),1,,,),"Direct debits")</f>
        <v>Direct debits</v>
      </c>
      <c r="B11" s="944" t="s">
        <v>239</v>
      </c>
      <c r="C11" s="540" t="str">
        <f ca="1">HYPERLINK(MID(CELL("filename"),SEARCH("[",CELL("filename")),SEARCH("]",CELL("filename"))-SEARCH("[",CELL("filename"))+1)&amp;"'Concepts'!" &amp; ADDRESS(MATCH("Credit institution",Concepts!$A:$A,0),1,,,),"Credit institutions")</f>
        <v>Credit institutions</v>
      </c>
    </row>
    <row r="12" spans="1:15" x14ac:dyDescent="0.25">
      <c r="A12" s="904"/>
      <c r="B12" s="958"/>
      <c r="C12" s="541" t="str">
        <f ca="1">HYPERLINK(MID(CELL("filename"),SEARCH("[",CELL("filename")),SEARCH("]",CELL("filename"))-SEARCH("[",CELL("filename"))+1)&amp;"'Concepts'!" &amp; ADDRESS(MATCH("Electronic money institution",Concepts!$A:$A,0),1,,,),"E-money institutions")</f>
        <v>E-money institutions</v>
      </c>
    </row>
    <row r="13" spans="1:15" x14ac:dyDescent="0.25">
      <c r="A13" s="904"/>
      <c r="B13" s="958"/>
      <c r="C13" s="542" t="s">
        <v>125</v>
      </c>
    </row>
    <row r="14" spans="1:15" x14ac:dyDescent="0.25">
      <c r="A14" s="904"/>
      <c r="B14" s="958"/>
      <c r="C14" s="541" t="str">
        <f ca="1">HYPERLINK(MID(CELL("filename"),SEARCH("[",CELL("filename")),SEARCH("]",CELL("filename"))-SEARCH("[",CELL("filename"))+1)&amp;"'Concepts'!" &amp; ADDRESS(MATCH("Payment institution",Concepts!$A:$A,0),1,,,),"Payment institution")</f>
        <v>Payment institution</v>
      </c>
    </row>
    <row r="15" spans="1:15" ht="23.5" thickBot="1" x14ac:dyDescent="0.3">
      <c r="A15" s="920"/>
      <c r="B15" s="945"/>
      <c r="C15" s="543" t="s">
        <v>306</v>
      </c>
    </row>
    <row r="16" spans="1:15" ht="12" thickBot="1" x14ac:dyDescent="0.3"/>
    <row r="17" spans="1:5" x14ac:dyDescent="0.25">
      <c r="A17" s="885"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(except cards with an e-money function only)")</f>
        <v>Card-based payment transactions (except cards with an e-money function only)</v>
      </c>
      <c r="B17" s="944" t="s">
        <v>239</v>
      </c>
      <c r="C17" s="540" t="str">
        <f ca="1">HYPERLINK(MID(CELL("filename"),SEARCH("[",CELL("filename")),SEARCH("]",CELL("filename"))-SEARCH("[",CELL("filename"))+1)&amp;"'Concepts'!" &amp; ADDRESS(MATCH("Credit institution",Concepts!$A:$A,0),1,,,),"Credit institutions")</f>
        <v>Credit institutions</v>
      </c>
    </row>
    <row r="18" spans="1:5" x14ac:dyDescent="0.25">
      <c r="A18" s="904"/>
      <c r="B18" s="958"/>
      <c r="C18" s="541" t="str">
        <f ca="1">HYPERLINK(MID(CELL("filename"),SEARCH("[",CELL("filename")),SEARCH("]",CELL("filename"))-SEARCH("[",CELL("filename"))+1)&amp;"'Concepts'!" &amp; ADDRESS(MATCH("Electronic money institution",Concepts!$A:$A,0),1,,,),"E-money institutions")</f>
        <v>E-money institutions</v>
      </c>
    </row>
    <row r="19" spans="1:5" x14ac:dyDescent="0.25">
      <c r="A19" s="904"/>
      <c r="B19" s="958"/>
      <c r="C19" s="542" t="s">
        <v>125</v>
      </c>
    </row>
    <row r="20" spans="1:5" x14ac:dyDescent="0.25">
      <c r="A20" s="904"/>
      <c r="B20" s="958"/>
      <c r="C20" s="541" t="str">
        <f ca="1">HYPERLINK(MID(CELL("filename"),SEARCH("[",CELL("filename")),SEARCH("]",CELL("filename"))-SEARCH("[",CELL("filename"))+1)&amp;"'Concepts'!" &amp; ADDRESS(MATCH("Payment institution",Concepts!$A:$A,0),1,,,),"Payment institution")</f>
        <v>Payment institution</v>
      </c>
    </row>
    <row r="21" spans="1:5" ht="23.5" thickBot="1" x14ac:dyDescent="0.3">
      <c r="A21" s="920"/>
      <c r="B21" s="945"/>
      <c r="C21" s="543" t="s">
        <v>306</v>
      </c>
    </row>
    <row r="22" spans="1:5" ht="12" thickBot="1" x14ac:dyDescent="0.3"/>
    <row r="23" spans="1:5" ht="14.15" customHeight="1" x14ac:dyDescent="0.25">
      <c r="A23" s="885" t="str">
        <f ca="1">HYPERLINK(MID(CELL("filename"),SEARCH("[",CELL("filename")),SEARCH("]",CELL("filename"))-SEARCH("[",CELL("filename"))+1)&amp;"'Concepts'!" &amp; ADDRESS(MATCH("E-money payment transactions",Concepts!$A:$A,0),1,,,),"E-money payment transactions with e-money issued by resident PSPs")</f>
        <v>E-money payment transactions with e-money issued by resident PSPs</v>
      </c>
      <c r="B23" s="944" t="s">
        <v>239</v>
      </c>
      <c r="C23" s="885" t="str">
        <f ca="1">HYPERLINK(MID(CELL("filename"),SEARCH("[",CELL("filename")),SEARCH("]",CELL("filename"))-SEARCH("[",CELL("filename"))+1)&amp;"'Concepts'!" &amp; ADDRESS(MATCH("with cards on which e-money can be stored directly",Concepts!$A:$A,0),1,,,),"with cards on which e-money can be stored directly")</f>
        <v>with cards on which e-money can be stored directly</v>
      </c>
      <c r="D23" s="944" t="s">
        <v>239</v>
      </c>
      <c r="E23" s="540" t="str">
        <f ca="1">HYPERLINK(MID(CELL("filename"),SEARCH("[",CELL("filename")),SEARCH("]",CELL("filename"))-SEARCH("[",CELL("filename"))+1)&amp;"'Concepts'!" &amp; ADDRESS(MATCH("Credit institution",Concepts!$A:$A,0),1,,,),"Credit institutions")</f>
        <v>Credit institutions</v>
      </c>
    </row>
    <row r="24" spans="1:5" x14ac:dyDescent="0.25">
      <c r="A24" s="904"/>
      <c r="B24" s="958"/>
      <c r="C24" s="904"/>
      <c r="D24" s="958"/>
      <c r="E24" s="541" t="str">
        <f ca="1">HYPERLINK(MID(CELL("filename"),SEARCH("[",CELL("filename")),SEARCH("]",CELL("filename"))-SEARCH("[",CELL("filename"))+1)&amp;"'Concepts'!" &amp; ADDRESS(MATCH("Electronic money institution",Concepts!$A:$A,0),1,,,),"E-money institutions")</f>
        <v>E-money institutions</v>
      </c>
    </row>
    <row r="25" spans="1:5" x14ac:dyDescent="0.25">
      <c r="A25" s="904"/>
      <c r="B25" s="958"/>
      <c r="C25" s="904"/>
      <c r="D25" s="958"/>
      <c r="E25" s="542" t="s">
        <v>125</v>
      </c>
    </row>
    <row r="26" spans="1:5" x14ac:dyDescent="0.25">
      <c r="A26" s="904"/>
      <c r="B26" s="958"/>
      <c r="C26" s="904"/>
      <c r="D26" s="958"/>
      <c r="E26" s="541" t="str">
        <f ca="1">HYPERLINK(MID(CELL("filename"),SEARCH("[",CELL("filename")),SEARCH("]",CELL("filename"))-SEARCH("[",CELL("filename"))+1)&amp;"'Concepts'!" &amp; ADDRESS(MATCH("Payment institution",Concepts!$A:$A,0),1,,,),"Payment institution")</f>
        <v>Payment institution</v>
      </c>
    </row>
    <row r="27" spans="1:5" ht="23.5" thickBot="1" x14ac:dyDescent="0.3">
      <c r="A27" s="904"/>
      <c r="B27" s="958"/>
      <c r="C27" s="920"/>
      <c r="D27" s="945"/>
      <c r="E27" s="543" t="s">
        <v>306</v>
      </c>
    </row>
    <row r="28" spans="1:5" x14ac:dyDescent="0.25">
      <c r="A28" s="904"/>
      <c r="B28" s="958"/>
      <c r="C28" s="885" t="str">
        <f ca="1">HYPERLINK(MID(CELL("filename"),SEARCH("[",CELL("filename")),SEARCH("]",CELL("filename"))-SEARCH("[",CELL("filename"))+1)&amp;"'Concepts'!" &amp; ADDRESS(MATCH("with e-money accounts",Concepts!$A:$A,0),1,,,),"with e-money accounts (transactions initiated through a card)")</f>
        <v>with e-money accounts (transactions initiated through a card)</v>
      </c>
      <c r="D28" s="944" t="s">
        <v>239</v>
      </c>
      <c r="E28" s="540" t="str">
        <f ca="1">HYPERLINK(MID(CELL("filename"),SEARCH("[",CELL("filename")),SEARCH("]",CELL("filename"))-SEARCH("[",CELL("filename"))+1)&amp;"'Concepts'!" &amp; ADDRESS(MATCH("Credit institution",Concepts!$A:$A,0),1,,,),"Credit institutions")</f>
        <v>Credit institutions</v>
      </c>
    </row>
    <row r="29" spans="1:5" x14ac:dyDescent="0.25">
      <c r="A29" s="904"/>
      <c r="B29" s="958"/>
      <c r="C29" s="904"/>
      <c r="D29" s="958"/>
      <c r="E29" s="541" t="str">
        <f ca="1">HYPERLINK(MID(CELL("filename"),SEARCH("[",CELL("filename")),SEARCH("]",CELL("filename"))-SEARCH("[",CELL("filename"))+1)&amp;"'Concepts'!" &amp; ADDRESS(MATCH("Electronic money institution",Concepts!$A:$A,0),1,,,),"E-money institutions")</f>
        <v>E-money institutions</v>
      </c>
    </row>
    <row r="30" spans="1:5" x14ac:dyDescent="0.25">
      <c r="A30" s="904"/>
      <c r="B30" s="958"/>
      <c r="C30" s="904"/>
      <c r="D30" s="958"/>
      <c r="E30" s="542" t="s">
        <v>125</v>
      </c>
    </row>
    <row r="31" spans="1:5" x14ac:dyDescent="0.25">
      <c r="A31" s="904"/>
      <c r="B31" s="958"/>
      <c r="C31" s="904"/>
      <c r="D31" s="958"/>
      <c r="E31" s="541" t="str">
        <f ca="1">HYPERLINK(MID(CELL("filename"),SEARCH("[",CELL("filename")),SEARCH("]",CELL("filename"))-SEARCH("[",CELL("filename"))+1)&amp;"'Concepts'!" &amp; ADDRESS(MATCH("Payment institution",Concepts!$A:$A,0),1,,,),"Payment institution")</f>
        <v>Payment institution</v>
      </c>
    </row>
    <row r="32" spans="1:5" ht="23.5" thickBot="1" x14ac:dyDescent="0.3">
      <c r="A32" s="904"/>
      <c r="B32" s="958"/>
      <c r="C32" s="920"/>
      <c r="D32" s="945"/>
      <c r="E32" s="543" t="s">
        <v>306</v>
      </c>
    </row>
    <row r="33" spans="1:5" x14ac:dyDescent="0.25">
      <c r="A33" s="904"/>
      <c r="B33" s="958"/>
      <c r="C33" s="885" t="str">
        <f ca="1">HYPERLINK(MID(CELL("filename"),SEARCH("[",CELL("filename")),SEARCH("]",CELL("filename"))-SEARCH("[",CELL("filename"))+1)&amp;"'Concepts'!" &amp; ADDRESS(MATCH("with e-money accounts",Concepts!$A:$A,0),1,,,),"with e-money accounts (account to account transactions)")</f>
        <v>with e-money accounts (account to account transactions)</v>
      </c>
      <c r="D33" s="944" t="s">
        <v>239</v>
      </c>
      <c r="E33" s="540" t="str">
        <f ca="1">HYPERLINK(MID(CELL("filename"),SEARCH("[",CELL("filename")),SEARCH("]",CELL("filename"))-SEARCH("[",CELL("filename"))+1)&amp;"'Concepts'!" &amp; ADDRESS(MATCH("Credit institution",Concepts!$A:$A,0),1,,,),"Credit institutions")</f>
        <v>Credit institutions</v>
      </c>
    </row>
    <row r="34" spans="1:5" x14ac:dyDescent="0.25">
      <c r="A34" s="904"/>
      <c r="B34" s="958"/>
      <c r="C34" s="904"/>
      <c r="D34" s="958"/>
      <c r="E34" s="541" t="str">
        <f ca="1">HYPERLINK(MID(CELL("filename"),SEARCH("[",CELL("filename")),SEARCH("]",CELL("filename"))-SEARCH("[",CELL("filename"))+1)&amp;"'Concepts'!" &amp; ADDRESS(MATCH("Electronic money institution",Concepts!$A:$A,0),1,,,),"E-money institutions")</f>
        <v>E-money institutions</v>
      </c>
    </row>
    <row r="35" spans="1:5" x14ac:dyDescent="0.25">
      <c r="A35" s="904"/>
      <c r="B35" s="958"/>
      <c r="C35" s="904"/>
      <c r="D35" s="958"/>
      <c r="E35" s="542" t="s">
        <v>125</v>
      </c>
    </row>
    <row r="36" spans="1:5" x14ac:dyDescent="0.25">
      <c r="A36" s="904"/>
      <c r="B36" s="958"/>
      <c r="C36" s="904"/>
      <c r="D36" s="958"/>
      <c r="E36" s="541" t="str">
        <f ca="1">HYPERLINK(MID(CELL("filename"),SEARCH("[",CELL("filename")),SEARCH("]",CELL("filename"))-SEARCH("[",CELL("filename"))+1)&amp;"'Concepts'!" &amp; ADDRESS(MATCH("Payment institution",Concepts!$A:$A,0),1,,,),"Payment institution")</f>
        <v>Payment institution</v>
      </c>
    </row>
    <row r="37" spans="1:5" ht="23.5" thickBot="1" x14ac:dyDescent="0.3">
      <c r="A37" s="920"/>
      <c r="B37" s="945"/>
      <c r="C37" s="920"/>
      <c r="D37" s="945"/>
      <c r="E37" s="543" t="s">
        <v>306</v>
      </c>
    </row>
    <row r="38" spans="1:5" ht="12" thickBot="1" x14ac:dyDescent="0.3"/>
    <row r="39" spans="1:5" x14ac:dyDescent="0.25">
      <c r="A39" s="885" t="str">
        <f ca="1">HYPERLINK(MID(CELL("filename"),SEARCH("[",CELL("filename")),SEARCH("]",CELL("filename"))-SEARCH("[",CELL("filename"))+1)&amp;"'Concepts'!" &amp; ADDRESS(MATCH("Over the counter (OTC) cash deposits",Concepts!$A:$A,0),1,,,),"OTC cash deposits")</f>
        <v>OTC cash deposits</v>
      </c>
      <c r="B39" s="944" t="s">
        <v>239</v>
      </c>
      <c r="C39" s="540" t="str">
        <f ca="1">HYPERLINK(MID(CELL("filename"),SEARCH("[",CELL("filename")),SEARCH("]",CELL("filename"))-SEARCH("[",CELL("filename"))+1)&amp;"'Concepts'!" &amp; ADDRESS(MATCH("Credit institution",Concepts!$A:$A,0),1,,,),"Credit institutions")</f>
        <v>Credit institutions</v>
      </c>
    </row>
    <row r="40" spans="1:5" x14ac:dyDescent="0.25">
      <c r="A40" s="904"/>
      <c r="B40" s="958"/>
      <c r="C40" s="541" t="str">
        <f ca="1">HYPERLINK(MID(CELL("filename"),SEARCH("[",CELL("filename")),SEARCH("]",CELL("filename"))-SEARCH("[",CELL("filename"))+1)&amp;"'Concepts'!" &amp; ADDRESS(MATCH("Electronic money institution",Concepts!$A:$A,0),1,,,),"E-money institutions")</f>
        <v>E-money institutions</v>
      </c>
    </row>
    <row r="41" spans="1:5" x14ac:dyDescent="0.25">
      <c r="A41" s="904"/>
      <c r="B41" s="958"/>
      <c r="C41" s="542" t="s">
        <v>125</v>
      </c>
    </row>
    <row r="42" spans="1:5" x14ac:dyDescent="0.25">
      <c r="A42" s="904"/>
      <c r="B42" s="958"/>
      <c r="C42" s="541" t="str">
        <f ca="1">HYPERLINK(MID(CELL("filename"),SEARCH("[",CELL("filename")),SEARCH("]",CELL("filename"))-SEARCH("[",CELL("filename"))+1)&amp;"'Concepts'!" &amp; ADDRESS(MATCH("Payment institution",Concepts!$A:$A,0),1,,,),"Payment institution")</f>
        <v>Payment institution</v>
      </c>
    </row>
    <row r="43" spans="1:5" ht="23.5" thickBot="1" x14ac:dyDescent="0.3">
      <c r="A43" s="920"/>
      <c r="B43" s="945"/>
      <c r="C43" s="543" t="s">
        <v>306</v>
      </c>
    </row>
    <row r="44" spans="1:5" ht="12" thickBot="1" x14ac:dyDescent="0.3"/>
    <row r="45" spans="1:5" x14ac:dyDescent="0.25">
      <c r="A45" s="885" t="str">
        <f ca="1">HYPERLINK(MID(CELL("filename"),SEARCH("[",CELL("filename")),SEARCH("]",CELL("filename"))-SEARCH("[",CELL("filename"))+1)&amp;"'Concepts'!" &amp; ADDRESS(MATCH("Over the counter (OTC) cash withdrawals",Concepts!$A:$A,0),1,,,),"OTC cash withdrawals")</f>
        <v>OTC cash withdrawals</v>
      </c>
      <c r="B45" s="944" t="s">
        <v>239</v>
      </c>
      <c r="C45" s="540" t="str">
        <f ca="1">HYPERLINK(MID(CELL("filename"),SEARCH("[",CELL("filename")),SEARCH("]",CELL("filename"))-SEARCH("[",CELL("filename"))+1)&amp;"'Concepts'!" &amp; ADDRESS(MATCH("Credit institution",Concepts!$A:$A,0),1,,,),"Credit institutions")</f>
        <v>Credit institutions</v>
      </c>
    </row>
    <row r="46" spans="1:5" x14ac:dyDescent="0.25">
      <c r="A46" s="904"/>
      <c r="B46" s="958"/>
      <c r="C46" s="541" t="str">
        <f ca="1">HYPERLINK(MID(CELL("filename"),SEARCH("[",CELL("filename")),SEARCH("]",CELL("filename"))-SEARCH("[",CELL("filename"))+1)&amp;"'Concepts'!" &amp; ADDRESS(MATCH("Electronic money institution",Concepts!$A:$A,0),1,,,),"E-money institutions")</f>
        <v>E-money institutions</v>
      </c>
    </row>
    <row r="47" spans="1:5" x14ac:dyDescent="0.25">
      <c r="A47" s="904"/>
      <c r="B47" s="958"/>
      <c r="C47" s="542" t="s">
        <v>125</v>
      </c>
    </row>
    <row r="48" spans="1:5" x14ac:dyDescent="0.25">
      <c r="A48" s="904"/>
      <c r="B48" s="958"/>
      <c r="C48" s="541" t="str">
        <f ca="1">HYPERLINK(MID(CELL("filename"),SEARCH("[",CELL("filename")),SEARCH("]",CELL("filename"))-SEARCH("[",CELL("filename"))+1)&amp;"'Concepts'!" &amp; ADDRESS(MATCH("Payment institution",Concepts!$A:$A,0),1,,,),"Payment institution")</f>
        <v>Payment institution</v>
      </c>
    </row>
    <row r="49" spans="1:3" ht="23.5" thickBot="1" x14ac:dyDescent="0.3">
      <c r="A49" s="920"/>
      <c r="B49" s="945"/>
      <c r="C49" s="543" t="s">
        <v>306</v>
      </c>
    </row>
    <row r="50" spans="1:3" ht="12" thickBot="1" x14ac:dyDescent="0.3"/>
    <row r="51" spans="1:3" x14ac:dyDescent="0.25">
      <c r="A51" s="885" t="str">
        <f ca="1">HYPERLINK(MID(CELL("filename"),SEARCH("[",CELL("filename")),SEARCH("]",CELL("filename"))-SEARCH("[",CELL("filename"))+1)&amp;"'Concepts'!" &amp; ADDRESS(MATCH("Money remittances",Concepts!$A:$A,0),1,,,),"Money remittance")</f>
        <v>Money remittance</v>
      </c>
      <c r="B51" s="944" t="s">
        <v>239</v>
      </c>
      <c r="C51" s="540" t="str">
        <f ca="1">HYPERLINK(MID(CELL("filename"),SEARCH("[",CELL("filename")),SEARCH("]",CELL("filename"))-SEARCH("[",CELL("filename"))+1)&amp;"'Concepts'!" &amp; ADDRESS(MATCH("Credit institution",Concepts!$A:$A,0),1,,,),"Credit institutions")</f>
        <v>Credit institutions</v>
      </c>
    </row>
    <row r="52" spans="1:3" x14ac:dyDescent="0.25">
      <c r="A52" s="904"/>
      <c r="B52" s="958"/>
      <c r="C52" s="541" t="str">
        <f ca="1">HYPERLINK(MID(CELL("filename"),SEARCH("[",CELL("filename")),SEARCH("]",CELL("filename"))-SEARCH("[",CELL("filename"))+1)&amp;"'Concepts'!" &amp; ADDRESS(MATCH("Electronic money institution",Concepts!$A:$A,0),1,,,),"E-money institutions")</f>
        <v>E-money institutions</v>
      </c>
    </row>
    <row r="53" spans="1:3" x14ac:dyDescent="0.25">
      <c r="A53" s="904"/>
      <c r="B53" s="958"/>
      <c r="C53" s="542" t="s">
        <v>125</v>
      </c>
    </row>
    <row r="54" spans="1:3" x14ac:dyDescent="0.25">
      <c r="A54" s="904"/>
      <c r="B54" s="958"/>
      <c r="C54" s="541" t="str">
        <f ca="1">HYPERLINK(MID(CELL("filename"),SEARCH("[",CELL("filename")),SEARCH("]",CELL("filename"))-SEARCH("[",CELL("filename"))+1)&amp;"'Concepts'!" &amp; ADDRESS(MATCH("Payment institution",Concepts!$A:$A,0),1,,,),"Payment institution")</f>
        <v>Payment institution</v>
      </c>
    </row>
    <row r="55" spans="1:3" ht="23.5" thickBot="1" x14ac:dyDescent="0.3">
      <c r="A55" s="920"/>
      <c r="B55" s="945"/>
      <c r="C55" s="543" t="s">
        <v>306</v>
      </c>
    </row>
  </sheetData>
  <sheetProtection algorithmName="SHA-512" hashValue="Fsrh4ycOOlJ2upwvissjAGWttKVa5/NvEk9KtaMhbwxtgS9aRMxU2ds8CfRQcya5LfAUVxSAdTeP0bDGeFZ62w==" saltValue="Nmcp0fEZ+IfQgNKGr0LNsw==" spinCount="100000" sheet="1" objects="1" scenarios="1"/>
  <mergeCells count="20">
    <mergeCell ref="A5:A9"/>
    <mergeCell ref="B5:B9"/>
    <mergeCell ref="A11:A15"/>
    <mergeCell ref="B11:B15"/>
    <mergeCell ref="A17:A21"/>
    <mergeCell ref="B17:B21"/>
    <mergeCell ref="C33:C37"/>
    <mergeCell ref="D28:D32"/>
    <mergeCell ref="D33:D37"/>
    <mergeCell ref="B23:B37"/>
    <mergeCell ref="A23:A37"/>
    <mergeCell ref="C23:C27"/>
    <mergeCell ref="D23:D27"/>
    <mergeCell ref="C28:C32"/>
    <mergeCell ref="A39:A43"/>
    <mergeCell ref="B39:B43"/>
    <mergeCell ref="A45:A49"/>
    <mergeCell ref="B45:B49"/>
    <mergeCell ref="A51:A55"/>
    <mergeCell ref="B51:B55"/>
  </mergeCells>
  <hyperlinks>
    <hyperlink ref="A1" location="INDEX!A1" display="Back to INDEX" xr:uid="{00000000-0004-0000-0D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3" tint="0.79998168889431442"/>
  </sheetPr>
  <dimension ref="A1:H321"/>
  <sheetViews>
    <sheetView showGridLines="0" zoomScale="90" zoomScaleNormal="90" workbookViewId="0">
      <pane ySplit="2" topLeftCell="A3" activePane="bottomLeft" state="frozen"/>
      <selection pane="bottomLeft" activeCell="A233" sqref="A233"/>
    </sheetView>
  </sheetViews>
  <sheetFormatPr defaultColWidth="8.796875" defaultRowHeight="13" x14ac:dyDescent="0.3"/>
  <cols>
    <col min="1" max="1" width="25" style="491" customWidth="1"/>
    <col min="2" max="2" width="18.69921875" style="491" customWidth="1"/>
    <col min="3" max="3" width="16.296875" style="491" customWidth="1"/>
    <col min="4" max="4" width="80.796875" style="491" customWidth="1"/>
    <col min="5" max="5" width="122.796875" style="491" customWidth="1"/>
    <col min="6" max="6" width="19" style="492" customWidth="1"/>
    <col min="7" max="16384" width="8.796875" style="491"/>
  </cols>
  <sheetData>
    <row r="1" spans="1:6" x14ac:dyDescent="0.3">
      <c r="A1" s="490" t="s">
        <v>1303</v>
      </c>
    </row>
    <row r="2" spans="1:6" ht="40.5" customHeight="1" x14ac:dyDescent="0.3">
      <c r="A2" s="493" t="s">
        <v>570</v>
      </c>
      <c r="B2" s="493" t="s">
        <v>601</v>
      </c>
      <c r="C2" s="493" t="s">
        <v>578</v>
      </c>
      <c r="D2" s="493" t="s">
        <v>571</v>
      </c>
      <c r="E2" s="493" t="s">
        <v>572</v>
      </c>
      <c r="F2" s="493" t="s">
        <v>576</v>
      </c>
    </row>
    <row r="3" spans="1:6" ht="34.5" x14ac:dyDescent="0.3">
      <c r="A3" s="494" t="s">
        <v>1864</v>
      </c>
      <c r="B3" s="494" t="s">
        <v>1333</v>
      </c>
      <c r="C3" s="494" t="s">
        <v>1319</v>
      </c>
      <c r="D3" s="494" t="s">
        <v>1319</v>
      </c>
      <c r="E3" s="568" t="s">
        <v>1881</v>
      </c>
      <c r="F3" s="495" t="s">
        <v>600</v>
      </c>
    </row>
    <row r="4" spans="1:6" ht="11.5" x14ac:dyDescent="0.3">
      <c r="A4" s="996" t="s">
        <v>128</v>
      </c>
      <c r="B4" s="996" t="s">
        <v>605</v>
      </c>
      <c r="C4" s="996" t="s">
        <v>582</v>
      </c>
      <c r="D4" s="997" t="s">
        <v>1709</v>
      </c>
      <c r="E4" s="996" t="s">
        <v>1319</v>
      </c>
      <c r="F4" s="496" t="s">
        <v>566</v>
      </c>
    </row>
    <row r="5" spans="1:6" ht="11.5" x14ac:dyDescent="0.3">
      <c r="A5" s="996" t="s">
        <v>128</v>
      </c>
      <c r="B5" s="996" t="s">
        <v>605</v>
      </c>
      <c r="C5" s="996" t="s">
        <v>582</v>
      </c>
      <c r="D5" s="998" t="s">
        <v>1709</v>
      </c>
      <c r="E5" s="996" t="s">
        <v>1319</v>
      </c>
      <c r="F5" s="496" t="s">
        <v>599</v>
      </c>
    </row>
    <row r="6" spans="1:6" ht="69" x14ac:dyDescent="0.3">
      <c r="A6" s="494" t="s">
        <v>1466</v>
      </c>
      <c r="B6" s="568" t="s">
        <v>602</v>
      </c>
      <c r="C6" s="494" t="s">
        <v>582</v>
      </c>
      <c r="D6" s="500" t="s">
        <v>1710</v>
      </c>
      <c r="E6" s="494" t="s">
        <v>1882</v>
      </c>
      <c r="F6" s="495" t="s">
        <v>1362</v>
      </c>
    </row>
    <row r="7" spans="1:6" ht="23" x14ac:dyDescent="0.3">
      <c r="A7" s="497" t="s">
        <v>1467</v>
      </c>
      <c r="B7" s="567" t="s">
        <v>602</v>
      </c>
      <c r="C7" s="497" t="s">
        <v>582</v>
      </c>
      <c r="D7" s="497" t="s">
        <v>1711</v>
      </c>
      <c r="E7" s="497" t="s">
        <v>1319</v>
      </c>
      <c r="F7" s="496" t="s">
        <v>1362</v>
      </c>
    </row>
    <row r="8" spans="1:6" ht="57.5" x14ac:dyDescent="0.3">
      <c r="A8" s="494" t="s">
        <v>1470</v>
      </c>
      <c r="B8" s="494" t="s">
        <v>602</v>
      </c>
      <c r="C8" s="494" t="s">
        <v>582</v>
      </c>
      <c r="D8" s="494" t="s">
        <v>1712</v>
      </c>
      <c r="E8" s="494" t="s">
        <v>1883</v>
      </c>
      <c r="F8" s="495" t="s">
        <v>1362</v>
      </c>
    </row>
    <row r="9" spans="1:6" ht="11.5" x14ac:dyDescent="0.3">
      <c r="A9" s="497" t="s">
        <v>635</v>
      </c>
      <c r="B9" s="497" t="s">
        <v>602</v>
      </c>
      <c r="C9" s="497" t="s">
        <v>582</v>
      </c>
      <c r="D9" s="497" t="s">
        <v>636</v>
      </c>
      <c r="E9" s="497" t="s">
        <v>1319</v>
      </c>
      <c r="F9" s="497" t="s">
        <v>1319</v>
      </c>
    </row>
    <row r="10" spans="1:6" ht="23" x14ac:dyDescent="0.3">
      <c r="A10" s="494" t="s">
        <v>637</v>
      </c>
      <c r="B10" s="494" t="s">
        <v>602</v>
      </c>
      <c r="C10" s="494" t="s">
        <v>582</v>
      </c>
      <c r="D10" s="494" t="s">
        <v>638</v>
      </c>
      <c r="E10" s="494" t="s">
        <v>1319</v>
      </c>
      <c r="F10" s="494" t="s">
        <v>1319</v>
      </c>
    </row>
    <row r="11" spans="1:6" ht="57.5" x14ac:dyDescent="0.3">
      <c r="A11" s="497" t="s">
        <v>38</v>
      </c>
      <c r="B11" s="497" t="s">
        <v>1319</v>
      </c>
      <c r="C11" s="497" t="s">
        <v>582</v>
      </c>
      <c r="D11" s="497" t="s">
        <v>1490</v>
      </c>
      <c r="E11" s="567" t="s">
        <v>1884</v>
      </c>
      <c r="F11" s="496" t="s">
        <v>224</v>
      </c>
    </row>
    <row r="12" spans="1:6" ht="34.5" x14ac:dyDescent="0.3">
      <c r="A12" s="494" t="s">
        <v>37</v>
      </c>
      <c r="B12" s="494" t="s">
        <v>1319</v>
      </c>
      <c r="C12" s="494" t="s">
        <v>582</v>
      </c>
      <c r="D12" s="494" t="s">
        <v>1648</v>
      </c>
      <c r="E12" s="568" t="s">
        <v>1679</v>
      </c>
      <c r="F12" s="495" t="s">
        <v>224</v>
      </c>
    </row>
    <row r="13" spans="1:6" ht="48" customHeight="1" x14ac:dyDescent="0.3">
      <c r="A13" s="997" t="s">
        <v>100</v>
      </c>
      <c r="B13" s="996" t="s">
        <v>606</v>
      </c>
      <c r="C13" s="996" t="s">
        <v>1319</v>
      </c>
      <c r="D13" s="996" t="s">
        <v>1319</v>
      </c>
      <c r="E13" s="997" t="s">
        <v>1512</v>
      </c>
      <c r="F13" s="496" t="s">
        <v>566</v>
      </c>
    </row>
    <row r="14" spans="1:6" ht="12" customHeight="1" x14ac:dyDescent="0.3">
      <c r="A14" s="998" t="s">
        <v>100</v>
      </c>
      <c r="B14" s="996" t="s">
        <v>606</v>
      </c>
      <c r="C14" s="996" t="s">
        <v>1319</v>
      </c>
      <c r="D14" s="996" t="s">
        <v>1319</v>
      </c>
      <c r="E14" s="998" t="s">
        <v>1512</v>
      </c>
      <c r="F14" s="496" t="s">
        <v>599</v>
      </c>
    </row>
    <row r="15" spans="1:6" ht="34.5" x14ac:dyDescent="0.3">
      <c r="A15" s="494" t="s">
        <v>248</v>
      </c>
      <c r="B15" s="494" t="s">
        <v>606</v>
      </c>
      <c r="C15" s="494" t="s">
        <v>582</v>
      </c>
      <c r="D15" s="494" t="s">
        <v>1713</v>
      </c>
      <c r="E15" s="494" t="s">
        <v>1885</v>
      </c>
      <c r="F15" s="495" t="s">
        <v>600</v>
      </c>
    </row>
    <row r="16" spans="1:6" ht="23" x14ac:dyDescent="0.3">
      <c r="A16" s="497" t="s">
        <v>562</v>
      </c>
      <c r="B16" s="497" t="s">
        <v>1333</v>
      </c>
      <c r="C16" s="497" t="s">
        <v>582</v>
      </c>
      <c r="D16" s="497" t="s">
        <v>1321</v>
      </c>
      <c r="E16" s="497" t="s">
        <v>1319</v>
      </c>
      <c r="F16" s="496" t="s">
        <v>600</v>
      </c>
    </row>
    <row r="17" spans="1:6" ht="23" x14ac:dyDescent="0.3">
      <c r="A17" s="494" t="s">
        <v>563</v>
      </c>
      <c r="B17" s="494" t="s">
        <v>1333</v>
      </c>
      <c r="C17" s="494" t="s">
        <v>582</v>
      </c>
      <c r="D17" s="494" t="s">
        <v>1322</v>
      </c>
      <c r="E17" s="494" t="s">
        <v>1886</v>
      </c>
      <c r="F17" s="495" t="s">
        <v>600</v>
      </c>
    </row>
    <row r="18" spans="1:6" ht="17.25" customHeight="1" x14ac:dyDescent="0.3">
      <c r="A18" s="997" t="s">
        <v>1865</v>
      </c>
      <c r="B18" s="996" t="s">
        <v>266</v>
      </c>
      <c r="C18" s="996" t="s">
        <v>582</v>
      </c>
      <c r="D18" s="996" t="s">
        <v>1480</v>
      </c>
      <c r="E18" s="997" t="s">
        <v>1887</v>
      </c>
      <c r="F18" s="496" t="s">
        <v>566</v>
      </c>
    </row>
    <row r="19" spans="1:6" ht="16.5" customHeight="1" x14ac:dyDescent="0.3">
      <c r="A19" s="998" t="s">
        <v>1865</v>
      </c>
      <c r="B19" s="996" t="s">
        <v>266</v>
      </c>
      <c r="C19" s="996" t="s">
        <v>582</v>
      </c>
      <c r="D19" s="996" t="s">
        <v>1480</v>
      </c>
      <c r="E19" s="998" t="s">
        <v>1887</v>
      </c>
      <c r="F19" s="496" t="s">
        <v>1335</v>
      </c>
    </row>
    <row r="20" spans="1:6" ht="17.25" customHeight="1" x14ac:dyDescent="0.3">
      <c r="A20" s="998" t="s">
        <v>1865</v>
      </c>
      <c r="B20" s="996" t="s">
        <v>266</v>
      </c>
      <c r="C20" s="996" t="s">
        <v>582</v>
      </c>
      <c r="D20" s="996" t="s">
        <v>1480</v>
      </c>
      <c r="E20" s="998" t="s">
        <v>1887</v>
      </c>
      <c r="F20" s="496" t="s">
        <v>599</v>
      </c>
    </row>
    <row r="21" spans="1:6" ht="21.75" customHeight="1" x14ac:dyDescent="0.3">
      <c r="A21" s="998" t="s">
        <v>1865</v>
      </c>
      <c r="B21" s="996" t="s">
        <v>266</v>
      </c>
      <c r="C21" s="996" t="s">
        <v>582</v>
      </c>
      <c r="D21" s="996" t="s">
        <v>1480</v>
      </c>
      <c r="E21" s="998" t="s">
        <v>1887</v>
      </c>
      <c r="F21" s="496" t="s">
        <v>1511</v>
      </c>
    </row>
    <row r="22" spans="1:6" ht="12" customHeight="1" x14ac:dyDescent="0.3">
      <c r="A22" s="999" t="s">
        <v>1866</v>
      </c>
      <c r="B22" s="999" t="s">
        <v>266</v>
      </c>
      <c r="C22" s="999" t="s">
        <v>582</v>
      </c>
      <c r="D22" s="999" t="s">
        <v>1714</v>
      </c>
      <c r="E22" s="999" t="s">
        <v>1888</v>
      </c>
      <c r="F22" s="495" t="s">
        <v>566</v>
      </c>
    </row>
    <row r="23" spans="1:6" ht="12" customHeight="1" x14ac:dyDescent="0.3">
      <c r="A23" s="1000" t="s">
        <v>1866</v>
      </c>
      <c r="B23" s="1000" t="s">
        <v>266</v>
      </c>
      <c r="C23" s="1000" t="s">
        <v>582</v>
      </c>
      <c r="D23" s="1000" t="s">
        <v>1714</v>
      </c>
      <c r="E23" s="1000" t="s">
        <v>1888</v>
      </c>
      <c r="F23" s="495" t="s">
        <v>1335</v>
      </c>
    </row>
    <row r="24" spans="1:6" ht="12" customHeight="1" x14ac:dyDescent="0.3">
      <c r="A24" s="1000" t="s">
        <v>1866</v>
      </c>
      <c r="B24" s="1000" t="s">
        <v>266</v>
      </c>
      <c r="C24" s="1000" t="s">
        <v>582</v>
      </c>
      <c r="D24" s="1000" t="s">
        <v>1714</v>
      </c>
      <c r="E24" s="1000" t="s">
        <v>1888</v>
      </c>
      <c r="F24" s="495" t="s">
        <v>599</v>
      </c>
    </row>
    <row r="25" spans="1:6" ht="12" customHeight="1" x14ac:dyDescent="0.3">
      <c r="A25" s="1000" t="s">
        <v>1866</v>
      </c>
      <c r="B25" s="1000" t="s">
        <v>266</v>
      </c>
      <c r="C25" s="1000" t="s">
        <v>582</v>
      </c>
      <c r="D25" s="1000" t="s">
        <v>1714</v>
      </c>
      <c r="E25" s="1000" t="s">
        <v>1888</v>
      </c>
      <c r="F25" s="495" t="s">
        <v>1511</v>
      </c>
    </row>
    <row r="26" spans="1:6" ht="12" customHeight="1" x14ac:dyDescent="0.3">
      <c r="A26" s="996" t="s">
        <v>619</v>
      </c>
      <c r="B26" s="996" t="s">
        <v>602</v>
      </c>
      <c r="C26" s="996" t="s">
        <v>582</v>
      </c>
      <c r="D26" s="996" t="s">
        <v>620</v>
      </c>
      <c r="E26" s="997" t="s">
        <v>1889</v>
      </c>
      <c r="F26" s="496" t="s">
        <v>566</v>
      </c>
    </row>
    <row r="27" spans="1:6" ht="12" customHeight="1" x14ac:dyDescent="0.3">
      <c r="A27" s="996" t="s">
        <v>619</v>
      </c>
      <c r="B27" s="996" t="s">
        <v>602</v>
      </c>
      <c r="C27" s="996" t="s">
        <v>582</v>
      </c>
      <c r="D27" s="996" t="s">
        <v>620</v>
      </c>
      <c r="E27" s="998" t="s">
        <v>1889</v>
      </c>
      <c r="F27" s="496" t="s">
        <v>1335</v>
      </c>
    </row>
    <row r="28" spans="1:6" ht="12" customHeight="1" x14ac:dyDescent="0.3">
      <c r="A28" s="996" t="s">
        <v>619</v>
      </c>
      <c r="B28" s="996" t="s">
        <v>602</v>
      </c>
      <c r="C28" s="996" t="s">
        <v>582</v>
      </c>
      <c r="D28" s="996" t="s">
        <v>620</v>
      </c>
      <c r="E28" s="998" t="s">
        <v>1889</v>
      </c>
      <c r="F28" s="496" t="s">
        <v>599</v>
      </c>
    </row>
    <row r="29" spans="1:6" ht="12" customHeight="1" x14ac:dyDescent="0.3">
      <c r="A29" s="996" t="s">
        <v>619</v>
      </c>
      <c r="B29" s="996" t="s">
        <v>602</v>
      </c>
      <c r="C29" s="996" t="s">
        <v>582</v>
      </c>
      <c r="D29" s="996" t="s">
        <v>620</v>
      </c>
      <c r="E29" s="998" t="s">
        <v>1889</v>
      </c>
      <c r="F29" s="496" t="s">
        <v>1511</v>
      </c>
    </row>
    <row r="30" spans="1:6" ht="30.75" customHeight="1" x14ac:dyDescent="0.3">
      <c r="A30" s="999" t="s">
        <v>167</v>
      </c>
      <c r="B30" s="1001" t="s">
        <v>253</v>
      </c>
      <c r="C30" s="1001" t="s">
        <v>582</v>
      </c>
      <c r="D30" s="999" t="s">
        <v>1715</v>
      </c>
      <c r="E30" s="999" t="s">
        <v>1890</v>
      </c>
      <c r="F30" s="495" t="s">
        <v>599</v>
      </c>
    </row>
    <row r="31" spans="1:6" ht="33" customHeight="1" x14ac:dyDescent="0.3">
      <c r="A31" s="1000" t="s">
        <v>167</v>
      </c>
      <c r="B31" s="1001" t="s">
        <v>253</v>
      </c>
      <c r="C31" s="1001" t="s">
        <v>582</v>
      </c>
      <c r="D31" s="1000" t="s">
        <v>1715</v>
      </c>
      <c r="E31" s="1000" t="s">
        <v>1890</v>
      </c>
      <c r="F31" s="495" t="s">
        <v>1511</v>
      </c>
    </row>
    <row r="32" spans="1:6" ht="18.75" customHeight="1" x14ac:dyDescent="0.3">
      <c r="A32" s="997" t="s">
        <v>1867</v>
      </c>
      <c r="B32" s="996" t="s">
        <v>253</v>
      </c>
      <c r="C32" s="996" t="s">
        <v>582</v>
      </c>
      <c r="D32" s="996" t="s">
        <v>651</v>
      </c>
      <c r="E32" s="996" t="s">
        <v>1487</v>
      </c>
      <c r="F32" s="496" t="s">
        <v>599</v>
      </c>
    </row>
    <row r="33" spans="1:6" ht="21" customHeight="1" x14ac:dyDescent="0.3">
      <c r="A33" s="998" t="s">
        <v>1867</v>
      </c>
      <c r="B33" s="996" t="s">
        <v>253</v>
      </c>
      <c r="C33" s="996" t="s">
        <v>582</v>
      </c>
      <c r="D33" s="996" t="s">
        <v>651</v>
      </c>
      <c r="E33" s="996" t="s">
        <v>1487</v>
      </c>
      <c r="F33" s="496" t="s">
        <v>1511</v>
      </c>
    </row>
    <row r="34" spans="1:6" ht="23" x14ac:dyDescent="0.3">
      <c r="A34" s="494" t="s">
        <v>632</v>
      </c>
      <c r="B34" s="494" t="s">
        <v>602</v>
      </c>
      <c r="C34" s="494" t="s">
        <v>582</v>
      </c>
      <c r="D34" s="494" t="s">
        <v>1716</v>
      </c>
      <c r="E34" s="494" t="s">
        <v>1319</v>
      </c>
      <c r="F34" s="494" t="s">
        <v>1319</v>
      </c>
    </row>
    <row r="35" spans="1:6" ht="36.75" customHeight="1" x14ac:dyDescent="0.3">
      <c r="A35" s="997" t="s">
        <v>1868</v>
      </c>
      <c r="B35" s="996" t="s">
        <v>605</v>
      </c>
      <c r="C35" s="996" t="s">
        <v>582</v>
      </c>
      <c r="D35" s="997" t="s">
        <v>1717</v>
      </c>
      <c r="E35" s="997" t="s">
        <v>1891</v>
      </c>
      <c r="F35" s="496" t="s">
        <v>566</v>
      </c>
    </row>
    <row r="36" spans="1:6" ht="39" customHeight="1" x14ac:dyDescent="0.3">
      <c r="A36" s="998" t="s">
        <v>1868</v>
      </c>
      <c r="B36" s="996" t="s">
        <v>605</v>
      </c>
      <c r="C36" s="996" t="s">
        <v>582</v>
      </c>
      <c r="D36" s="998" t="s">
        <v>1717</v>
      </c>
      <c r="E36" s="998" t="s">
        <v>1891</v>
      </c>
      <c r="F36" s="496" t="s">
        <v>1335</v>
      </c>
    </row>
    <row r="37" spans="1:6" ht="34.5" customHeight="1" x14ac:dyDescent="0.3">
      <c r="A37" s="998" t="s">
        <v>1868</v>
      </c>
      <c r="B37" s="996" t="s">
        <v>605</v>
      </c>
      <c r="C37" s="996" t="s">
        <v>582</v>
      </c>
      <c r="D37" s="998" t="s">
        <v>1717</v>
      </c>
      <c r="E37" s="998" t="s">
        <v>1891</v>
      </c>
      <c r="F37" s="496" t="s">
        <v>599</v>
      </c>
    </row>
    <row r="38" spans="1:6" ht="42.75" customHeight="1" x14ac:dyDescent="0.3">
      <c r="A38" s="998" t="s">
        <v>1868</v>
      </c>
      <c r="B38" s="996" t="s">
        <v>605</v>
      </c>
      <c r="C38" s="996" t="s">
        <v>582</v>
      </c>
      <c r="D38" s="998" t="s">
        <v>1717</v>
      </c>
      <c r="E38" s="998" t="s">
        <v>1891</v>
      </c>
      <c r="F38" s="496" t="s">
        <v>1511</v>
      </c>
    </row>
    <row r="39" spans="1:6" ht="57" customHeight="1" x14ac:dyDescent="0.3">
      <c r="A39" s="998" t="s">
        <v>1868</v>
      </c>
      <c r="B39" s="996" t="s">
        <v>605</v>
      </c>
      <c r="C39" s="996" t="s">
        <v>582</v>
      </c>
      <c r="D39" s="998" t="s">
        <v>1717</v>
      </c>
      <c r="E39" s="998" t="s">
        <v>1891</v>
      </c>
      <c r="F39" s="496" t="s">
        <v>227</v>
      </c>
    </row>
    <row r="40" spans="1:6" ht="23" x14ac:dyDescent="0.3">
      <c r="A40" s="494" t="s">
        <v>263</v>
      </c>
      <c r="B40" s="494" t="s">
        <v>1334</v>
      </c>
      <c r="C40" s="494" t="s">
        <v>582</v>
      </c>
      <c r="D40" s="494" t="s">
        <v>591</v>
      </c>
      <c r="E40" s="494" t="s">
        <v>1892</v>
      </c>
      <c r="F40" s="495" t="s">
        <v>597</v>
      </c>
    </row>
    <row r="41" spans="1:6" ht="34.5" x14ac:dyDescent="0.3">
      <c r="A41" s="497" t="s">
        <v>64</v>
      </c>
      <c r="B41" s="497" t="s">
        <v>1334</v>
      </c>
      <c r="C41" s="497" t="s">
        <v>582</v>
      </c>
      <c r="D41" s="497" t="s">
        <v>592</v>
      </c>
      <c r="E41" s="497" t="s">
        <v>1893</v>
      </c>
      <c r="F41" s="496" t="s">
        <v>597</v>
      </c>
    </row>
    <row r="42" spans="1:6" ht="46" x14ac:dyDescent="0.3">
      <c r="A42" s="494" t="s">
        <v>60</v>
      </c>
      <c r="B42" s="494" t="s">
        <v>1334</v>
      </c>
      <c r="C42" s="494" t="s">
        <v>582</v>
      </c>
      <c r="D42" s="494" t="s">
        <v>586</v>
      </c>
      <c r="E42" s="494" t="s">
        <v>1894</v>
      </c>
      <c r="F42" s="495" t="s">
        <v>597</v>
      </c>
    </row>
    <row r="43" spans="1:6" ht="43.5" customHeight="1" x14ac:dyDescent="0.3">
      <c r="A43" s="497" t="s">
        <v>65</v>
      </c>
      <c r="B43" s="497" t="s">
        <v>1334</v>
      </c>
      <c r="C43" s="497" t="s">
        <v>582</v>
      </c>
      <c r="D43" s="497" t="s">
        <v>1647</v>
      </c>
      <c r="E43" s="497" t="s">
        <v>1895</v>
      </c>
      <c r="F43" s="496" t="s">
        <v>597</v>
      </c>
    </row>
    <row r="44" spans="1:6" ht="34.5" x14ac:dyDescent="0.3">
      <c r="A44" s="494" t="s">
        <v>226</v>
      </c>
      <c r="B44" s="494" t="s">
        <v>1334</v>
      </c>
      <c r="C44" s="494" t="s">
        <v>582</v>
      </c>
      <c r="D44" s="494" t="s">
        <v>595</v>
      </c>
      <c r="E44" s="494" t="s">
        <v>1896</v>
      </c>
      <c r="F44" s="495" t="s">
        <v>597</v>
      </c>
    </row>
    <row r="45" spans="1:6" ht="46" x14ac:dyDescent="0.3">
      <c r="A45" s="497" t="s">
        <v>61</v>
      </c>
      <c r="B45" s="497" t="s">
        <v>1334</v>
      </c>
      <c r="C45" s="497" t="s">
        <v>582</v>
      </c>
      <c r="D45" s="497" t="s">
        <v>587</v>
      </c>
      <c r="E45" s="497" t="s">
        <v>1897</v>
      </c>
      <c r="F45" s="496" t="s">
        <v>597</v>
      </c>
    </row>
    <row r="46" spans="1:6" ht="69" x14ac:dyDescent="0.3">
      <c r="A46" s="494" t="s">
        <v>62</v>
      </c>
      <c r="B46" s="494" t="s">
        <v>1334</v>
      </c>
      <c r="C46" s="494" t="s">
        <v>582</v>
      </c>
      <c r="D46" s="494" t="s">
        <v>590</v>
      </c>
      <c r="E46" s="494" t="s">
        <v>1898</v>
      </c>
      <c r="F46" s="495" t="s">
        <v>597</v>
      </c>
    </row>
    <row r="47" spans="1:6" ht="34.5" x14ac:dyDescent="0.3">
      <c r="A47" s="497" t="s">
        <v>231</v>
      </c>
      <c r="B47" s="497" t="s">
        <v>1334</v>
      </c>
      <c r="C47" s="497" t="s">
        <v>582</v>
      </c>
      <c r="D47" s="497" t="s">
        <v>593</v>
      </c>
      <c r="E47" s="497" t="s">
        <v>1899</v>
      </c>
      <c r="F47" s="496" t="s">
        <v>597</v>
      </c>
    </row>
    <row r="48" spans="1:6" ht="115" x14ac:dyDescent="0.3">
      <c r="A48" s="494" t="s">
        <v>34</v>
      </c>
      <c r="B48" s="494" t="s">
        <v>1319</v>
      </c>
      <c r="C48" s="494" t="s">
        <v>582</v>
      </c>
      <c r="D48" s="494" t="s">
        <v>1499</v>
      </c>
      <c r="E48" s="494" t="s">
        <v>1900</v>
      </c>
      <c r="F48" s="495" t="s">
        <v>224</v>
      </c>
    </row>
    <row r="49" spans="1:6" ht="12" customHeight="1" x14ac:dyDescent="0.3">
      <c r="A49" s="996" t="s">
        <v>294</v>
      </c>
      <c r="B49" s="996" t="s">
        <v>605</v>
      </c>
      <c r="C49" s="996" t="s">
        <v>582</v>
      </c>
      <c r="D49" s="997" t="s">
        <v>1718</v>
      </c>
      <c r="E49" s="997" t="s">
        <v>1901</v>
      </c>
      <c r="F49" s="496" t="s">
        <v>566</v>
      </c>
    </row>
    <row r="50" spans="1:6" ht="12" customHeight="1" x14ac:dyDescent="0.3">
      <c r="A50" s="996" t="s">
        <v>294</v>
      </c>
      <c r="B50" s="996" t="s">
        <v>605</v>
      </c>
      <c r="C50" s="996" t="s">
        <v>582</v>
      </c>
      <c r="D50" s="998" t="s">
        <v>1718</v>
      </c>
      <c r="E50" s="998" t="s">
        <v>1901</v>
      </c>
      <c r="F50" s="496" t="s">
        <v>1335</v>
      </c>
    </row>
    <row r="51" spans="1:6" ht="12" customHeight="1" x14ac:dyDescent="0.3">
      <c r="A51" s="996" t="s">
        <v>294</v>
      </c>
      <c r="B51" s="996" t="s">
        <v>605</v>
      </c>
      <c r="C51" s="996" t="s">
        <v>582</v>
      </c>
      <c r="D51" s="998" t="s">
        <v>1718</v>
      </c>
      <c r="E51" s="998" t="s">
        <v>1901</v>
      </c>
      <c r="F51" s="496" t="s">
        <v>599</v>
      </c>
    </row>
    <row r="52" spans="1:6" ht="12" customHeight="1" x14ac:dyDescent="0.3">
      <c r="A52" s="996" t="s">
        <v>294</v>
      </c>
      <c r="B52" s="996" t="s">
        <v>605</v>
      </c>
      <c r="C52" s="996" t="s">
        <v>582</v>
      </c>
      <c r="D52" s="998" t="s">
        <v>1718</v>
      </c>
      <c r="E52" s="998" t="s">
        <v>1901</v>
      </c>
      <c r="F52" s="496" t="s">
        <v>1511</v>
      </c>
    </row>
    <row r="53" spans="1:6" ht="23" x14ac:dyDescent="0.3">
      <c r="A53" s="494" t="s">
        <v>74</v>
      </c>
      <c r="B53" s="494" t="s">
        <v>1319</v>
      </c>
      <c r="C53" s="494" t="s">
        <v>582</v>
      </c>
      <c r="D53" s="494" t="s">
        <v>1502</v>
      </c>
      <c r="E53" s="494" t="s">
        <v>1319</v>
      </c>
      <c r="F53" s="495" t="s">
        <v>1457</v>
      </c>
    </row>
    <row r="54" spans="1:6" ht="30" customHeight="1" x14ac:dyDescent="0.3">
      <c r="A54" s="996" t="s">
        <v>3</v>
      </c>
      <c r="B54" s="996" t="s">
        <v>605</v>
      </c>
      <c r="C54" s="996" t="s">
        <v>582</v>
      </c>
      <c r="D54" s="996" t="s">
        <v>642</v>
      </c>
      <c r="E54" s="997" t="s">
        <v>1902</v>
      </c>
      <c r="F54" s="496" t="s">
        <v>566</v>
      </c>
    </row>
    <row r="55" spans="1:6" ht="27" customHeight="1" x14ac:dyDescent="0.3">
      <c r="A55" s="996" t="s">
        <v>3</v>
      </c>
      <c r="B55" s="996" t="s">
        <v>605</v>
      </c>
      <c r="C55" s="996" t="s">
        <v>582</v>
      </c>
      <c r="D55" s="996" t="s">
        <v>642</v>
      </c>
      <c r="E55" s="998" t="s">
        <v>1902</v>
      </c>
      <c r="F55" s="496" t="s">
        <v>599</v>
      </c>
    </row>
    <row r="56" spans="1:6" ht="30" customHeight="1" x14ac:dyDescent="0.3">
      <c r="A56" s="996" t="s">
        <v>3</v>
      </c>
      <c r="B56" s="996" t="s">
        <v>605</v>
      </c>
      <c r="C56" s="996" t="s">
        <v>582</v>
      </c>
      <c r="D56" s="996" t="s">
        <v>642</v>
      </c>
      <c r="E56" s="998" t="s">
        <v>1902</v>
      </c>
      <c r="F56" s="496" t="s">
        <v>227</v>
      </c>
    </row>
    <row r="57" spans="1:6" ht="23" x14ac:dyDescent="0.3">
      <c r="A57" s="494" t="s">
        <v>116</v>
      </c>
      <c r="B57" s="494" t="s">
        <v>1319</v>
      </c>
      <c r="C57" s="494" t="s">
        <v>1319</v>
      </c>
      <c r="D57" s="494" t="s">
        <v>1719</v>
      </c>
      <c r="E57" s="494" t="s">
        <v>1319</v>
      </c>
      <c r="F57" s="495" t="s">
        <v>1457</v>
      </c>
    </row>
    <row r="58" spans="1:6" ht="57.5" x14ac:dyDescent="0.3">
      <c r="A58" s="497" t="s">
        <v>16</v>
      </c>
      <c r="B58" s="497" t="s">
        <v>1319</v>
      </c>
      <c r="C58" s="497" t="s">
        <v>582</v>
      </c>
      <c r="D58" s="497" t="s">
        <v>1510</v>
      </c>
      <c r="E58" s="497" t="s">
        <v>1903</v>
      </c>
      <c r="F58" s="496" t="s">
        <v>1446</v>
      </c>
    </row>
    <row r="59" spans="1:6" ht="12" customHeight="1" x14ac:dyDescent="0.3">
      <c r="A59" s="999" t="s">
        <v>156</v>
      </c>
      <c r="B59" s="1001" t="s">
        <v>607</v>
      </c>
      <c r="C59" s="1001" t="s">
        <v>1319</v>
      </c>
      <c r="D59" s="1001" t="s">
        <v>1319</v>
      </c>
      <c r="E59" s="999" t="s">
        <v>1904</v>
      </c>
      <c r="F59" s="495" t="s">
        <v>566</v>
      </c>
    </row>
    <row r="60" spans="1:6" ht="12" customHeight="1" x14ac:dyDescent="0.3">
      <c r="A60" s="1000" t="s">
        <v>156</v>
      </c>
      <c r="B60" s="1001" t="s">
        <v>607</v>
      </c>
      <c r="C60" s="1001" t="s">
        <v>1319</v>
      </c>
      <c r="D60" s="1001" t="s">
        <v>1319</v>
      </c>
      <c r="E60" s="1000" t="s">
        <v>1904</v>
      </c>
      <c r="F60" s="495" t="s">
        <v>1335</v>
      </c>
    </row>
    <row r="61" spans="1:6" ht="12" customHeight="1" x14ac:dyDescent="0.3">
      <c r="A61" s="1000" t="s">
        <v>156</v>
      </c>
      <c r="B61" s="1001" t="s">
        <v>607</v>
      </c>
      <c r="C61" s="1001" t="s">
        <v>1319</v>
      </c>
      <c r="D61" s="1001" t="s">
        <v>1319</v>
      </c>
      <c r="E61" s="1000" t="s">
        <v>1904</v>
      </c>
      <c r="F61" s="495" t="s">
        <v>599</v>
      </c>
    </row>
    <row r="62" spans="1:6" ht="12" customHeight="1" x14ac:dyDescent="0.3">
      <c r="A62" s="1000" t="s">
        <v>156</v>
      </c>
      <c r="B62" s="1001" t="s">
        <v>607</v>
      </c>
      <c r="C62" s="1001" t="s">
        <v>1319</v>
      </c>
      <c r="D62" s="1001" t="s">
        <v>1319</v>
      </c>
      <c r="E62" s="1000" t="s">
        <v>1904</v>
      </c>
      <c r="F62" s="495" t="s">
        <v>1511</v>
      </c>
    </row>
    <row r="63" spans="1:6" ht="12" customHeight="1" x14ac:dyDescent="0.3">
      <c r="A63" s="997" t="s">
        <v>153</v>
      </c>
      <c r="B63" s="996" t="s">
        <v>607</v>
      </c>
      <c r="C63" s="996" t="s">
        <v>582</v>
      </c>
      <c r="D63" s="997" t="s">
        <v>1513</v>
      </c>
      <c r="E63" s="997" t="s">
        <v>1905</v>
      </c>
      <c r="F63" s="496" t="s">
        <v>566</v>
      </c>
    </row>
    <row r="64" spans="1:6" ht="12" customHeight="1" x14ac:dyDescent="0.3">
      <c r="A64" s="998" t="s">
        <v>153</v>
      </c>
      <c r="B64" s="996" t="s">
        <v>607</v>
      </c>
      <c r="C64" s="996" t="s">
        <v>582</v>
      </c>
      <c r="D64" s="998" t="s">
        <v>1513</v>
      </c>
      <c r="E64" s="998" t="s">
        <v>1905</v>
      </c>
      <c r="F64" s="496" t="s">
        <v>1335</v>
      </c>
    </row>
    <row r="65" spans="1:6" ht="12" customHeight="1" x14ac:dyDescent="0.3">
      <c r="A65" s="998" t="s">
        <v>153</v>
      </c>
      <c r="B65" s="996" t="s">
        <v>607</v>
      </c>
      <c r="C65" s="996" t="s">
        <v>582</v>
      </c>
      <c r="D65" s="998" t="s">
        <v>1513</v>
      </c>
      <c r="E65" s="998" t="s">
        <v>1905</v>
      </c>
      <c r="F65" s="496" t="s">
        <v>599</v>
      </c>
    </row>
    <row r="66" spans="1:6" ht="12" customHeight="1" x14ac:dyDescent="0.3">
      <c r="A66" s="998" t="s">
        <v>153</v>
      </c>
      <c r="B66" s="996" t="s">
        <v>607</v>
      </c>
      <c r="C66" s="996" t="s">
        <v>582</v>
      </c>
      <c r="D66" s="998" t="s">
        <v>1513</v>
      </c>
      <c r="E66" s="998" t="s">
        <v>1905</v>
      </c>
      <c r="F66" s="496" t="s">
        <v>1511</v>
      </c>
    </row>
    <row r="67" spans="1:6" ht="12" customHeight="1" x14ac:dyDescent="0.3">
      <c r="A67" s="1001" t="s">
        <v>152</v>
      </c>
      <c r="B67" s="1001" t="s">
        <v>266</v>
      </c>
      <c r="C67" s="1001" t="s">
        <v>582</v>
      </c>
      <c r="D67" s="999" t="s">
        <v>1720</v>
      </c>
      <c r="E67" s="999" t="s">
        <v>1906</v>
      </c>
      <c r="F67" s="495" t="s">
        <v>566</v>
      </c>
    </row>
    <row r="68" spans="1:6" ht="12" customHeight="1" x14ac:dyDescent="0.3">
      <c r="A68" s="1001" t="s">
        <v>152</v>
      </c>
      <c r="B68" s="1001" t="s">
        <v>266</v>
      </c>
      <c r="C68" s="1001" t="s">
        <v>582</v>
      </c>
      <c r="D68" s="1000" t="s">
        <v>1720</v>
      </c>
      <c r="E68" s="1000" t="s">
        <v>1906</v>
      </c>
      <c r="F68" s="495" t="s">
        <v>1335</v>
      </c>
    </row>
    <row r="69" spans="1:6" ht="12" customHeight="1" x14ac:dyDescent="0.3">
      <c r="A69" s="1001" t="s">
        <v>152</v>
      </c>
      <c r="B69" s="1001" t="s">
        <v>266</v>
      </c>
      <c r="C69" s="1001" t="s">
        <v>582</v>
      </c>
      <c r="D69" s="1000" t="s">
        <v>1720</v>
      </c>
      <c r="E69" s="1000" t="s">
        <v>1906</v>
      </c>
      <c r="F69" s="495" t="s">
        <v>599</v>
      </c>
    </row>
    <row r="70" spans="1:6" ht="12" customHeight="1" x14ac:dyDescent="0.3">
      <c r="A70" s="1001" t="s">
        <v>152</v>
      </c>
      <c r="B70" s="1001" t="s">
        <v>266</v>
      </c>
      <c r="C70" s="1001" t="s">
        <v>582</v>
      </c>
      <c r="D70" s="1000" t="s">
        <v>1720</v>
      </c>
      <c r="E70" s="1000" t="s">
        <v>1906</v>
      </c>
      <c r="F70" s="495" t="s">
        <v>1511</v>
      </c>
    </row>
    <row r="71" spans="1:6" ht="24.75" customHeight="1" x14ac:dyDescent="0.3">
      <c r="A71" s="996" t="s">
        <v>1482</v>
      </c>
      <c r="B71" s="996" t="s">
        <v>605</v>
      </c>
      <c r="C71" s="996" t="s">
        <v>582</v>
      </c>
      <c r="D71" s="996" t="s">
        <v>641</v>
      </c>
      <c r="E71" s="997" t="s">
        <v>1907</v>
      </c>
      <c r="F71" s="496" t="s">
        <v>566</v>
      </c>
    </row>
    <row r="72" spans="1:6" ht="27" customHeight="1" x14ac:dyDescent="0.3">
      <c r="A72" s="996" t="s">
        <v>1482</v>
      </c>
      <c r="B72" s="996" t="s">
        <v>605</v>
      </c>
      <c r="C72" s="996" t="s">
        <v>582</v>
      </c>
      <c r="D72" s="996" t="s">
        <v>641</v>
      </c>
      <c r="E72" s="998" t="s">
        <v>1907</v>
      </c>
      <c r="F72" s="496" t="s">
        <v>599</v>
      </c>
    </row>
    <row r="73" spans="1:6" ht="18" customHeight="1" x14ac:dyDescent="0.3">
      <c r="A73" s="1001" t="s">
        <v>131</v>
      </c>
      <c r="B73" s="1001" t="s">
        <v>253</v>
      </c>
      <c r="C73" s="1001" t="s">
        <v>582</v>
      </c>
      <c r="D73" s="999" t="s">
        <v>1721</v>
      </c>
      <c r="E73" s="999" t="s">
        <v>1908</v>
      </c>
      <c r="F73" s="495" t="s">
        <v>599</v>
      </c>
    </row>
    <row r="74" spans="1:6" ht="19.5" customHeight="1" x14ac:dyDescent="0.3">
      <c r="A74" s="1001" t="s">
        <v>131</v>
      </c>
      <c r="B74" s="1001" t="s">
        <v>253</v>
      </c>
      <c r="C74" s="1001" t="s">
        <v>582</v>
      </c>
      <c r="D74" s="1000" t="s">
        <v>1721</v>
      </c>
      <c r="E74" s="1000" t="s">
        <v>1908</v>
      </c>
      <c r="F74" s="495" t="s">
        <v>1511</v>
      </c>
    </row>
    <row r="75" spans="1:6" ht="12" customHeight="1" x14ac:dyDescent="0.3">
      <c r="A75" s="996" t="s">
        <v>175</v>
      </c>
      <c r="B75" s="996" t="s">
        <v>253</v>
      </c>
      <c r="C75" s="996" t="s">
        <v>582</v>
      </c>
      <c r="D75" s="997" t="s">
        <v>1722</v>
      </c>
      <c r="E75" s="997" t="s">
        <v>1909</v>
      </c>
      <c r="F75" s="496" t="s">
        <v>599</v>
      </c>
    </row>
    <row r="76" spans="1:6" ht="12" customHeight="1" x14ac:dyDescent="0.3">
      <c r="A76" s="996" t="s">
        <v>175</v>
      </c>
      <c r="B76" s="996" t="s">
        <v>253</v>
      </c>
      <c r="C76" s="996" t="s">
        <v>582</v>
      </c>
      <c r="D76" s="998" t="s">
        <v>1722</v>
      </c>
      <c r="E76" s="998" t="s">
        <v>1909</v>
      </c>
      <c r="F76" s="496" t="s">
        <v>1511</v>
      </c>
    </row>
    <row r="77" spans="1:6" ht="11.5" x14ac:dyDescent="0.3">
      <c r="A77" s="1001" t="s">
        <v>262</v>
      </c>
      <c r="B77" s="1001" t="s">
        <v>1334</v>
      </c>
      <c r="C77" s="1001" t="s">
        <v>582</v>
      </c>
      <c r="D77" s="1001" t="s">
        <v>589</v>
      </c>
      <c r="E77" s="999" t="s">
        <v>1910</v>
      </c>
      <c r="F77" s="495" t="s">
        <v>597</v>
      </c>
    </row>
    <row r="78" spans="1:6" ht="11.5" x14ac:dyDescent="0.3">
      <c r="A78" s="1001" t="s">
        <v>262</v>
      </c>
      <c r="B78" s="1001" t="s">
        <v>1334</v>
      </c>
      <c r="C78" s="1001" t="s">
        <v>582</v>
      </c>
      <c r="D78" s="1001" t="s">
        <v>589</v>
      </c>
      <c r="E78" s="1000" t="s">
        <v>1910</v>
      </c>
      <c r="F78" s="495" t="s">
        <v>566</v>
      </c>
    </row>
    <row r="79" spans="1:6" ht="11.5" x14ac:dyDescent="0.3">
      <c r="A79" s="1001" t="s">
        <v>262</v>
      </c>
      <c r="B79" s="1001" t="s">
        <v>1334</v>
      </c>
      <c r="C79" s="1001" t="s">
        <v>582</v>
      </c>
      <c r="D79" s="1001" t="s">
        <v>589</v>
      </c>
      <c r="E79" s="1000" t="s">
        <v>1910</v>
      </c>
      <c r="F79" s="495" t="s">
        <v>1335</v>
      </c>
    </row>
    <row r="80" spans="1:6" ht="11.5" x14ac:dyDescent="0.3">
      <c r="A80" s="1001" t="s">
        <v>262</v>
      </c>
      <c r="B80" s="1001" t="s">
        <v>1334</v>
      </c>
      <c r="C80" s="1001" t="s">
        <v>582</v>
      </c>
      <c r="D80" s="1001" t="s">
        <v>589</v>
      </c>
      <c r="E80" s="1000" t="s">
        <v>1910</v>
      </c>
      <c r="F80" s="495" t="s">
        <v>599</v>
      </c>
    </row>
    <row r="81" spans="1:7" ht="11.5" x14ac:dyDescent="0.3">
      <c r="A81" s="1001" t="s">
        <v>262</v>
      </c>
      <c r="B81" s="1001" t="s">
        <v>1334</v>
      </c>
      <c r="C81" s="1001" t="s">
        <v>582</v>
      </c>
      <c r="D81" s="1001" t="s">
        <v>589</v>
      </c>
      <c r="E81" s="1000" t="s">
        <v>1910</v>
      </c>
      <c r="F81" s="495" t="s">
        <v>1511</v>
      </c>
    </row>
    <row r="82" spans="1:7" ht="42.75" customHeight="1" x14ac:dyDescent="0.3">
      <c r="A82" s="996" t="s">
        <v>1460</v>
      </c>
      <c r="B82" s="996" t="s">
        <v>1319</v>
      </c>
      <c r="C82" s="996" t="s">
        <v>582</v>
      </c>
      <c r="D82" s="997" t="s">
        <v>1723</v>
      </c>
      <c r="E82" s="997" t="s">
        <v>1911</v>
      </c>
      <c r="F82" s="496" t="s">
        <v>1362</v>
      </c>
    </row>
    <row r="83" spans="1:7" ht="46.5" customHeight="1" x14ac:dyDescent="0.3">
      <c r="A83" s="996" t="s">
        <v>1460</v>
      </c>
      <c r="B83" s="996" t="s">
        <v>1319</v>
      </c>
      <c r="C83" s="996" t="s">
        <v>582</v>
      </c>
      <c r="D83" s="998" t="s">
        <v>1723</v>
      </c>
      <c r="E83" s="998" t="s">
        <v>1911</v>
      </c>
      <c r="F83" s="496" t="s">
        <v>1457</v>
      </c>
    </row>
    <row r="84" spans="1:7" ht="12" customHeight="1" x14ac:dyDescent="0.3">
      <c r="A84" s="1001" t="s">
        <v>614</v>
      </c>
      <c r="B84" s="1001" t="s">
        <v>602</v>
      </c>
      <c r="C84" s="1001" t="s">
        <v>582</v>
      </c>
      <c r="D84" s="1001" t="s">
        <v>615</v>
      </c>
      <c r="E84" s="999" t="s">
        <v>1912</v>
      </c>
      <c r="F84" s="495" t="s">
        <v>566</v>
      </c>
    </row>
    <row r="85" spans="1:7" ht="12" customHeight="1" x14ac:dyDescent="0.3">
      <c r="A85" s="1001" t="s">
        <v>614</v>
      </c>
      <c r="B85" s="1001" t="s">
        <v>602</v>
      </c>
      <c r="C85" s="1001" t="s">
        <v>582</v>
      </c>
      <c r="D85" s="1001" t="s">
        <v>615</v>
      </c>
      <c r="E85" s="1000" t="s">
        <v>1912</v>
      </c>
      <c r="F85" s="495" t="s">
        <v>599</v>
      </c>
    </row>
    <row r="86" spans="1:7" ht="409.5" customHeight="1" x14ac:dyDescent="0.3">
      <c r="A86" s="997" t="s">
        <v>1569</v>
      </c>
      <c r="B86" s="996" t="s">
        <v>605</v>
      </c>
      <c r="C86" s="996" t="s">
        <v>582</v>
      </c>
      <c r="D86" s="996" t="s">
        <v>627</v>
      </c>
      <c r="E86" s="1004" t="s">
        <v>2777</v>
      </c>
      <c r="F86" s="496" t="s">
        <v>566</v>
      </c>
      <c r="G86" s="1002"/>
    </row>
    <row r="87" spans="1:7" ht="11.5" customHeight="1" x14ac:dyDescent="0.3">
      <c r="A87" s="998" t="s">
        <v>1569</v>
      </c>
      <c r="B87" s="996" t="s">
        <v>605</v>
      </c>
      <c r="C87" s="996" t="s">
        <v>582</v>
      </c>
      <c r="D87" s="996" t="s">
        <v>627</v>
      </c>
      <c r="E87" s="1005" t="s">
        <v>2777</v>
      </c>
      <c r="F87" s="496" t="s">
        <v>1335</v>
      </c>
      <c r="G87" s="1002"/>
    </row>
    <row r="88" spans="1:7" ht="18" customHeight="1" x14ac:dyDescent="0.3">
      <c r="A88" s="998" t="s">
        <v>1569</v>
      </c>
      <c r="B88" s="996" t="s">
        <v>605</v>
      </c>
      <c r="C88" s="996" t="s">
        <v>582</v>
      </c>
      <c r="D88" s="996" t="s">
        <v>627</v>
      </c>
      <c r="E88" s="1005" t="s">
        <v>2777</v>
      </c>
      <c r="F88" s="496" t="s">
        <v>599</v>
      </c>
      <c r="G88" s="1002"/>
    </row>
    <row r="89" spans="1:7" ht="11.5" customHeight="1" x14ac:dyDescent="0.3">
      <c r="A89" s="998" t="s">
        <v>1569</v>
      </c>
      <c r="B89" s="996" t="s">
        <v>605</v>
      </c>
      <c r="C89" s="996" t="s">
        <v>582</v>
      </c>
      <c r="D89" s="996" t="s">
        <v>627</v>
      </c>
      <c r="E89" s="1005" t="s">
        <v>2777</v>
      </c>
      <c r="F89" s="496" t="s">
        <v>1511</v>
      </c>
      <c r="G89" s="1002"/>
    </row>
    <row r="90" spans="1:7" ht="102.5" customHeight="1" x14ac:dyDescent="0.3">
      <c r="A90" s="998" t="s">
        <v>1569</v>
      </c>
      <c r="B90" s="996" t="s">
        <v>605</v>
      </c>
      <c r="C90" s="996" t="s">
        <v>582</v>
      </c>
      <c r="D90" s="996" t="s">
        <v>627</v>
      </c>
      <c r="E90" s="1006" t="s">
        <v>2777</v>
      </c>
      <c r="F90" s="496" t="s">
        <v>227</v>
      </c>
      <c r="G90" s="1002"/>
    </row>
    <row r="91" spans="1:7" ht="46.5" customHeight="1" x14ac:dyDescent="0.3">
      <c r="A91" s="1001" t="s">
        <v>36</v>
      </c>
      <c r="B91" s="1001" t="s">
        <v>605</v>
      </c>
      <c r="C91" s="1001" t="s">
        <v>582</v>
      </c>
      <c r="D91" s="999" t="s">
        <v>1724</v>
      </c>
      <c r="E91" s="999" t="s">
        <v>1913</v>
      </c>
      <c r="F91" s="495" t="s">
        <v>566</v>
      </c>
    </row>
    <row r="92" spans="1:7" ht="53.25" customHeight="1" x14ac:dyDescent="0.3">
      <c r="A92" s="1001" t="s">
        <v>36</v>
      </c>
      <c r="B92" s="1001" t="s">
        <v>605</v>
      </c>
      <c r="C92" s="1001" t="s">
        <v>582</v>
      </c>
      <c r="D92" s="1000" t="s">
        <v>1724</v>
      </c>
      <c r="E92" s="1000" t="s">
        <v>1913</v>
      </c>
      <c r="F92" s="495" t="s">
        <v>599</v>
      </c>
    </row>
    <row r="93" spans="1:7" ht="80.5" x14ac:dyDescent="0.3">
      <c r="A93" s="497" t="s">
        <v>1451</v>
      </c>
      <c r="B93" s="497" t="s">
        <v>602</v>
      </c>
      <c r="C93" s="497" t="s">
        <v>582</v>
      </c>
      <c r="D93" s="497" t="s">
        <v>1452</v>
      </c>
      <c r="E93" s="497" t="s">
        <v>1914</v>
      </c>
      <c r="F93" s="497" t="s">
        <v>1319</v>
      </c>
    </row>
    <row r="94" spans="1:7" ht="23" x14ac:dyDescent="0.3">
      <c r="A94" s="494" t="s">
        <v>260</v>
      </c>
      <c r="B94" s="494" t="s">
        <v>1334</v>
      </c>
      <c r="C94" s="494" t="s">
        <v>582</v>
      </c>
      <c r="D94" s="494" t="s">
        <v>588</v>
      </c>
      <c r="E94" s="494" t="s">
        <v>1915</v>
      </c>
      <c r="F94" s="495" t="s">
        <v>597</v>
      </c>
    </row>
    <row r="95" spans="1:7" ht="45.75" customHeight="1" x14ac:dyDescent="0.3">
      <c r="A95" s="996" t="s">
        <v>110</v>
      </c>
      <c r="B95" s="996" t="s">
        <v>605</v>
      </c>
      <c r="C95" s="996" t="s">
        <v>582</v>
      </c>
      <c r="D95" s="996" t="s">
        <v>647</v>
      </c>
      <c r="E95" s="997" t="s">
        <v>1916</v>
      </c>
      <c r="F95" s="496" t="s">
        <v>566</v>
      </c>
    </row>
    <row r="96" spans="1:7" ht="54.75" customHeight="1" x14ac:dyDescent="0.3">
      <c r="A96" s="996" t="s">
        <v>110</v>
      </c>
      <c r="B96" s="996" t="s">
        <v>605</v>
      </c>
      <c r="C96" s="996" t="s">
        <v>582</v>
      </c>
      <c r="D96" s="996" t="s">
        <v>647</v>
      </c>
      <c r="E96" s="998" t="s">
        <v>1916</v>
      </c>
      <c r="F96" s="496" t="s">
        <v>599</v>
      </c>
    </row>
    <row r="97" spans="1:6" ht="99" customHeight="1" x14ac:dyDescent="0.3">
      <c r="A97" s="494" t="s">
        <v>261</v>
      </c>
      <c r="B97" s="494" t="s">
        <v>1334</v>
      </c>
      <c r="C97" s="494" t="s">
        <v>582</v>
      </c>
      <c r="D97" s="494" t="s">
        <v>1725</v>
      </c>
      <c r="E97" s="494" t="s">
        <v>1917</v>
      </c>
      <c r="F97" s="495" t="s">
        <v>597</v>
      </c>
    </row>
    <row r="98" spans="1:6" ht="12" customHeight="1" x14ac:dyDescent="0.3">
      <c r="A98" s="996" t="s">
        <v>630</v>
      </c>
      <c r="B98" s="996" t="s">
        <v>606</v>
      </c>
      <c r="C98" s="996" t="s">
        <v>1319</v>
      </c>
      <c r="D98" s="996" t="s">
        <v>1319</v>
      </c>
      <c r="E98" s="997" t="s">
        <v>1918</v>
      </c>
      <c r="F98" s="496" t="s">
        <v>566</v>
      </c>
    </row>
    <row r="99" spans="1:6" ht="12" customHeight="1" x14ac:dyDescent="0.3">
      <c r="A99" s="996" t="s">
        <v>630</v>
      </c>
      <c r="B99" s="996" t="s">
        <v>606</v>
      </c>
      <c r="C99" s="996" t="s">
        <v>1319</v>
      </c>
      <c r="D99" s="996" t="s">
        <v>1319</v>
      </c>
      <c r="E99" s="998" t="s">
        <v>1918</v>
      </c>
      <c r="F99" s="496" t="s">
        <v>599</v>
      </c>
    </row>
    <row r="100" spans="1:6" ht="12" customHeight="1" x14ac:dyDescent="0.3">
      <c r="A100" s="999" t="s">
        <v>1869</v>
      </c>
      <c r="B100" s="1001" t="s">
        <v>605</v>
      </c>
      <c r="C100" s="1001" t="s">
        <v>582</v>
      </c>
      <c r="D100" s="999" t="s">
        <v>1649</v>
      </c>
      <c r="E100" s="999" t="s">
        <v>1919</v>
      </c>
      <c r="F100" s="495" t="s">
        <v>566</v>
      </c>
    </row>
    <row r="101" spans="1:6" ht="12" customHeight="1" x14ac:dyDescent="0.3">
      <c r="A101" s="1000" t="s">
        <v>1869</v>
      </c>
      <c r="B101" s="1001" t="s">
        <v>605</v>
      </c>
      <c r="C101" s="1001" t="s">
        <v>582</v>
      </c>
      <c r="D101" s="1000" t="s">
        <v>1649</v>
      </c>
      <c r="E101" s="1000" t="s">
        <v>1919</v>
      </c>
      <c r="F101" s="495" t="s">
        <v>1335</v>
      </c>
    </row>
    <row r="102" spans="1:6" ht="12" customHeight="1" x14ac:dyDescent="0.3">
      <c r="A102" s="1000" t="s">
        <v>1869</v>
      </c>
      <c r="B102" s="1001" t="s">
        <v>605</v>
      </c>
      <c r="C102" s="1001" t="s">
        <v>582</v>
      </c>
      <c r="D102" s="1000" t="s">
        <v>1649</v>
      </c>
      <c r="E102" s="1000" t="s">
        <v>1919</v>
      </c>
      <c r="F102" s="495" t="s">
        <v>599</v>
      </c>
    </row>
    <row r="103" spans="1:6" ht="12" customHeight="1" x14ac:dyDescent="0.3">
      <c r="A103" s="1000" t="s">
        <v>1869</v>
      </c>
      <c r="B103" s="1001" t="s">
        <v>605</v>
      </c>
      <c r="C103" s="1001" t="s">
        <v>582</v>
      </c>
      <c r="D103" s="1000" t="s">
        <v>1649</v>
      </c>
      <c r="E103" s="1000" t="s">
        <v>1919</v>
      </c>
      <c r="F103" s="495" t="s">
        <v>1511</v>
      </c>
    </row>
    <row r="104" spans="1:6" ht="12" customHeight="1" x14ac:dyDescent="0.3">
      <c r="A104" s="1000" t="s">
        <v>1869</v>
      </c>
      <c r="B104" s="1001" t="s">
        <v>605</v>
      </c>
      <c r="C104" s="1001" t="s">
        <v>582</v>
      </c>
      <c r="D104" s="1000" t="s">
        <v>1649</v>
      </c>
      <c r="E104" s="1000" t="s">
        <v>1919</v>
      </c>
      <c r="F104" s="495" t="s">
        <v>227</v>
      </c>
    </row>
    <row r="105" spans="1:6" ht="12" customHeight="1" x14ac:dyDescent="0.3">
      <c r="A105" s="997" t="s">
        <v>1870</v>
      </c>
      <c r="B105" s="996" t="s">
        <v>602</v>
      </c>
      <c r="C105" s="996" t="s">
        <v>582</v>
      </c>
      <c r="D105" s="996" t="s">
        <v>616</v>
      </c>
      <c r="E105" s="997" t="s">
        <v>1920</v>
      </c>
      <c r="F105" s="496" t="s">
        <v>566</v>
      </c>
    </row>
    <row r="106" spans="1:6" ht="12" customHeight="1" x14ac:dyDescent="0.3">
      <c r="A106" s="998" t="s">
        <v>1870</v>
      </c>
      <c r="B106" s="996" t="s">
        <v>602</v>
      </c>
      <c r="C106" s="996" t="s">
        <v>582</v>
      </c>
      <c r="D106" s="996" t="s">
        <v>616</v>
      </c>
      <c r="E106" s="998" t="s">
        <v>1920</v>
      </c>
      <c r="F106" s="496" t="s">
        <v>599</v>
      </c>
    </row>
    <row r="107" spans="1:6" ht="57.5" x14ac:dyDescent="0.3">
      <c r="A107" s="494" t="s">
        <v>114</v>
      </c>
      <c r="B107" s="494" t="s">
        <v>1319</v>
      </c>
      <c r="C107" s="494" t="s">
        <v>582</v>
      </c>
      <c r="D107" s="494" t="s">
        <v>1501</v>
      </c>
      <c r="E107" s="494" t="s">
        <v>1319</v>
      </c>
      <c r="F107" s="495" t="s">
        <v>1457</v>
      </c>
    </row>
    <row r="108" spans="1:6" ht="46" x14ac:dyDescent="0.3">
      <c r="A108" s="497" t="s">
        <v>1453</v>
      </c>
      <c r="B108" s="497" t="s">
        <v>602</v>
      </c>
      <c r="C108" s="497" t="s">
        <v>582</v>
      </c>
      <c r="D108" s="497" t="s">
        <v>1644</v>
      </c>
      <c r="E108" s="497" t="s">
        <v>1921</v>
      </c>
      <c r="F108" s="497" t="s">
        <v>1319</v>
      </c>
    </row>
    <row r="109" spans="1:6" ht="66.75" customHeight="1" x14ac:dyDescent="0.3">
      <c r="A109" s="999" t="s">
        <v>1704</v>
      </c>
      <c r="B109" s="1001" t="s">
        <v>606</v>
      </c>
      <c r="C109" s="1001" t="s">
        <v>582</v>
      </c>
      <c r="D109" s="1001" t="s">
        <v>628</v>
      </c>
      <c r="E109" s="999" t="s">
        <v>1922</v>
      </c>
      <c r="F109" s="495" t="s">
        <v>566</v>
      </c>
    </row>
    <row r="110" spans="1:6" ht="66.75" customHeight="1" x14ac:dyDescent="0.3">
      <c r="A110" s="1000" t="s">
        <v>1704</v>
      </c>
      <c r="B110" s="1001" t="s">
        <v>606</v>
      </c>
      <c r="C110" s="1001" t="s">
        <v>582</v>
      </c>
      <c r="D110" s="1001" t="s">
        <v>628</v>
      </c>
      <c r="E110" s="1000" t="s">
        <v>1922</v>
      </c>
      <c r="F110" s="495" t="s">
        <v>599</v>
      </c>
    </row>
    <row r="111" spans="1:6" ht="34.5" x14ac:dyDescent="0.3">
      <c r="A111" s="497" t="s">
        <v>66</v>
      </c>
      <c r="B111" s="497" t="s">
        <v>606</v>
      </c>
      <c r="C111" s="497" t="s">
        <v>582</v>
      </c>
      <c r="D111" s="497" t="s">
        <v>1645</v>
      </c>
      <c r="E111" s="497" t="s">
        <v>1923</v>
      </c>
      <c r="F111" s="496" t="s">
        <v>600</v>
      </c>
    </row>
    <row r="112" spans="1:6" ht="23" x14ac:dyDescent="0.3">
      <c r="A112" s="494" t="s">
        <v>1320</v>
      </c>
      <c r="B112" s="494" t="s">
        <v>1333</v>
      </c>
      <c r="C112" s="494" t="s">
        <v>582</v>
      </c>
      <c r="D112" s="494" t="s">
        <v>1646</v>
      </c>
      <c r="E112" s="568" t="s">
        <v>1924</v>
      </c>
      <c r="F112" s="495" t="s">
        <v>600</v>
      </c>
    </row>
    <row r="113" spans="1:6" ht="34.5" x14ac:dyDescent="0.3">
      <c r="A113" s="497" t="s">
        <v>1462</v>
      </c>
      <c r="B113" s="497" t="s">
        <v>1319</v>
      </c>
      <c r="C113" s="497" t="s">
        <v>582</v>
      </c>
      <c r="D113" s="497" t="s">
        <v>1726</v>
      </c>
      <c r="E113" s="683" t="s">
        <v>1925</v>
      </c>
      <c r="F113" s="496" t="s">
        <v>1362</v>
      </c>
    </row>
    <row r="114" spans="1:6" ht="57.5" x14ac:dyDescent="0.3">
      <c r="A114" s="494" t="s">
        <v>565</v>
      </c>
      <c r="B114" s="494" t="s">
        <v>1333</v>
      </c>
      <c r="C114" s="494" t="s">
        <v>582</v>
      </c>
      <c r="D114" s="494" t="s">
        <v>1326</v>
      </c>
      <c r="E114" s="682" t="s">
        <v>1926</v>
      </c>
      <c r="F114" s="495" t="s">
        <v>600</v>
      </c>
    </row>
    <row r="115" spans="1:6" ht="23" x14ac:dyDescent="0.3">
      <c r="A115" s="497" t="s">
        <v>564</v>
      </c>
      <c r="B115" s="497" t="s">
        <v>1333</v>
      </c>
      <c r="C115" s="497" t="s">
        <v>582</v>
      </c>
      <c r="D115" s="497" t="s">
        <v>1325</v>
      </c>
      <c r="E115" s="683" t="s">
        <v>1927</v>
      </c>
      <c r="F115" s="496" t="s">
        <v>600</v>
      </c>
    </row>
    <row r="116" spans="1:6" ht="34.5" x14ac:dyDescent="0.3">
      <c r="A116" s="494" t="s">
        <v>39</v>
      </c>
      <c r="B116" s="494" t="s">
        <v>1319</v>
      </c>
      <c r="C116" s="494" t="s">
        <v>582</v>
      </c>
      <c r="D116" s="494" t="s">
        <v>1727</v>
      </c>
      <c r="E116" s="682" t="s">
        <v>1928</v>
      </c>
      <c r="F116" s="495" t="s">
        <v>224</v>
      </c>
    </row>
    <row r="117" spans="1:6" ht="11.5" x14ac:dyDescent="0.3">
      <c r="A117" s="996" t="s">
        <v>174</v>
      </c>
      <c r="B117" s="996" t="s">
        <v>253</v>
      </c>
      <c r="C117" s="996" t="s">
        <v>582</v>
      </c>
      <c r="D117" s="996" t="s">
        <v>652</v>
      </c>
      <c r="E117" s="996" t="s">
        <v>1319</v>
      </c>
      <c r="F117" s="496" t="s">
        <v>599</v>
      </c>
    </row>
    <row r="118" spans="1:6" ht="11.5" x14ac:dyDescent="0.3">
      <c r="A118" s="996" t="s">
        <v>174</v>
      </c>
      <c r="B118" s="996" t="s">
        <v>253</v>
      </c>
      <c r="C118" s="996" t="s">
        <v>582</v>
      </c>
      <c r="D118" s="996" t="s">
        <v>652</v>
      </c>
      <c r="E118" s="996" t="s">
        <v>1319</v>
      </c>
      <c r="F118" s="496" t="s">
        <v>1511</v>
      </c>
    </row>
    <row r="119" spans="1:6" ht="46" x14ac:dyDescent="0.3">
      <c r="A119" s="494" t="s">
        <v>67</v>
      </c>
      <c r="B119" s="494" t="s">
        <v>606</v>
      </c>
      <c r="C119" s="494" t="s">
        <v>582</v>
      </c>
      <c r="D119" s="494" t="s">
        <v>1324</v>
      </c>
      <c r="E119" s="682" t="s">
        <v>1929</v>
      </c>
      <c r="F119" s="495" t="s">
        <v>600</v>
      </c>
    </row>
    <row r="120" spans="1:6" ht="12" customHeight="1" x14ac:dyDescent="0.3">
      <c r="A120" s="996" t="s">
        <v>120</v>
      </c>
      <c r="B120" s="996" t="s">
        <v>605</v>
      </c>
      <c r="C120" s="996" t="s">
        <v>582</v>
      </c>
      <c r="D120" s="997" t="s">
        <v>1728</v>
      </c>
      <c r="E120" s="997" t="s">
        <v>1930</v>
      </c>
      <c r="F120" s="496" t="s">
        <v>566</v>
      </c>
    </row>
    <row r="121" spans="1:6" ht="12" customHeight="1" x14ac:dyDescent="0.3">
      <c r="A121" s="996" t="s">
        <v>1485</v>
      </c>
      <c r="B121" s="996" t="s">
        <v>605</v>
      </c>
      <c r="C121" s="996" t="s">
        <v>582</v>
      </c>
      <c r="D121" s="998" t="s">
        <v>1728</v>
      </c>
      <c r="E121" s="998" t="s">
        <v>1930</v>
      </c>
      <c r="F121" s="496" t="s">
        <v>1335</v>
      </c>
    </row>
    <row r="122" spans="1:6" ht="12" customHeight="1" x14ac:dyDescent="0.3">
      <c r="A122" s="996" t="s">
        <v>1485</v>
      </c>
      <c r="B122" s="996" t="s">
        <v>605</v>
      </c>
      <c r="C122" s="996" t="s">
        <v>582</v>
      </c>
      <c r="D122" s="998" t="s">
        <v>1728</v>
      </c>
      <c r="E122" s="998" t="s">
        <v>1930</v>
      </c>
      <c r="F122" s="496" t="s">
        <v>599</v>
      </c>
    </row>
    <row r="123" spans="1:6" ht="12" customHeight="1" x14ac:dyDescent="0.3">
      <c r="A123" s="996" t="s">
        <v>1485</v>
      </c>
      <c r="B123" s="996" t="s">
        <v>605</v>
      </c>
      <c r="C123" s="996" t="s">
        <v>582</v>
      </c>
      <c r="D123" s="998" t="s">
        <v>1728</v>
      </c>
      <c r="E123" s="998" t="s">
        <v>1930</v>
      </c>
      <c r="F123" s="496" t="s">
        <v>1511</v>
      </c>
    </row>
    <row r="124" spans="1:6" ht="12" customHeight="1" x14ac:dyDescent="0.3">
      <c r="A124" s="996" t="s">
        <v>1485</v>
      </c>
      <c r="B124" s="996" t="s">
        <v>605</v>
      </c>
      <c r="C124" s="996" t="s">
        <v>582</v>
      </c>
      <c r="D124" s="998" t="s">
        <v>1728</v>
      </c>
      <c r="E124" s="998" t="s">
        <v>1930</v>
      </c>
      <c r="F124" s="496" t="s">
        <v>227</v>
      </c>
    </row>
    <row r="125" spans="1:6" ht="34.5" x14ac:dyDescent="0.3">
      <c r="A125" s="494" t="s">
        <v>40</v>
      </c>
      <c r="B125" s="494" t="s">
        <v>1319</v>
      </c>
      <c r="C125" s="494" t="s">
        <v>1319</v>
      </c>
      <c r="D125" s="494" t="s">
        <v>1319</v>
      </c>
      <c r="E125" s="494" t="s">
        <v>1319</v>
      </c>
      <c r="F125" s="495" t="s">
        <v>224</v>
      </c>
    </row>
    <row r="126" spans="1:6" ht="34.5" x14ac:dyDescent="0.3">
      <c r="A126" s="497" t="s">
        <v>648</v>
      </c>
      <c r="B126" s="497" t="s">
        <v>602</v>
      </c>
      <c r="C126" s="497" t="s">
        <v>582</v>
      </c>
      <c r="D126" s="497" t="s">
        <v>649</v>
      </c>
      <c r="E126" s="497" t="s">
        <v>1319</v>
      </c>
      <c r="F126" s="497" t="s">
        <v>1319</v>
      </c>
    </row>
    <row r="127" spans="1:6" ht="23" x14ac:dyDescent="0.3">
      <c r="A127" s="494" t="s">
        <v>236</v>
      </c>
      <c r="B127" s="494" t="s">
        <v>1319</v>
      </c>
      <c r="C127" s="494" t="s">
        <v>582</v>
      </c>
      <c r="D127" s="494" t="s">
        <v>1504</v>
      </c>
      <c r="E127" s="682" t="s">
        <v>1931</v>
      </c>
      <c r="F127" s="495" t="s">
        <v>1457</v>
      </c>
    </row>
    <row r="128" spans="1:6" ht="34.5" x14ac:dyDescent="0.3">
      <c r="A128" s="497" t="s">
        <v>49</v>
      </c>
      <c r="B128" s="497" t="s">
        <v>603</v>
      </c>
      <c r="C128" s="497" t="s">
        <v>1327</v>
      </c>
      <c r="D128" s="497" t="s">
        <v>1651</v>
      </c>
      <c r="E128" s="683" t="s">
        <v>1932</v>
      </c>
      <c r="F128" s="497" t="s">
        <v>1319</v>
      </c>
    </row>
    <row r="129" spans="1:6" ht="23" x14ac:dyDescent="0.3">
      <c r="A129" s="494" t="s">
        <v>47</v>
      </c>
      <c r="B129" s="494" t="s">
        <v>603</v>
      </c>
      <c r="C129" s="494" t="s">
        <v>1327</v>
      </c>
      <c r="D129" s="494" t="s">
        <v>1652</v>
      </c>
      <c r="E129" s="682" t="s">
        <v>1933</v>
      </c>
      <c r="F129" s="494" t="s">
        <v>1319</v>
      </c>
    </row>
    <row r="130" spans="1:6" ht="23" x14ac:dyDescent="0.3">
      <c r="A130" s="497" t="s">
        <v>48</v>
      </c>
      <c r="B130" s="497" t="s">
        <v>603</v>
      </c>
      <c r="C130" s="497" t="s">
        <v>1327</v>
      </c>
      <c r="D130" s="497" t="s">
        <v>1653</v>
      </c>
      <c r="E130" s="683" t="s">
        <v>1934</v>
      </c>
      <c r="F130" s="497" t="s">
        <v>1319</v>
      </c>
    </row>
    <row r="131" spans="1:6" ht="69" x14ac:dyDescent="0.3">
      <c r="A131" s="494" t="s">
        <v>45</v>
      </c>
      <c r="B131" s="494" t="s">
        <v>603</v>
      </c>
      <c r="C131" s="494" t="s">
        <v>1327</v>
      </c>
      <c r="D131" s="494" t="s">
        <v>1654</v>
      </c>
      <c r="E131" s="682" t="s">
        <v>1935</v>
      </c>
      <c r="F131" s="494" t="s">
        <v>1319</v>
      </c>
    </row>
    <row r="132" spans="1:6" ht="23" x14ac:dyDescent="0.3">
      <c r="A132" s="497" t="s">
        <v>46</v>
      </c>
      <c r="B132" s="497" t="s">
        <v>603</v>
      </c>
      <c r="C132" s="497" t="s">
        <v>1327</v>
      </c>
      <c r="D132" s="497" t="s">
        <v>1650</v>
      </c>
      <c r="E132" s="683" t="s">
        <v>1936</v>
      </c>
      <c r="F132" s="497" t="s">
        <v>1319</v>
      </c>
    </row>
    <row r="133" spans="1:6" ht="23" x14ac:dyDescent="0.3">
      <c r="A133" s="494" t="s">
        <v>50</v>
      </c>
      <c r="B133" s="494" t="s">
        <v>603</v>
      </c>
      <c r="C133" s="494" t="s">
        <v>1327</v>
      </c>
      <c r="D133" s="494" t="s">
        <v>1328</v>
      </c>
      <c r="E133" s="494" t="s">
        <v>585</v>
      </c>
      <c r="F133" s="494" t="s">
        <v>1319</v>
      </c>
    </row>
    <row r="134" spans="1:6" ht="69" x14ac:dyDescent="0.3">
      <c r="A134" s="497" t="s">
        <v>118</v>
      </c>
      <c r="B134" s="497" t="s">
        <v>1319</v>
      </c>
      <c r="C134" s="497" t="s">
        <v>582</v>
      </c>
      <c r="D134" s="497" t="s">
        <v>1729</v>
      </c>
      <c r="E134" s="497" t="s">
        <v>1507</v>
      </c>
      <c r="F134" s="496" t="s">
        <v>1457</v>
      </c>
    </row>
    <row r="135" spans="1:6" ht="35.25" customHeight="1" x14ac:dyDescent="0.3">
      <c r="A135" s="999" t="s">
        <v>24</v>
      </c>
      <c r="B135" s="1001" t="s">
        <v>606</v>
      </c>
      <c r="C135" s="1001" t="s">
        <v>582</v>
      </c>
      <c r="D135" s="1001" t="s">
        <v>640</v>
      </c>
      <c r="E135" s="1001" t="s">
        <v>1319</v>
      </c>
      <c r="F135" s="495" t="s">
        <v>566</v>
      </c>
    </row>
    <row r="136" spans="1:6" ht="29.25" customHeight="1" x14ac:dyDescent="0.3">
      <c r="A136" s="1000" t="s">
        <v>24</v>
      </c>
      <c r="B136" s="1001" t="s">
        <v>606</v>
      </c>
      <c r="C136" s="1001" t="s">
        <v>582</v>
      </c>
      <c r="D136" s="1001" t="s">
        <v>640</v>
      </c>
      <c r="E136" s="1001" t="s">
        <v>1319</v>
      </c>
      <c r="F136" s="495" t="s">
        <v>599</v>
      </c>
    </row>
    <row r="137" spans="1:6" ht="11.5" x14ac:dyDescent="0.3">
      <c r="A137" s="497" t="s">
        <v>159</v>
      </c>
      <c r="B137" s="497" t="s">
        <v>606</v>
      </c>
      <c r="C137" s="497" t="s">
        <v>1319</v>
      </c>
      <c r="D137" s="497" t="s">
        <v>1319</v>
      </c>
      <c r="E137" s="497" t="s">
        <v>1319</v>
      </c>
      <c r="F137" s="497" t="s">
        <v>1319</v>
      </c>
    </row>
    <row r="138" spans="1:6" ht="30" customHeight="1" x14ac:dyDescent="0.3">
      <c r="A138" s="1001" t="s">
        <v>101</v>
      </c>
      <c r="B138" s="1001" t="s">
        <v>606</v>
      </c>
      <c r="C138" s="1001" t="s">
        <v>1319</v>
      </c>
      <c r="D138" s="1001" t="s">
        <v>1319</v>
      </c>
      <c r="E138" s="999" t="s">
        <v>1937</v>
      </c>
      <c r="F138" s="495" t="s">
        <v>566</v>
      </c>
    </row>
    <row r="139" spans="1:6" ht="31.5" customHeight="1" x14ac:dyDescent="0.3">
      <c r="A139" s="1001" t="s">
        <v>101</v>
      </c>
      <c r="B139" s="1001" t="s">
        <v>606</v>
      </c>
      <c r="C139" s="1001" t="s">
        <v>1319</v>
      </c>
      <c r="D139" s="1001" t="s">
        <v>1319</v>
      </c>
      <c r="E139" s="1000" t="s">
        <v>1937</v>
      </c>
      <c r="F139" s="495" t="s">
        <v>599</v>
      </c>
    </row>
    <row r="140" spans="1:6" ht="30" customHeight="1" x14ac:dyDescent="0.3">
      <c r="A140" s="996" t="s">
        <v>2</v>
      </c>
      <c r="B140" s="996" t="s">
        <v>606</v>
      </c>
      <c r="C140" s="996" t="s">
        <v>582</v>
      </c>
      <c r="D140" s="997" t="s">
        <v>1730</v>
      </c>
      <c r="E140" s="997" t="s">
        <v>1939</v>
      </c>
      <c r="F140" s="496" t="s">
        <v>566</v>
      </c>
    </row>
    <row r="141" spans="1:6" ht="27" customHeight="1" x14ac:dyDescent="0.3">
      <c r="A141" s="996" t="s">
        <v>2</v>
      </c>
      <c r="B141" s="996" t="s">
        <v>606</v>
      </c>
      <c r="C141" s="996" t="s">
        <v>582</v>
      </c>
      <c r="D141" s="998" t="s">
        <v>1730</v>
      </c>
      <c r="E141" s="998" t="s">
        <v>1939</v>
      </c>
      <c r="F141" s="496" t="s">
        <v>1335</v>
      </c>
    </row>
    <row r="142" spans="1:6" ht="35.25" customHeight="1" x14ac:dyDescent="0.3">
      <c r="A142" s="996" t="s">
        <v>2</v>
      </c>
      <c r="B142" s="996" t="s">
        <v>606</v>
      </c>
      <c r="C142" s="996" t="s">
        <v>582</v>
      </c>
      <c r="D142" s="998" t="s">
        <v>1730</v>
      </c>
      <c r="E142" s="998" t="s">
        <v>1939</v>
      </c>
      <c r="F142" s="496" t="s">
        <v>599</v>
      </c>
    </row>
    <row r="143" spans="1:6" ht="31.5" customHeight="1" x14ac:dyDescent="0.3">
      <c r="A143" s="996" t="s">
        <v>2</v>
      </c>
      <c r="B143" s="996" t="s">
        <v>606</v>
      </c>
      <c r="C143" s="996" t="s">
        <v>582</v>
      </c>
      <c r="D143" s="998" t="s">
        <v>1730</v>
      </c>
      <c r="E143" s="1007" t="s">
        <v>1939</v>
      </c>
      <c r="F143" s="496" t="s">
        <v>1511</v>
      </c>
    </row>
    <row r="144" spans="1:6" ht="50.25" customHeight="1" x14ac:dyDescent="0.3">
      <c r="A144" s="1001" t="s">
        <v>43</v>
      </c>
      <c r="B144" s="1001" t="s">
        <v>606</v>
      </c>
      <c r="C144" s="1001" t="s">
        <v>582</v>
      </c>
      <c r="D144" s="999" t="s">
        <v>1655</v>
      </c>
      <c r="E144" s="999" t="s">
        <v>1938</v>
      </c>
      <c r="F144" s="495" t="s">
        <v>566</v>
      </c>
    </row>
    <row r="145" spans="1:6" ht="47.25" customHeight="1" x14ac:dyDescent="0.3">
      <c r="A145" s="1001" t="s">
        <v>43</v>
      </c>
      <c r="B145" s="1001" t="s">
        <v>606</v>
      </c>
      <c r="C145" s="1001" t="s">
        <v>582</v>
      </c>
      <c r="D145" s="1000" t="s">
        <v>1655</v>
      </c>
      <c r="E145" s="1000" t="s">
        <v>1938</v>
      </c>
      <c r="F145" s="495" t="s">
        <v>599</v>
      </c>
    </row>
    <row r="146" spans="1:6" ht="23.25" customHeight="1" x14ac:dyDescent="0.3">
      <c r="A146" s="997" t="s">
        <v>18</v>
      </c>
      <c r="B146" s="997" t="s">
        <v>606</v>
      </c>
      <c r="C146" s="997" t="s">
        <v>582</v>
      </c>
      <c r="D146" s="997" t="s">
        <v>1731</v>
      </c>
      <c r="E146" s="997" t="s">
        <v>1319</v>
      </c>
      <c r="F146" s="517" t="s">
        <v>566</v>
      </c>
    </row>
    <row r="147" spans="1:6" ht="18.75" customHeight="1" x14ac:dyDescent="0.3">
      <c r="A147" s="998" t="s">
        <v>18</v>
      </c>
      <c r="B147" s="998" t="s">
        <v>606</v>
      </c>
      <c r="C147" s="998" t="s">
        <v>582</v>
      </c>
      <c r="D147" s="998" t="s">
        <v>1731</v>
      </c>
      <c r="E147" s="998" t="s">
        <v>1319</v>
      </c>
      <c r="F147" s="517" t="s">
        <v>599</v>
      </c>
    </row>
    <row r="148" spans="1:6" ht="18.75" customHeight="1" x14ac:dyDescent="0.3">
      <c r="A148" s="998" t="s">
        <v>18</v>
      </c>
      <c r="B148" s="998" t="s">
        <v>606</v>
      </c>
      <c r="C148" s="998" t="s">
        <v>582</v>
      </c>
      <c r="D148" s="998" t="s">
        <v>1731</v>
      </c>
      <c r="E148" s="1007" t="s">
        <v>1319</v>
      </c>
      <c r="F148" s="573" t="s">
        <v>1446</v>
      </c>
    </row>
    <row r="149" spans="1:6" ht="27" customHeight="1" x14ac:dyDescent="0.3">
      <c r="A149" s="999" t="s">
        <v>1871</v>
      </c>
      <c r="B149" s="1001" t="s">
        <v>606</v>
      </c>
      <c r="C149" s="999" t="s">
        <v>582</v>
      </c>
      <c r="D149" s="1001" t="s">
        <v>1484</v>
      </c>
      <c r="E149" s="999" t="s">
        <v>1940</v>
      </c>
      <c r="F149" s="495" t="s">
        <v>566</v>
      </c>
    </row>
    <row r="150" spans="1:6" ht="24" customHeight="1" x14ac:dyDescent="0.3">
      <c r="A150" s="1000" t="s">
        <v>1871</v>
      </c>
      <c r="B150" s="1001" t="s">
        <v>606</v>
      </c>
      <c r="C150" s="1000" t="s">
        <v>582</v>
      </c>
      <c r="D150" s="1001" t="s">
        <v>1484</v>
      </c>
      <c r="E150" s="1000" t="s">
        <v>1940</v>
      </c>
      <c r="F150" s="495" t="s">
        <v>1335</v>
      </c>
    </row>
    <row r="151" spans="1:6" ht="26.25" customHeight="1" x14ac:dyDescent="0.3">
      <c r="A151" s="1000" t="s">
        <v>1871</v>
      </c>
      <c r="B151" s="1001" t="s">
        <v>606</v>
      </c>
      <c r="C151" s="1000" t="s">
        <v>582</v>
      </c>
      <c r="D151" s="1001" t="s">
        <v>1484</v>
      </c>
      <c r="E151" s="1000" t="s">
        <v>1940</v>
      </c>
      <c r="F151" s="495" t="s">
        <v>599</v>
      </c>
    </row>
    <row r="152" spans="1:6" ht="23.25" customHeight="1" x14ac:dyDescent="0.3">
      <c r="A152" s="1000" t="s">
        <v>1871</v>
      </c>
      <c r="B152" s="1001" t="s">
        <v>606</v>
      </c>
      <c r="C152" s="1000" t="s">
        <v>582</v>
      </c>
      <c r="D152" s="1001" t="s">
        <v>1484</v>
      </c>
      <c r="E152" s="1000" t="s">
        <v>1940</v>
      </c>
      <c r="F152" s="495" t="s">
        <v>1511</v>
      </c>
    </row>
    <row r="153" spans="1:6" ht="35.25" customHeight="1" x14ac:dyDescent="0.3">
      <c r="A153" s="997" t="s">
        <v>98</v>
      </c>
      <c r="B153" s="997" t="s">
        <v>606</v>
      </c>
      <c r="C153" s="997" t="s">
        <v>582</v>
      </c>
      <c r="D153" s="997" t="s">
        <v>1732</v>
      </c>
      <c r="E153" s="997" t="s">
        <v>1941</v>
      </c>
      <c r="F153" s="496" t="s">
        <v>566</v>
      </c>
    </row>
    <row r="154" spans="1:6" ht="29.25" customHeight="1" x14ac:dyDescent="0.3">
      <c r="A154" s="998" t="s">
        <v>98</v>
      </c>
      <c r="B154" s="998" t="s">
        <v>606</v>
      </c>
      <c r="C154" s="998" t="s">
        <v>582</v>
      </c>
      <c r="D154" s="998" t="s">
        <v>1732</v>
      </c>
      <c r="E154" s="998" t="s">
        <v>1941</v>
      </c>
      <c r="F154" s="496" t="s">
        <v>599</v>
      </c>
    </row>
    <row r="155" spans="1:6" ht="23" x14ac:dyDescent="0.3">
      <c r="A155" s="494" t="s">
        <v>1872</v>
      </c>
      <c r="B155" s="494" t="s">
        <v>605</v>
      </c>
      <c r="C155" s="494" t="s">
        <v>1319</v>
      </c>
      <c r="D155" s="494" t="s">
        <v>1319</v>
      </c>
      <c r="E155" s="682" t="s">
        <v>1942</v>
      </c>
      <c r="F155" s="494" t="s">
        <v>1319</v>
      </c>
    </row>
    <row r="156" spans="1:6" ht="18.75" customHeight="1" x14ac:dyDescent="0.3">
      <c r="A156" s="996" t="s">
        <v>193</v>
      </c>
      <c r="B156" s="996" t="s">
        <v>253</v>
      </c>
      <c r="C156" s="996" t="s">
        <v>582</v>
      </c>
      <c r="D156" s="997" t="s">
        <v>1733</v>
      </c>
      <c r="E156" s="997" t="s">
        <v>1943</v>
      </c>
      <c r="F156" s="496" t="s">
        <v>599</v>
      </c>
    </row>
    <row r="157" spans="1:6" ht="21" customHeight="1" x14ac:dyDescent="0.3">
      <c r="A157" s="996" t="s">
        <v>193</v>
      </c>
      <c r="B157" s="996" t="s">
        <v>253</v>
      </c>
      <c r="C157" s="996" t="s">
        <v>582</v>
      </c>
      <c r="D157" s="998" t="s">
        <v>1733</v>
      </c>
      <c r="E157" s="998" t="s">
        <v>1943</v>
      </c>
      <c r="F157" s="496" t="s">
        <v>1511</v>
      </c>
    </row>
    <row r="158" spans="1:6" ht="11.5" x14ac:dyDescent="0.3">
      <c r="A158" s="494" t="s">
        <v>633</v>
      </c>
      <c r="B158" s="494" t="s">
        <v>602</v>
      </c>
      <c r="C158" s="494" t="s">
        <v>582</v>
      </c>
      <c r="D158" s="494" t="s">
        <v>634</v>
      </c>
      <c r="E158" s="494" t="s">
        <v>1319</v>
      </c>
      <c r="F158" s="494" t="s">
        <v>1319</v>
      </c>
    </row>
    <row r="159" spans="1:6" ht="23" x14ac:dyDescent="0.3">
      <c r="A159" s="497" t="s">
        <v>1509</v>
      </c>
      <c r="B159" s="497" t="s">
        <v>1319</v>
      </c>
      <c r="C159" s="497" t="s">
        <v>582</v>
      </c>
      <c r="D159" s="497" t="s">
        <v>1669</v>
      </c>
      <c r="E159" s="497" t="s">
        <v>1319</v>
      </c>
      <c r="F159" s="496" t="s">
        <v>1446</v>
      </c>
    </row>
    <row r="160" spans="1:6" ht="19.5" customHeight="1" x14ac:dyDescent="0.3">
      <c r="A160" s="999" t="s">
        <v>168</v>
      </c>
      <c r="B160" s="1001" t="s">
        <v>253</v>
      </c>
      <c r="C160" s="1001" t="s">
        <v>582</v>
      </c>
      <c r="D160" s="1001" t="s">
        <v>650</v>
      </c>
      <c r="E160" s="999" t="s">
        <v>1487</v>
      </c>
      <c r="F160" s="495" t="s">
        <v>599</v>
      </c>
    </row>
    <row r="161" spans="1:6" ht="19.5" customHeight="1" x14ac:dyDescent="0.3">
      <c r="A161" s="1000" t="s">
        <v>168</v>
      </c>
      <c r="B161" s="1001" t="s">
        <v>253</v>
      </c>
      <c r="C161" s="1001" t="s">
        <v>582</v>
      </c>
      <c r="D161" s="1001" t="s">
        <v>650</v>
      </c>
      <c r="E161" s="1000" t="s">
        <v>1487</v>
      </c>
      <c r="F161" s="495" t="s">
        <v>1511</v>
      </c>
    </row>
    <row r="162" spans="1:6" ht="12" customHeight="1" x14ac:dyDescent="0.3">
      <c r="A162" s="996" t="s">
        <v>173</v>
      </c>
      <c r="B162" s="996" t="s">
        <v>253</v>
      </c>
      <c r="C162" s="996" t="s">
        <v>582</v>
      </c>
      <c r="D162" s="997" t="s">
        <v>1734</v>
      </c>
      <c r="E162" s="996" t="s">
        <v>1319</v>
      </c>
      <c r="F162" s="496" t="s">
        <v>599</v>
      </c>
    </row>
    <row r="163" spans="1:6" ht="12" customHeight="1" x14ac:dyDescent="0.3">
      <c r="A163" s="996" t="s">
        <v>173</v>
      </c>
      <c r="B163" s="996" t="s">
        <v>253</v>
      </c>
      <c r="C163" s="996" t="s">
        <v>582</v>
      </c>
      <c r="D163" s="998" t="s">
        <v>1734</v>
      </c>
      <c r="E163" s="996" t="s">
        <v>1319</v>
      </c>
      <c r="F163" s="496" t="s">
        <v>1511</v>
      </c>
    </row>
    <row r="164" spans="1:6" ht="12" customHeight="1" x14ac:dyDescent="0.3">
      <c r="A164" s="1001" t="s">
        <v>143</v>
      </c>
      <c r="B164" s="1001" t="s">
        <v>266</v>
      </c>
      <c r="C164" s="1001" t="s">
        <v>582</v>
      </c>
      <c r="D164" s="999" t="s">
        <v>1735</v>
      </c>
      <c r="E164" s="999" t="s">
        <v>1944</v>
      </c>
      <c r="F164" s="495" t="s">
        <v>566</v>
      </c>
    </row>
    <row r="165" spans="1:6" ht="12" customHeight="1" x14ac:dyDescent="0.3">
      <c r="A165" s="1001" t="s">
        <v>143</v>
      </c>
      <c r="B165" s="1001" t="s">
        <v>266</v>
      </c>
      <c r="C165" s="1001" t="s">
        <v>582</v>
      </c>
      <c r="D165" s="1000" t="s">
        <v>1735</v>
      </c>
      <c r="E165" s="1000" t="s">
        <v>1944</v>
      </c>
      <c r="F165" s="495" t="s">
        <v>1335</v>
      </c>
    </row>
    <row r="166" spans="1:6" ht="12" customHeight="1" x14ac:dyDescent="0.3">
      <c r="A166" s="1001" t="s">
        <v>143</v>
      </c>
      <c r="B166" s="1001" t="s">
        <v>266</v>
      </c>
      <c r="C166" s="1001" t="s">
        <v>582</v>
      </c>
      <c r="D166" s="1000" t="s">
        <v>1735</v>
      </c>
      <c r="E166" s="1000" t="s">
        <v>1944</v>
      </c>
      <c r="F166" s="495" t="s">
        <v>599</v>
      </c>
    </row>
    <row r="167" spans="1:6" ht="12" customHeight="1" x14ac:dyDescent="0.3">
      <c r="A167" s="1001" t="s">
        <v>143</v>
      </c>
      <c r="B167" s="1001" t="s">
        <v>266</v>
      </c>
      <c r="C167" s="1001" t="s">
        <v>582</v>
      </c>
      <c r="D167" s="1000" t="s">
        <v>1735</v>
      </c>
      <c r="E167" s="1000" t="s">
        <v>1944</v>
      </c>
      <c r="F167" s="495" t="s">
        <v>1511</v>
      </c>
    </row>
    <row r="168" spans="1:6" ht="63.75" customHeight="1" x14ac:dyDescent="0.3">
      <c r="A168" s="996" t="s">
        <v>166</v>
      </c>
      <c r="B168" s="996" t="s">
        <v>253</v>
      </c>
      <c r="C168" s="996" t="s">
        <v>582</v>
      </c>
      <c r="D168" s="997" t="s">
        <v>1736</v>
      </c>
      <c r="E168" s="997" t="s">
        <v>1945</v>
      </c>
      <c r="F168" s="496" t="s">
        <v>599</v>
      </c>
    </row>
    <row r="169" spans="1:6" ht="56.25" customHeight="1" x14ac:dyDescent="0.3">
      <c r="A169" s="996" t="s">
        <v>166</v>
      </c>
      <c r="B169" s="996" t="s">
        <v>253</v>
      </c>
      <c r="C169" s="996" t="s">
        <v>582</v>
      </c>
      <c r="D169" s="998" t="s">
        <v>1736</v>
      </c>
      <c r="E169" s="998" t="s">
        <v>1945</v>
      </c>
      <c r="F169" s="496" t="s">
        <v>1511</v>
      </c>
    </row>
    <row r="170" spans="1:6" ht="23" x14ac:dyDescent="0.3">
      <c r="A170" s="494" t="s">
        <v>1544</v>
      </c>
      <c r="B170" s="494" t="s">
        <v>190</v>
      </c>
      <c r="C170" s="494" t="s">
        <v>582</v>
      </c>
      <c r="D170" s="494" t="s">
        <v>639</v>
      </c>
      <c r="E170" s="682" t="s">
        <v>1946</v>
      </c>
      <c r="F170" s="495" t="s">
        <v>227</v>
      </c>
    </row>
    <row r="171" spans="1:6" ht="12" customHeight="1" x14ac:dyDescent="0.3">
      <c r="A171" s="996" t="s">
        <v>191</v>
      </c>
      <c r="B171" s="996" t="s">
        <v>266</v>
      </c>
      <c r="C171" s="996" t="s">
        <v>582</v>
      </c>
      <c r="D171" s="996" t="s">
        <v>626</v>
      </c>
      <c r="E171" s="997" t="s">
        <v>1947</v>
      </c>
      <c r="F171" s="496" t="s">
        <v>566</v>
      </c>
    </row>
    <row r="172" spans="1:6" ht="12" customHeight="1" x14ac:dyDescent="0.3">
      <c r="A172" s="996" t="s">
        <v>191</v>
      </c>
      <c r="B172" s="996" t="s">
        <v>266</v>
      </c>
      <c r="C172" s="996" t="s">
        <v>582</v>
      </c>
      <c r="D172" s="996" t="s">
        <v>626</v>
      </c>
      <c r="E172" s="998" t="s">
        <v>1947</v>
      </c>
      <c r="F172" s="496" t="s">
        <v>1335</v>
      </c>
    </row>
    <row r="173" spans="1:6" ht="12" customHeight="1" x14ac:dyDescent="0.3">
      <c r="A173" s="996" t="s">
        <v>191</v>
      </c>
      <c r="B173" s="996" t="s">
        <v>266</v>
      </c>
      <c r="C173" s="996" t="s">
        <v>582</v>
      </c>
      <c r="D173" s="996" t="s">
        <v>626</v>
      </c>
      <c r="E173" s="998" t="s">
        <v>1947</v>
      </c>
      <c r="F173" s="496" t="s">
        <v>599</v>
      </c>
    </row>
    <row r="174" spans="1:6" ht="12" customHeight="1" x14ac:dyDescent="0.3">
      <c r="A174" s="996" t="s">
        <v>191</v>
      </c>
      <c r="B174" s="996" t="s">
        <v>266</v>
      </c>
      <c r="C174" s="996" t="s">
        <v>582</v>
      </c>
      <c r="D174" s="996" t="s">
        <v>626</v>
      </c>
      <c r="E174" s="998" t="s">
        <v>1947</v>
      </c>
      <c r="F174" s="496" t="s">
        <v>1511</v>
      </c>
    </row>
    <row r="175" spans="1:6" ht="41.25" customHeight="1" x14ac:dyDescent="0.3">
      <c r="A175" s="1001" t="s">
        <v>141</v>
      </c>
      <c r="B175" s="1001" t="s">
        <v>606</v>
      </c>
      <c r="C175" s="1001" t="s">
        <v>582</v>
      </c>
      <c r="D175" s="1001" t="s">
        <v>629</v>
      </c>
      <c r="E175" s="999" t="s">
        <v>1948</v>
      </c>
      <c r="F175" s="495" t="s">
        <v>566</v>
      </c>
    </row>
    <row r="176" spans="1:6" ht="48.75" customHeight="1" x14ac:dyDescent="0.3">
      <c r="A176" s="1001" t="s">
        <v>141</v>
      </c>
      <c r="B176" s="1001" t="s">
        <v>606</v>
      </c>
      <c r="C176" s="1001" t="s">
        <v>582</v>
      </c>
      <c r="D176" s="1001" t="s">
        <v>629</v>
      </c>
      <c r="E176" s="1000" t="s">
        <v>1948</v>
      </c>
      <c r="F176" s="495" t="s">
        <v>599</v>
      </c>
    </row>
    <row r="177" spans="1:7" ht="30" customHeight="1" x14ac:dyDescent="0.3">
      <c r="A177" s="996" t="s">
        <v>106</v>
      </c>
      <c r="B177" s="996" t="s">
        <v>253</v>
      </c>
      <c r="C177" s="996" t="s">
        <v>582</v>
      </c>
      <c r="D177" s="997" t="s">
        <v>1670</v>
      </c>
      <c r="E177" s="997" t="s">
        <v>1949</v>
      </c>
      <c r="F177" s="496" t="s">
        <v>599</v>
      </c>
    </row>
    <row r="178" spans="1:7" ht="30.75" customHeight="1" x14ac:dyDescent="0.3">
      <c r="A178" s="996" t="s">
        <v>106</v>
      </c>
      <c r="B178" s="996" t="s">
        <v>253</v>
      </c>
      <c r="C178" s="996" t="s">
        <v>582</v>
      </c>
      <c r="D178" s="998" t="s">
        <v>1670</v>
      </c>
      <c r="E178" s="998" t="s">
        <v>1949</v>
      </c>
      <c r="F178" s="496" t="s">
        <v>1511</v>
      </c>
    </row>
    <row r="179" spans="1:7" ht="48" customHeight="1" x14ac:dyDescent="0.3">
      <c r="A179" s="1001" t="s">
        <v>246</v>
      </c>
      <c r="B179" s="1001" t="s">
        <v>605</v>
      </c>
      <c r="C179" s="1001" t="s">
        <v>582</v>
      </c>
      <c r="D179" s="1001" t="s">
        <v>643</v>
      </c>
      <c r="E179" s="999" t="s">
        <v>1950</v>
      </c>
      <c r="F179" s="495" t="s">
        <v>566</v>
      </c>
    </row>
    <row r="180" spans="1:7" ht="47.25" customHeight="1" x14ac:dyDescent="0.3">
      <c r="A180" s="1001" t="s">
        <v>246</v>
      </c>
      <c r="B180" s="1001" t="s">
        <v>605</v>
      </c>
      <c r="C180" s="1001" t="s">
        <v>582</v>
      </c>
      <c r="D180" s="1001" t="s">
        <v>643</v>
      </c>
      <c r="E180" s="1000" t="s">
        <v>1950</v>
      </c>
      <c r="F180" s="495" t="s">
        <v>1335</v>
      </c>
    </row>
    <row r="181" spans="1:7" ht="42" customHeight="1" x14ac:dyDescent="0.3">
      <c r="A181" s="1001" t="s">
        <v>246</v>
      </c>
      <c r="B181" s="1001" t="s">
        <v>605</v>
      </c>
      <c r="C181" s="1001" t="s">
        <v>582</v>
      </c>
      <c r="D181" s="1001" t="s">
        <v>643</v>
      </c>
      <c r="E181" s="1000" t="s">
        <v>1950</v>
      </c>
      <c r="F181" s="495" t="s">
        <v>599</v>
      </c>
    </row>
    <row r="182" spans="1:7" ht="33.75" customHeight="1" x14ac:dyDescent="0.3">
      <c r="A182" s="1001" t="s">
        <v>246</v>
      </c>
      <c r="B182" s="1001" t="s">
        <v>605</v>
      </c>
      <c r="C182" s="1001" t="s">
        <v>582</v>
      </c>
      <c r="D182" s="1001" t="s">
        <v>643</v>
      </c>
      <c r="E182" s="1000" t="s">
        <v>1950</v>
      </c>
      <c r="F182" s="495" t="s">
        <v>1511</v>
      </c>
    </row>
    <row r="183" spans="1:7" ht="21.75" customHeight="1" x14ac:dyDescent="0.3">
      <c r="A183" s="997" t="s">
        <v>1873</v>
      </c>
      <c r="B183" s="996" t="s">
        <v>605</v>
      </c>
      <c r="C183" s="996" t="s">
        <v>582</v>
      </c>
      <c r="D183" s="997" t="s">
        <v>1737</v>
      </c>
      <c r="E183" s="996" t="s">
        <v>1483</v>
      </c>
      <c r="F183" s="496" t="s">
        <v>566</v>
      </c>
    </row>
    <row r="184" spans="1:7" ht="19.5" customHeight="1" x14ac:dyDescent="0.3">
      <c r="A184" s="998" t="s">
        <v>1873</v>
      </c>
      <c r="B184" s="996" t="s">
        <v>605</v>
      </c>
      <c r="C184" s="996" t="s">
        <v>582</v>
      </c>
      <c r="D184" s="998" t="s">
        <v>1737</v>
      </c>
      <c r="E184" s="996" t="s">
        <v>1483</v>
      </c>
      <c r="F184" s="496" t="s">
        <v>599</v>
      </c>
    </row>
    <row r="185" spans="1:7" ht="12" customHeight="1" x14ac:dyDescent="0.3">
      <c r="A185" s="1001" t="s">
        <v>1305</v>
      </c>
      <c r="B185" s="1001" t="s">
        <v>604</v>
      </c>
      <c r="C185" s="1001" t="s">
        <v>1319</v>
      </c>
      <c r="D185" s="1001" t="s">
        <v>1319</v>
      </c>
      <c r="E185" s="1008" t="s">
        <v>1951</v>
      </c>
      <c r="F185" s="495" t="s">
        <v>566</v>
      </c>
    </row>
    <row r="186" spans="1:7" ht="12" customHeight="1" x14ac:dyDescent="0.3">
      <c r="A186" s="1001" t="s">
        <v>1305</v>
      </c>
      <c r="B186" s="1001" t="s">
        <v>604</v>
      </c>
      <c r="C186" s="1001" t="s">
        <v>1319</v>
      </c>
      <c r="D186" s="1001" t="s">
        <v>1319</v>
      </c>
      <c r="E186" s="1009" t="s">
        <v>1951</v>
      </c>
      <c r="F186" s="495" t="s">
        <v>1335</v>
      </c>
    </row>
    <row r="187" spans="1:7" ht="12" customHeight="1" x14ac:dyDescent="0.3">
      <c r="A187" s="1001" t="s">
        <v>1305</v>
      </c>
      <c r="B187" s="1001" t="s">
        <v>604</v>
      </c>
      <c r="C187" s="1001" t="s">
        <v>1319</v>
      </c>
      <c r="D187" s="1001" t="s">
        <v>1319</v>
      </c>
      <c r="E187" s="1009" t="s">
        <v>1951</v>
      </c>
      <c r="F187" s="495" t="s">
        <v>599</v>
      </c>
    </row>
    <row r="188" spans="1:7" ht="12" customHeight="1" x14ac:dyDescent="0.3">
      <c r="A188" s="1001" t="s">
        <v>1305</v>
      </c>
      <c r="B188" s="1001" t="s">
        <v>604</v>
      </c>
      <c r="C188" s="1001" t="s">
        <v>1319</v>
      </c>
      <c r="D188" s="1001" t="s">
        <v>1319</v>
      </c>
      <c r="E188" s="1010" t="s">
        <v>1951</v>
      </c>
      <c r="F188" s="495" t="s">
        <v>1511</v>
      </c>
    </row>
    <row r="189" spans="1:7" ht="66" customHeight="1" x14ac:dyDescent="0.3">
      <c r="A189" s="997" t="s">
        <v>1874</v>
      </c>
      <c r="B189" s="996" t="s">
        <v>252</v>
      </c>
      <c r="C189" s="996" t="s">
        <v>1319</v>
      </c>
      <c r="D189" s="996" t="s">
        <v>1319</v>
      </c>
      <c r="E189" s="998" t="s">
        <v>2775</v>
      </c>
      <c r="F189" s="496" t="s">
        <v>566</v>
      </c>
      <c r="G189" s="1002"/>
    </row>
    <row r="190" spans="1:7" ht="123" customHeight="1" x14ac:dyDescent="0.3">
      <c r="A190" s="998" t="s">
        <v>1874</v>
      </c>
      <c r="B190" s="996" t="s">
        <v>252</v>
      </c>
      <c r="C190" s="996" t="s">
        <v>1319</v>
      </c>
      <c r="D190" s="996" t="s">
        <v>1319</v>
      </c>
      <c r="E190" s="998" t="s">
        <v>2775</v>
      </c>
      <c r="F190" s="496" t="s">
        <v>599</v>
      </c>
      <c r="G190" s="1002"/>
    </row>
    <row r="191" spans="1:7" ht="48" customHeight="1" x14ac:dyDescent="0.3">
      <c r="A191" s="999" t="s">
        <v>1471</v>
      </c>
      <c r="B191" s="999" t="s">
        <v>602</v>
      </c>
      <c r="C191" s="999" t="s">
        <v>1319</v>
      </c>
      <c r="D191" s="999" t="s">
        <v>1319</v>
      </c>
      <c r="E191" s="498"/>
      <c r="F191" s="1003" t="s">
        <v>1362</v>
      </c>
    </row>
    <row r="192" spans="1:7" ht="240" customHeight="1" x14ac:dyDescent="0.3">
      <c r="A192" s="1000" t="s">
        <v>1471</v>
      </c>
      <c r="B192" s="1000" t="s">
        <v>602</v>
      </c>
      <c r="C192" s="1000" t="s">
        <v>1319</v>
      </c>
      <c r="D192" s="1000" t="s">
        <v>1319</v>
      </c>
      <c r="E192" s="684"/>
      <c r="F192" s="1003" t="s">
        <v>1362</v>
      </c>
    </row>
    <row r="193" spans="1:6" ht="34.5" x14ac:dyDescent="0.3">
      <c r="A193" s="497" t="s">
        <v>1664</v>
      </c>
      <c r="B193" s="497" t="s">
        <v>1319</v>
      </c>
      <c r="C193" s="497" t="s">
        <v>582</v>
      </c>
      <c r="D193" s="497" t="s">
        <v>1656</v>
      </c>
      <c r="E193" s="497" t="s">
        <v>1952</v>
      </c>
      <c r="F193" s="496" t="s">
        <v>1362</v>
      </c>
    </row>
    <row r="194" spans="1:6" ht="34.5" x14ac:dyDescent="0.3">
      <c r="A194" s="494" t="s">
        <v>138</v>
      </c>
      <c r="B194" s="494" t="s">
        <v>1319</v>
      </c>
      <c r="C194" s="494" t="s">
        <v>582</v>
      </c>
      <c r="D194" s="494" t="s">
        <v>1468</v>
      </c>
      <c r="E194" s="682" t="s">
        <v>1953</v>
      </c>
      <c r="F194" s="495" t="s">
        <v>1362</v>
      </c>
    </row>
    <row r="195" spans="1:6" ht="34.5" x14ac:dyDescent="0.3">
      <c r="A195" s="497" t="s">
        <v>82</v>
      </c>
      <c r="B195" s="497" t="s">
        <v>1319</v>
      </c>
      <c r="C195" s="497" t="s">
        <v>582</v>
      </c>
      <c r="D195" s="497" t="s">
        <v>1657</v>
      </c>
      <c r="E195" s="497" t="s">
        <v>1319</v>
      </c>
      <c r="F195" s="496" t="s">
        <v>1362</v>
      </c>
    </row>
    <row r="196" spans="1:6" ht="80.5" x14ac:dyDescent="0.3">
      <c r="A196" s="494" t="s">
        <v>78</v>
      </c>
      <c r="B196" s="494" t="s">
        <v>1319</v>
      </c>
      <c r="C196" s="494" t="s">
        <v>582</v>
      </c>
      <c r="D196" s="494" t="s">
        <v>1658</v>
      </c>
      <c r="E196" s="682" t="s">
        <v>1954</v>
      </c>
      <c r="F196" s="495" t="s">
        <v>1362</v>
      </c>
    </row>
    <row r="197" spans="1:6" ht="80.5" x14ac:dyDescent="0.3">
      <c r="A197" s="497" t="s">
        <v>80</v>
      </c>
      <c r="B197" s="497" t="s">
        <v>1319</v>
      </c>
      <c r="C197" s="497" t="s">
        <v>582</v>
      </c>
      <c r="D197" s="497" t="s">
        <v>1475</v>
      </c>
      <c r="E197" s="497" t="s">
        <v>1955</v>
      </c>
      <c r="F197" s="496" t="s">
        <v>1362</v>
      </c>
    </row>
    <row r="198" spans="1:6" ht="161" x14ac:dyDescent="0.3">
      <c r="A198" s="494" t="s">
        <v>76</v>
      </c>
      <c r="B198" s="494" t="s">
        <v>1319</v>
      </c>
      <c r="C198" s="494" t="s">
        <v>582</v>
      </c>
      <c r="D198" s="494" t="s">
        <v>1474</v>
      </c>
      <c r="E198" s="568" t="s">
        <v>1956</v>
      </c>
      <c r="F198" s="495" t="s">
        <v>1362</v>
      </c>
    </row>
    <row r="199" spans="1:6" ht="69" x14ac:dyDescent="0.3">
      <c r="A199" s="497" t="s">
        <v>79</v>
      </c>
      <c r="B199" s="497" t="s">
        <v>1319</v>
      </c>
      <c r="C199" s="497" t="s">
        <v>582</v>
      </c>
      <c r="D199" s="497" t="s">
        <v>1738</v>
      </c>
      <c r="E199" s="567" t="s">
        <v>1957</v>
      </c>
      <c r="F199" s="496" t="s">
        <v>1362</v>
      </c>
    </row>
    <row r="200" spans="1:6" ht="21.75" customHeight="1" x14ac:dyDescent="0.3">
      <c r="A200" s="1001" t="s">
        <v>99</v>
      </c>
      <c r="B200" s="1001" t="s">
        <v>606</v>
      </c>
      <c r="C200" s="1001" t="s">
        <v>582</v>
      </c>
      <c r="D200" s="999" t="s">
        <v>1739</v>
      </c>
      <c r="E200" s="999" t="s">
        <v>1958</v>
      </c>
      <c r="F200" s="495" t="s">
        <v>566</v>
      </c>
    </row>
    <row r="201" spans="1:6" ht="18" customHeight="1" x14ac:dyDescent="0.3">
      <c r="A201" s="1001" t="s">
        <v>99</v>
      </c>
      <c r="B201" s="1001" t="s">
        <v>606</v>
      </c>
      <c r="C201" s="1001" t="s">
        <v>582</v>
      </c>
      <c r="D201" s="1000" t="s">
        <v>1739</v>
      </c>
      <c r="E201" s="1000" t="s">
        <v>1958</v>
      </c>
      <c r="F201" s="495" t="s">
        <v>599</v>
      </c>
    </row>
    <row r="202" spans="1:6" ht="34.5" x14ac:dyDescent="0.3">
      <c r="A202" s="497" t="s">
        <v>1506</v>
      </c>
      <c r="B202" s="497" t="s">
        <v>1319</v>
      </c>
      <c r="C202" s="497" t="s">
        <v>1319</v>
      </c>
      <c r="D202" s="497" t="s">
        <v>1319</v>
      </c>
      <c r="E202" s="497" t="s">
        <v>1959</v>
      </c>
      <c r="F202" s="496" t="s">
        <v>1457</v>
      </c>
    </row>
    <row r="203" spans="1:6" ht="11.5" x14ac:dyDescent="0.3">
      <c r="A203" s="1001" t="s">
        <v>1308</v>
      </c>
      <c r="B203" s="1001" t="s">
        <v>253</v>
      </c>
      <c r="C203" s="1001" t="s">
        <v>1319</v>
      </c>
      <c r="D203" s="1001" t="s">
        <v>1319</v>
      </c>
      <c r="E203" s="1001" t="s">
        <v>1488</v>
      </c>
      <c r="F203" s="495" t="s">
        <v>599</v>
      </c>
    </row>
    <row r="204" spans="1:6" ht="11.5" x14ac:dyDescent="0.3">
      <c r="A204" s="1001" t="s">
        <v>1308</v>
      </c>
      <c r="B204" s="1001" t="s">
        <v>253</v>
      </c>
      <c r="C204" s="1001" t="s">
        <v>1319</v>
      </c>
      <c r="D204" s="1001" t="s">
        <v>1319</v>
      </c>
      <c r="E204" s="1001"/>
      <c r="F204" s="495" t="s">
        <v>1511</v>
      </c>
    </row>
    <row r="205" spans="1:6" ht="11.5" x14ac:dyDescent="0.3">
      <c r="A205" s="996" t="s">
        <v>1309</v>
      </c>
      <c r="B205" s="996" t="s">
        <v>606</v>
      </c>
      <c r="C205" s="996" t="s">
        <v>1319</v>
      </c>
      <c r="D205" s="996" t="s">
        <v>1319</v>
      </c>
      <c r="E205" s="997" t="s">
        <v>1960</v>
      </c>
      <c r="F205" s="496" t="s">
        <v>566</v>
      </c>
    </row>
    <row r="206" spans="1:6" ht="11.5" x14ac:dyDescent="0.3">
      <c r="A206" s="996" t="s">
        <v>1309</v>
      </c>
      <c r="B206" s="996" t="s">
        <v>606</v>
      </c>
      <c r="C206" s="996" t="s">
        <v>1319</v>
      </c>
      <c r="D206" s="996" t="s">
        <v>1319</v>
      </c>
      <c r="E206" s="998" t="s">
        <v>1960</v>
      </c>
      <c r="F206" s="496" t="s">
        <v>599</v>
      </c>
    </row>
    <row r="207" spans="1:6" ht="11.5" x14ac:dyDescent="0.3">
      <c r="A207" s="1001" t="s">
        <v>1312</v>
      </c>
      <c r="B207" s="1001" t="s">
        <v>254</v>
      </c>
      <c r="C207" s="1001" t="s">
        <v>1319</v>
      </c>
      <c r="D207" s="1001" t="s">
        <v>1319</v>
      </c>
      <c r="E207" s="999" t="s">
        <v>1961</v>
      </c>
      <c r="F207" s="495" t="s">
        <v>599</v>
      </c>
    </row>
    <row r="208" spans="1:6" ht="11.5" x14ac:dyDescent="0.3">
      <c r="A208" s="1001" t="s">
        <v>1312</v>
      </c>
      <c r="B208" s="1001" t="s">
        <v>254</v>
      </c>
      <c r="C208" s="1001" t="s">
        <v>1319</v>
      </c>
      <c r="D208" s="1001" t="s">
        <v>1319</v>
      </c>
      <c r="E208" s="1000" t="s">
        <v>1961</v>
      </c>
      <c r="F208" s="495" t="s">
        <v>1511</v>
      </c>
    </row>
    <row r="209" spans="1:6" ht="17.25" customHeight="1" x14ac:dyDescent="0.3">
      <c r="A209" s="996" t="s">
        <v>1311</v>
      </c>
      <c r="B209" s="996" t="s">
        <v>266</v>
      </c>
      <c r="C209" s="996" t="s">
        <v>1319</v>
      </c>
      <c r="D209" s="996" t="s">
        <v>1319</v>
      </c>
      <c r="E209" s="997" t="s">
        <v>1962</v>
      </c>
      <c r="F209" s="496" t="s">
        <v>566</v>
      </c>
    </row>
    <row r="210" spans="1:6" ht="15.75" customHeight="1" x14ac:dyDescent="0.3">
      <c r="A210" s="996" t="s">
        <v>1311</v>
      </c>
      <c r="B210" s="996" t="s">
        <v>266</v>
      </c>
      <c r="C210" s="996" t="s">
        <v>1319</v>
      </c>
      <c r="D210" s="996" t="s">
        <v>1319</v>
      </c>
      <c r="E210" s="998" t="s">
        <v>1962</v>
      </c>
      <c r="F210" s="496" t="s">
        <v>1335</v>
      </c>
    </row>
    <row r="211" spans="1:6" ht="13.5" customHeight="1" x14ac:dyDescent="0.3">
      <c r="A211" s="996" t="s">
        <v>1311</v>
      </c>
      <c r="B211" s="996" t="s">
        <v>266</v>
      </c>
      <c r="C211" s="996" t="s">
        <v>1319</v>
      </c>
      <c r="D211" s="996" t="s">
        <v>1319</v>
      </c>
      <c r="E211" s="998" t="s">
        <v>1962</v>
      </c>
      <c r="F211" s="496" t="s">
        <v>599</v>
      </c>
    </row>
    <row r="212" spans="1:6" ht="11.5" x14ac:dyDescent="0.3">
      <c r="A212" s="996" t="s">
        <v>1311</v>
      </c>
      <c r="B212" s="996" t="s">
        <v>266</v>
      </c>
      <c r="C212" s="996" t="s">
        <v>1319</v>
      </c>
      <c r="D212" s="996" t="s">
        <v>1319</v>
      </c>
      <c r="E212" s="998" t="s">
        <v>1962</v>
      </c>
      <c r="F212" s="496" t="s">
        <v>1511</v>
      </c>
    </row>
    <row r="213" spans="1:6" ht="21" customHeight="1" x14ac:dyDescent="0.3">
      <c r="A213" s="1001" t="s">
        <v>1310</v>
      </c>
      <c r="B213" s="1001" t="s">
        <v>605</v>
      </c>
      <c r="C213" s="1001" t="s">
        <v>1319</v>
      </c>
      <c r="D213" s="1001" t="s">
        <v>1319</v>
      </c>
      <c r="E213" s="999" t="s">
        <v>1963</v>
      </c>
      <c r="F213" s="495" t="s">
        <v>566</v>
      </c>
    </row>
    <row r="214" spans="1:6" ht="17.25" customHeight="1" x14ac:dyDescent="0.3">
      <c r="A214" s="1001" t="s">
        <v>1310</v>
      </c>
      <c r="B214" s="1001" t="s">
        <v>605</v>
      </c>
      <c r="C214" s="1001" t="s">
        <v>1319</v>
      </c>
      <c r="D214" s="1001" t="s">
        <v>1319</v>
      </c>
      <c r="E214" s="1000" t="s">
        <v>1963</v>
      </c>
      <c r="F214" s="495" t="s">
        <v>599</v>
      </c>
    </row>
    <row r="215" spans="1:6" ht="23.25" customHeight="1" x14ac:dyDescent="0.3">
      <c r="A215" s="997" t="s">
        <v>1683</v>
      </c>
      <c r="B215" s="997" t="s">
        <v>605</v>
      </c>
      <c r="C215" s="997" t="s">
        <v>1319</v>
      </c>
      <c r="D215" s="997" t="s">
        <v>1319</v>
      </c>
      <c r="E215" s="997" t="s">
        <v>1319</v>
      </c>
      <c r="F215" s="573" t="s">
        <v>566</v>
      </c>
    </row>
    <row r="216" spans="1:6" ht="23.25" customHeight="1" x14ac:dyDescent="0.3">
      <c r="A216" s="998" t="s">
        <v>1683</v>
      </c>
      <c r="B216" s="998" t="s">
        <v>605</v>
      </c>
      <c r="C216" s="998" t="s">
        <v>1319</v>
      </c>
      <c r="D216" s="998" t="s">
        <v>1319</v>
      </c>
      <c r="E216" s="998" t="s">
        <v>1319</v>
      </c>
      <c r="F216" s="573" t="s">
        <v>1335</v>
      </c>
    </row>
    <row r="217" spans="1:6" ht="23.25" customHeight="1" x14ac:dyDescent="0.3">
      <c r="A217" s="998" t="s">
        <v>1683</v>
      </c>
      <c r="B217" s="998" t="s">
        <v>605</v>
      </c>
      <c r="C217" s="998" t="s">
        <v>1319</v>
      </c>
      <c r="D217" s="998" t="s">
        <v>1319</v>
      </c>
      <c r="E217" s="998" t="s">
        <v>1319</v>
      </c>
      <c r="F217" s="573" t="s">
        <v>599</v>
      </c>
    </row>
    <row r="218" spans="1:6" ht="23.25" customHeight="1" x14ac:dyDescent="0.3">
      <c r="A218" s="998" t="s">
        <v>1683</v>
      </c>
      <c r="B218" s="998" t="s">
        <v>605</v>
      </c>
      <c r="C218" s="998" t="s">
        <v>1319</v>
      </c>
      <c r="D218" s="998" t="s">
        <v>1319</v>
      </c>
      <c r="E218" s="998" t="s">
        <v>1319</v>
      </c>
      <c r="F218" s="573" t="s">
        <v>1511</v>
      </c>
    </row>
    <row r="219" spans="1:6" ht="34.5" x14ac:dyDescent="0.3">
      <c r="A219" s="544" t="s">
        <v>259</v>
      </c>
      <c r="B219" s="544" t="s">
        <v>1319</v>
      </c>
      <c r="C219" s="544" t="s">
        <v>582</v>
      </c>
      <c r="D219" s="544" t="s">
        <v>1491</v>
      </c>
      <c r="E219" s="544" t="s">
        <v>1319</v>
      </c>
      <c r="F219" s="546" t="s">
        <v>224</v>
      </c>
    </row>
    <row r="220" spans="1:6" ht="11.5" x14ac:dyDescent="0.3">
      <c r="A220" s="545" t="s">
        <v>115</v>
      </c>
      <c r="B220" s="545" t="s">
        <v>1319</v>
      </c>
      <c r="C220" s="545" t="s">
        <v>582</v>
      </c>
      <c r="D220" s="545" t="s">
        <v>1503</v>
      </c>
      <c r="E220" s="683" t="s">
        <v>1964</v>
      </c>
      <c r="F220" s="547" t="s">
        <v>1457</v>
      </c>
    </row>
    <row r="221" spans="1:6" ht="34.5" x14ac:dyDescent="0.3">
      <c r="A221" s="544" t="s">
        <v>117</v>
      </c>
      <c r="B221" s="544" t="s">
        <v>1319</v>
      </c>
      <c r="C221" s="544" t="s">
        <v>582</v>
      </c>
      <c r="D221" s="544" t="s">
        <v>1505</v>
      </c>
      <c r="E221" s="544" t="s">
        <v>1319</v>
      </c>
      <c r="F221" s="546" t="s">
        <v>1457</v>
      </c>
    </row>
    <row r="222" spans="1:6" ht="54.75" customHeight="1" x14ac:dyDescent="0.3">
      <c r="A222" s="996" t="s">
        <v>121</v>
      </c>
      <c r="B222" s="996" t="s">
        <v>605</v>
      </c>
      <c r="C222" s="996" t="s">
        <v>582</v>
      </c>
      <c r="D222" s="996" t="s">
        <v>644</v>
      </c>
      <c r="E222" s="997" t="s">
        <v>1965</v>
      </c>
      <c r="F222" s="547" t="s">
        <v>566</v>
      </c>
    </row>
    <row r="223" spans="1:6" ht="82.5" customHeight="1" x14ac:dyDescent="0.3">
      <c r="A223" s="996" t="s">
        <v>121</v>
      </c>
      <c r="B223" s="996" t="s">
        <v>605</v>
      </c>
      <c r="C223" s="996" t="s">
        <v>582</v>
      </c>
      <c r="D223" s="996" t="s">
        <v>644</v>
      </c>
      <c r="E223" s="998" t="s">
        <v>1965</v>
      </c>
      <c r="F223" s="547" t="s">
        <v>599</v>
      </c>
    </row>
    <row r="224" spans="1:6" ht="11.5" x14ac:dyDescent="0.3">
      <c r="A224" s="1008" t="s">
        <v>1314</v>
      </c>
      <c r="B224" s="1008" t="s">
        <v>252</v>
      </c>
      <c r="C224" s="1008" t="s">
        <v>1319</v>
      </c>
      <c r="D224" s="1008" t="s">
        <v>1319</v>
      </c>
      <c r="E224" s="999" t="s">
        <v>1966</v>
      </c>
      <c r="F224" s="546" t="s">
        <v>566</v>
      </c>
    </row>
    <row r="225" spans="1:8" ht="11.5" x14ac:dyDescent="0.3">
      <c r="A225" s="1010" t="s">
        <v>1314</v>
      </c>
      <c r="B225" s="1010" t="s">
        <v>252</v>
      </c>
      <c r="C225" s="1010" t="s">
        <v>1319</v>
      </c>
      <c r="D225" s="1010" t="s">
        <v>1319</v>
      </c>
      <c r="E225" s="1000" t="s">
        <v>1966</v>
      </c>
      <c r="F225" s="546" t="s">
        <v>599</v>
      </c>
    </row>
    <row r="226" spans="1:8" ht="75.75" customHeight="1" x14ac:dyDescent="0.3">
      <c r="A226" s="545" t="s">
        <v>92</v>
      </c>
      <c r="B226" s="545" t="s">
        <v>1319</v>
      </c>
      <c r="C226" s="545" t="s">
        <v>582</v>
      </c>
      <c r="D226" s="545" t="s">
        <v>1469</v>
      </c>
      <c r="E226" s="683" t="s">
        <v>1967</v>
      </c>
      <c r="F226" s="547" t="s">
        <v>1362</v>
      </c>
    </row>
    <row r="227" spans="1:8" ht="107.5" customHeight="1" x14ac:dyDescent="0.3">
      <c r="A227" s="767" t="s">
        <v>1705</v>
      </c>
      <c r="B227" s="765" t="s">
        <v>605</v>
      </c>
      <c r="C227" s="771" t="s">
        <v>582</v>
      </c>
      <c r="D227" s="771" t="s">
        <v>646</v>
      </c>
      <c r="E227" s="770" t="s">
        <v>1968</v>
      </c>
      <c r="F227" s="546" t="s">
        <v>566</v>
      </c>
    </row>
    <row r="228" spans="1:8" ht="34.5" x14ac:dyDescent="0.3">
      <c r="A228" s="545" t="s">
        <v>1476</v>
      </c>
      <c r="B228" s="545" t="s">
        <v>1319</v>
      </c>
      <c r="C228" s="545" t="s">
        <v>582</v>
      </c>
      <c r="D228" s="545" t="s">
        <v>1477</v>
      </c>
      <c r="E228" s="688" t="s">
        <v>1969</v>
      </c>
      <c r="F228" s="547" t="s">
        <v>1362</v>
      </c>
    </row>
    <row r="229" spans="1:8" ht="46" x14ac:dyDescent="0.3">
      <c r="A229" s="544" t="s">
        <v>1497</v>
      </c>
      <c r="B229" s="544" t="s">
        <v>1319</v>
      </c>
      <c r="C229" s="544" t="s">
        <v>582</v>
      </c>
      <c r="D229" s="544" t="s">
        <v>1498</v>
      </c>
      <c r="E229" s="765" t="s">
        <v>2769</v>
      </c>
      <c r="F229" s="546" t="s">
        <v>224</v>
      </c>
    </row>
    <row r="230" spans="1:8" ht="46" x14ac:dyDescent="0.3">
      <c r="A230" s="545" t="s">
        <v>1495</v>
      </c>
      <c r="B230" s="545" t="s">
        <v>1319</v>
      </c>
      <c r="C230" s="545" t="s">
        <v>582</v>
      </c>
      <c r="D230" s="545" t="s">
        <v>1496</v>
      </c>
      <c r="E230" s="567" t="s">
        <v>1970</v>
      </c>
      <c r="F230" s="547" t="s">
        <v>224</v>
      </c>
    </row>
    <row r="231" spans="1:8" ht="40.5" customHeight="1" x14ac:dyDescent="0.3">
      <c r="A231" s="1001" t="s">
        <v>187</v>
      </c>
      <c r="B231" s="1001" t="s">
        <v>606</v>
      </c>
      <c r="C231" s="1001" t="s">
        <v>582</v>
      </c>
      <c r="D231" s="1001" t="s">
        <v>631</v>
      </c>
      <c r="E231" s="1000" t="s">
        <v>2779</v>
      </c>
      <c r="F231" s="546" t="s">
        <v>566</v>
      </c>
      <c r="G231" s="1002"/>
      <c r="H231" s="1013"/>
    </row>
    <row r="232" spans="1:8" ht="45.75" customHeight="1" x14ac:dyDescent="0.3">
      <c r="A232" s="1001" t="s">
        <v>187</v>
      </c>
      <c r="B232" s="1001" t="s">
        <v>606</v>
      </c>
      <c r="C232" s="1001" t="s">
        <v>582</v>
      </c>
      <c r="D232" s="1001" t="s">
        <v>631</v>
      </c>
      <c r="E232" s="1000" t="s">
        <v>2779</v>
      </c>
      <c r="F232" s="546" t="s">
        <v>599</v>
      </c>
      <c r="G232" s="1002"/>
      <c r="H232" s="1013"/>
    </row>
    <row r="233" spans="1:8" ht="57.5" x14ac:dyDescent="0.3">
      <c r="A233" s="545" t="s">
        <v>1472</v>
      </c>
      <c r="B233" s="545" t="s">
        <v>1319</v>
      </c>
      <c r="C233" s="545" t="s">
        <v>582</v>
      </c>
      <c r="D233" s="545" t="s">
        <v>1473</v>
      </c>
      <c r="E233" s="545" t="s">
        <v>1971</v>
      </c>
      <c r="F233" s="547" t="s">
        <v>1362</v>
      </c>
    </row>
    <row r="234" spans="1:8" ht="12" customHeight="1" x14ac:dyDescent="0.3">
      <c r="A234" s="999" t="s">
        <v>1875</v>
      </c>
      <c r="B234" s="999" t="s">
        <v>602</v>
      </c>
      <c r="C234" s="1001" t="s">
        <v>582</v>
      </c>
      <c r="D234" s="1001" t="s">
        <v>618</v>
      </c>
      <c r="E234" s="1011" t="s">
        <v>1972</v>
      </c>
      <c r="F234" s="546" t="s">
        <v>566</v>
      </c>
    </row>
    <row r="235" spans="1:8" ht="12" customHeight="1" x14ac:dyDescent="0.3">
      <c r="A235" s="1000" t="s">
        <v>1875</v>
      </c>
      <c r="B235" s="1000" t="s">
        <v>602</v>
      </c>
      <c r="C235" s="1001" t="s">
        <v>582</v>
      </c>
      <c r="D235" s="1001" t="s">
        <v>618</v>
      </c>
      <c r="E235" s="1012" t="s">
        <v>1972</v>
      </c>
      <c r="F235" s="546" t="s">
        <v>599</v>
      </c>
    </row>
    <row r="236" spans="1:8" ht="92" x14ac:dyDescent="0.3">
      <c r="A236" s="545" t="s">
        <v>1465</v>
      </c>
      <c r="B236" s="567" t="s">
        <v>602</v>
      </c>
      <c r="C236" s="545" t="s">
        <v>582</v>
      </c>
      <c r="D236" s="545" t="s">
        <v>1329</v>
      </c>
      <c r="E236" s="545" t="s">
        <v>1973</v>
      </c>
      <c r="F236" s="547" t="s">
        <v>1362</v>
      </c>
    </row>
    <row r="237" spans="1:8" ht="24" customHeight="1" x14ac:dyDescent="0.3">
      <c r="A237" s="999" t="s">
        <v>1678</v>
      </c>
      <c r="B237" s="1001" t="s">
        <v>1319</v>
      </c>
      <c r="C237" s="1001" t="s">
        <v>582</v>
      </c>
      <c r="D237" s="1001" t="s">
        <v>1668</v>
      </c>
      <c r="E237" s="999" t="s">
        <v>1974</v>
      </c>
      <c r="F237" s="546" t="s">
        <v>566</v>
      </c>
    </row>
    <row r="238" spans="1:8" ht="21.75" customHeight="1" x14ac:dyDescent="0.3">
      <c r="A238" s="1000" t="s">
        <v>1678</v>
      </c>
      <c r="B238" s="1001" t="s">
        <v>1319</v>
      </c>
      <c r="C238" s="1001" t="s">
        <v>582</v>
      </c>
      <c r="D238" s="1001" t="s">
        <v>645</v>
      </c>
      <c r="E238" s="1000" t="s">
        <v>1974</v>
      </c>
      <c r="F238" s="546" t="s">
        <v>1335</v>
      </c>
    </row>
    <row r="239" spans="1:8" ht="22.5" customHeight="1" x14ac:dyDescent="0.3">
      <c r="A239" s="1000" t="s">
        <v>1678</v>
      </c>
      <c r="B239" s="1001" t="s">
        <v>1319</v>
      </c>
      <c r="C239" s="1001" t="s">
        <v>582</v>
      </c>
      <c r="D239" s="1001" t="s">
        <v>645</v>
      </c>
      <c r="E239" s="1000" t="s">
        <v>1974</v>
      </c>
      <c r="F239" s="546" t="s">
        <v>599</v>
      </c>
    </row>
    <row r="240" spans="1:8" ht="28.5" customHeight="1" x14ac:dyDescent="0.3">
      <c r="A240" s="1000" t="s">
        <v>1678</v>
      </c>
      <c r="B240" s="1001" t="s">
        <v>1319</v>
      </c>
      <c r="C240" s="1001" t="s">
        <v>582</v>
      </c>
      <c r="D240" s="1001" t="s">
        <v>645</v>
      </c>
      <c r="E240" s="1000" t="s">
        <v>1974</v>
      </c>
      <c r="F240" s="546" t="s">
        <v>1511</v>
      </c>
    </row>
    <row r="241" spans="1:7" ht="34.5" x14ac:dyDescent="0.3">
      <c r="A241" s="545" t="s">
        <v>1463</v>
      </c>
      <c r="B241" s="545" t="s">
        <v>1319</v>
      </c>
      <c r="C241" s="545" t="s">
        <v>582</v>
      </c>
      <c r="D241" s="545" t="s">
        <v>1464</v>
      </c>
      <c r="E241" s="545" t="s">
        <v>1975</v>
      </c>
      <c r="F241" s="547" t="s">
        <v>1362</v>
      </c>
    </row>
    <row r="242" spans="1:7" ht="86.25" customHeight="1" x14ac:dyDescent="0.3">
      <c r="A242" s="999" t="s">
        <v>1876</v>
      </c>
      <c r="B242" s="1001" t="s">
        <v>602</v>
      </c>
      <c r="C242" s="1001" t="s">
        <v>582</v>
      </c>
      <c r="D242" s="1001" t="s">
        <v>611</v>
      </c>
      <c r="E242" s="1000" t="s">
        <v>2776</v>
      </c>
      <c r="F242" s="546" t="s">
        <v>566</v>
      </c>
      <c r="G242" s="1002"/>
    </row>
    <row r="243" spans="1:7" ht="152" customHeight="1" x14ac:dyDescent="0.3">
      <c r="A243" s="1000" t="s">
        <v>1876</v>
      </c>
      <c r="B243" s="1001" t="s">
        <v>602</v>
      </c>
      <c r="C243" s="1001" t="s">
        <v>582</v>
      </c>
      <c r="D243" s="1001" t="s">
        <v>611</v>
      </c>
      <c r="E243" s="1000" t="s">
        <v>2776</v>
      </c>
      <c r="F243" s="546" t="s">
        <v>599</v>
      </c>
      <c r="G243" s="1002"/>
    </row>
    <row r="244" spans="1:7" ht="58.5" customHeight="1" x14ac:dyDescent="0.3">
      <c r="A244" s="545" t="s">
        <v>581</v>
      </c>
      <c r="B244" s="545" t="s">
        <v>602</v>
      </c>
      <c r="C244" s="545" t="s">
        <v>584</v>
      </c>
      <c r="D244" s="545" t="s">
        <v>1740</v>
      </c>
      <c r="E244" s="545" t="s">
        <v>1976</v>
      </c>
      <c r="F244" s="545" t="s">
        <v>1319</v>
      </c>
    </row>
    <row r="245" spans="1:7" ht="23" x14ac:dyDescent="0.3">
      <c r="A245" s="544" t="s">
        <v>1478</v>
      </c>
      <c r="B245" s="544" t="s">
        <v>602</v>
      </c>
      <c r="C245" s="544" t="s">
        <v>582</v>
      </c>
      <c r="D245" s="544" t="s">
        <v>1741</v>
      </c>
      <c r="E245" s="544" t="s">
        <v>1319</v>
      </c>
      <c r="F245" s="544" t="s">
        <v>1319</v>
      </c>
    </row>
    <row r="246" spans="1:7" ht="23" x14ac:dyDescent="0.3">
      <c r="A246" s="545" t="s">
        <v>1877</v>
      </c>
      <c r="B246" s="545" t="s">
        <v>602</v>
      </c>
      <c r="C246" s="545" t="s">
        <v>1319</v>
      </c>
      <c r="D246" s="545" t="s">
        <v>1319</v>
      </c>
      <c r="E246" s="545" t="s">
        <v>1977</v>
      </c>
      <c r="F246" s="545" t="s">
        <v>1319</v>
      </c>
    </row>
    <row r="247" spans="1:7" ht="11.5" x14ac:dyDescent="0.3">
      <c r="A247" s="544" t="s">
        <v>1706</v>
      </c>
      <c r="B247" s="544" t="s">
        <v>1319</v>
      </c>
      <c r="C247" s="544" t="s">
        <v>582</v>
      </c>
      <c r="D247" s="544" t="s">
        <v>1500</v>
      </c>
      <c r="E247" s="544" t="s">
        <v>1319</v>
      </c>
      <c r="F247" s="546" t="s">
        <v>1457</v>
      </c>
    </row>
    <row r="248" spans="1:7" ht="23" x14ac:dyDescent="0.3">
      <c r="A248" s="545" t="s">
        <v>1707</v>
      </c>
      <c r="B248" s="545" t="s">
        <v>602</v>
      </c>
      <c r="C248" s="545" t="s">
        <v>1449</v>
      </c>
      <c r="D248" s="545" t="s">
        <v>583</v>
      </c>
      <c r="E248" s="545" t="s">
        <v>1319</v>
      </c>
      <c r="F248" s="545" t="s">
        <v>1319</v>
      </c>
    </row>
    <row r="249" spans="1:7" ht="12" customHeight="1" x14ac:dyDescent="0.3">
      <c r="A249" s="1001" t="s">
        <v>144</v>
      </c>
      <c r="B249" s="1001" t="s">
        <v>266</v>
      </c>
      <c r="C249" s="1001" t="s">
        <v>582</v>
      </c>
      <c r="D249" s="999" t="s">
        <v>1659</v>
      </c>
      <c r="E249" s="999" t="s">
        <v>1978</v>
      </c>
      <c r="F249" s="546" t="s">
        <v>566</v>
      </c>
    </row>
    <row r="250" spans="1:7" ht="12" customHeight="1" x14ac:dyDescent="0.3">
      <c r="A250" s="1001" t="s">
        <v>144</v>
      </c>
      <c r="B250" s="1001" t="s">
        <v>266</v>
      </c>
      <c r="C250" s="1001" t="s">
        <v>582</v>
      </c>
      <c r="D250" s="1000" t="s">
        <v>1659</v>
      </c>
      <c r="E250" s="1000" t="s">
        <v>1978</v>
      </c>
      <c r="F250" s="546" t="s">
        <v>1335</v>
      </c>
    </row>
    <row r="251" spans="1:7" ht="12" customHeight="1" x14ac:dyDescent="0.3">
      <c r="A251" s="1001" t="s">
        <v>144</v>
      </c>
      <c r="B251" s="1001" t="s">
        <v>266</v>
      </c>
      <c r="C251" s="1001" t="s">
        <v>582</v>
      </c>
      <c r="D251" s="1000" t="s">
        <v>1659</v>
      </c>
      <c r="E251" s="1000" t="s">
        <v>1978</v>
      </c>
      <c r="F251" s="546" t="s">
        <v>599</v>
      </c>
    </row>
    <row r="252" spans="1:7" ht="12" customHeight="1" x14ac:dyDescent="0.3">
      <c r="A252" s="1001" t="s">
        <v>144</v>
      </c>
      <c r="B252" s="1001" t="s">
        <v>266</v>
      </c>
      <c r="C252" s="1001" t="s">
        <v>582</v>
      </c>
      <c r="D252" s="1000" t="s">
        <v>1659</v>
      </c>
      <c r="E252" s="1000" t="s">
        <v>1978</v>
      </c>
      <c r="F252" s="546" t="s">
        <v>1511</v>
      </c>
    </row>
    <row r="253" spans="1:7" ht="23" x14ac:dyDescent="0.3">
      <c r="A253" s="545" t="s">
        <v>1563</v>
      </c>
      <c r="B253" s="545" t="s">
        <v>602</v>
      </c>
      <c r="C253" s="545" t="s">
        <v>584</v>
      </c>
      <c r="D253" s="503" t="s">
        <v>1782</v>
      </c>
      <c r="E253" s="545" t="s">
        <v>1319</v>
      </c>
      <c r="F253" s="545" t="s">
        <v>1319</v>
      </c>
    </row>
    <row r="254" spans="1:7" ht="12" customHeight="1" x14ac:dyDescent="0.3">
      <c r="A254" s="1001" t="s">
        <v>1315</v>
      </c>
      <c r="B254" s="1001" t="s">
        <v>252</v>
      </c>
      <c r="C254" s="1001" t="s">
        <v>1319</v>
      </c>
      <c r="D254" s="1001" t="s">
        <v>1319</v>
      </c>
      <c r="E254" s="999" t="s">
        <v>1979</v>
      </c>
      <c r="F254" s="546" t="s">
        <v>597</v>
      </c>
    </row>
    <row r="255" spans="1:7" ht="12" customHeight="1" x14ac:dyDescent="0.3">
      <c r="A255" s="1001" t="s">
        <v>1315</v>
      </c>
      <c r="B255" s="1001" t="s">
        <v>252</v>
      </c>
      <c r="C255" s="1001" t="s">
        <v>1319</v>
      </c>
      <c r="D255" s="1001" t="s">
        <v>1319</v>
      </c>
      <c r="E255" s="1000" t="s">
        <v>1979</v>
      </c>
      <c r="F255" s="546" t="s">
        <v>566</v>
      </c>
    </row>
    <row r="256" spans="1:7" ht="12" customHeight="1" x14ac:dyDescent="0.3">
      <c r="A256" s="1001" t="s">
        <v>1315</v>
      </c>
      <c r="B256" s="1001" t="s">
        <v>252</v>
      </c>
      <c r="C256" s="1001" t="s">
        <v>1319</v>
      </c>
      <c r="D256" s="1001" t="s">
        <v>1319</v>
      </c>
      <c r="E256" s="1000" t="s">
        <v>1979</v>
      </c>
      <c r="F256" s="546" t="s">
        <v>599</v>
      </c>
    </row>
    <row r="257" spans="1:6" ht="12" customHeight="1" x14ac:dyDescent="0.3">
      <c r="A257" s="996" t="s">
        <v>1316</v>
      </c>
      <c r="B257" s="996" t="s">
        <v>252</v>
      </c>
      <c r="C257" s="996" t="s">
        <v>1319</v>
      </c>
      <c r="D257" s="996" t="s">
        <v>1319</v>
      </c>
      <c r="E257" s="997" t="s">
        <v>1980</v>
      </c>
      <c r="F257" s="547" t="s">
        <v>597</v>
      </c>
    </row>
    <row r="258" spans="1:6" ht="12" customHeight="1" x14ac:dyDescent="0.3">
      <c r="A258" s="996" t="s">
        <v>1316</v>
      </c>
      <c r="B258" s="996" t="s">
        <v>252</v>
      </c>
      <c r="C258" s="996" t="s">
        <v>1319</v>
      </c>
      <c r="D258" s="996" t="s">
        <v>1319</v>
      </c>
      <c r="E258" s="998" t="s">
        <v>1980</v>
      </c>
      <c r="F258" s="547" t="s">
        <v>566</v>
      </c>
    </row>
    <row r="259" spans="1:6" ht="12" customHeight="1" x14ac:dyDescent="0.3">
      <c r="A259" s="996" t="s">
        <v>1316</v>
      </c>
      <c r="B259" s="996" t="s">
        <v>252</v>
      </c>
      <c r="C259" s="996" t="s">
        <v>1319</v>
      </c>
      <c r="D259" s="996" t="s">
        <v>1319</v>
      </c>
      <c r="E259" s="998" t="s">
        <v>1980</v>
      </c>
      <c r="F259" s="547" t="s">
        <v>599</v>
      </c>
    </row>
    <row r="260" spans="1:6" ht="34.5" x14ac:dyDescent="0.3">
      <c r="A260" s="544" t="s">
        <v>1878</v>
      </c>
      <c r="B260" s="544" t="s">
        <v>606</v>
      </c>
      <c r="C260" s="544" t="s">
        <v>582</v>
      </c>
      <c r="D260" s="544" t="s">
        <v>1323</v>
      </c>
      <c r="E260" s="568" t="s">
        <v>1981</v>
      </c>
      <c r="F260" s="546" t="s">
        <v>600</v>
      </c>
    </row>
    <row r="261" spans="1:6" ht="34.5" x14ac:dyDescent="0.3">
      <c r="A261" s="545" t="s">
        <v>1492</v>
      </c>
      <c r="B261" s="545" t="s">
        <v>1319</v>
      </c>
      <c r="C261" s="545" t="s">
        <v>582</v>
      </c>
      <c r="D261" s="545" t="s">
        <v>1742</v>
      </c>
      <c r="E261" s="545" t="s">
        <v>1982</v>
      </c>
      <c r="F261" s="547" t="s">
        <v>224</v>
      </c>
    </row>
    <row r="262" spans="1:6" ht="11.5" x14ac:dyDescent="0.3">
      <c r="A262" s="544" t="s">
        <v>598</v>
      </c>
      <c r="B262" s="544" t="s">
        <v>1334</v>
      </c>
      <c r="C262" s="544" t="s">
        <v>1319</v>
      </c>
      <c r="D262" s="544" t="s">
        <v>1319</v>
      </c>
      <c r="E262" s="568" t="s">
        <v>1983</v>
      </c>
      <c r="F262" s="544" t="s">
        <v>1319</v>
      </c>
    </row>
    <row r="263" spans="1:6" ht="11.5" x14ac:dyDescent="0.3">
      <c r="A263" s="545" t="s">
        <v>258</v>
      </c>
      <c r="B263" s="545" t="s">
        <v>254</v>
      </c>
      <c r="C263" s="545" t="s">
        <v>1319</v>
      </c>
      <c r="D263" s="545" t="s">
        <v>1319</v>
      </c>
      <c r="E263" s="567" t="s">
        <v>1682</v>
      </c>
      <c r="F263" s="545" t="s">
        <v>1319</v>
      </c>
    </row>
    <row r="264" spans="1:6" ht="46" x14ac:dyDescent="0.3">
      <c r="A264" s="999" t="s">
        <v>621</v>
      </c>
      <c r="B264" s="999" t="s">
        <v>266</v>
      </c>
      <c r="C264" s="999" t="s">
        <v>1319</v>
      </c>
      <c r="D264" s="999" t="s">
        <v>1319</v>
      </c>
      <c r="E264" s="570" t="s">
        <v>1984</v>
      </c>
      <c r="F264" s="1001" t="s">
        <v>1319</v>
      </c>
    </row>
    <row r="265" spans="1:6" ht="293.25" customHeight="1" x14ac:dyDescent="0.3">
      <c r="A265" s="1000" t="s">
        <v>621</v>
      </c>
      <c r="B265" s="1000" t="s">
        <v>266</v>
      </c>
      <c r="C265" s="1000" t="s">
        <v>1319</v>
      </c>
      <c r="D265" s="1000" t="s">
        <v>1319</v>
      </c>
      <c r="E265" s="548"/>
      <c r="F265" s="1001" t="s">
        <v>1319</v>
      </c>
    </row>
    <row r="266" spans="1:6" ht="12" customHeight="1" x14ac:dyDescent="0.3">
      <c r="A266" s="996" t="s">
        <v>150</v>
      </c>
      <c r="B266" s="996" t="s">
        <v>266</v>
      </c>
      <c r="C266" s="996" t="s">
        <v>582</v>
      </c>
      <c r="D266" s="997" t="s">
        <v>1743</v>
      </c>
      <c r="E266" s="997" t="s">
        <v>1944</v>
      </c>
      <c r="F266" s="547" t="s">
        <v>566</v>
      </c>
    </row>
    <row r="267" spans="1:6" ht="12" customHeight="1" x14ac:dyDescent="0.3">
      <c r="A267" s="996" t="s">
        <v>150</v>
      </c>
      <c r="B267" s="996" t="s">
        <v>266</v>
      </c>
      <c r="C267" s="996" t="s">
        <v>582</v>
      </c>
      <c r="D267" s="998" t="s">
        <v>1743</v>
      </c>
      <c r="E267" s="998" t="s">
        <v>1944</v>
      </c>
      <c r="F267" s="547" t="s">
        <v>1335</v>
      </c>
    </row>
    <row r="268" spans="1:6" ht="12" customHeight="1" x14ac:dyDescent="0.3">
      <c r="A268" s="996" t="s">
        <v>150</v>
      </c>
      <c r="B268" s="996" t="s">
        <v>266</v>
      </c>
      <c r="C268" s="996" t="s">
        <v>582</v>
      </c>
      <c r="D268" s="998" t="s">
        <v>1743</v>
      </c>
      <c r="E268" s="998" t="s">
        <v>1944</v>
      </c>
      <c r="F268" s="547" t="s">
        <v>599</v>
      </c>
    </row>
    <row r="269" spans="1:6" ht="12" customHeight="1" x14ac:dyDescent="0.3">
      <c r="A269" s="996" t="s">
        <v>150</v>
      </c>
      <c r="B269" s="996" t="s">
        <v>266</v>
      </c>
      <c r="C269" s="996" t="s">
        <v>582</v>
      </c>
      <c r="D269" s="998" t="s">
        <v>1743</v>
      </c>
      <c r="E269" s="998" t="s">
        <v>1944</v>
      </c>
      <c r="F269" s="547" t="s">
        <v>1511</v>
      </c>
    </row>
    <row r="270" spans="1:6" ht="12" customHeight="1" x14ac:dyDescent="0.3">
      <c r="A270" s="1001" t="s">
        <v>1304</v>
      </c>
      <c r="B270" s="1001" t="s">
        <v>604</v>
      </c>
      <c r="C270" s="1001" t="s">
        <v>582</v>
      </c>
      <c r="D270" s="1001" t="s">
        <v>610</v>
      </c>
      <c r="E270" s="999" t="s">
        <v>1698</v>
      </c>
      <c r="F270" s="546" t="s">
        <v>566</v>
      </c>
    </row>
    <row r="271" spans="1:6" ht="12" customHeight="1" x14ac:dyDescent="0.3">
      <c r="A271" s="1001" t="s">
        <v>1304</v>
      </c>
      <c r="B271" s="1001" t="s">
        <v>604</v>
      </c>
      <c r="C271" s="1001" t="s">
        <v>582</v>
      </c>
      <c r="D271" s="1001" t="s">
        <v>610</v>
      </c>
      <c r="E271" s="1000" t="s">
        <v>1698</v>
      </c>
      <c r="F271" s="546" t="s">
        <v>1335</v>
      </c>
    </row>
    <row r="272" spans="1:6" ht="12" customHeight="1" x14ac:dyDescent="0.3">
      <c r="A272" s="1001" t="s">
        <v>1304</v>
      </c>
      <c r="B272" s="1001" t="s">
        <v>604</v>
      </c>
      <c r="C272" s="1001" t="s">
        <v>582</v>
      </c>
      <c r="D272" s="1001" t="s">
        <v>610</v>
      </c>
      <c r="E272" s="1000" t="s">
        <v>1698</v>
      </c>
      <c r="F272" s="546" t="s">
        <v>599</v>
      </c>
    </row>
    <row r="273" spans="1:6" ht="12" customHeight="1" x14ac:dyDescent="0.3">
      <c r="A273" s="1001" t="s">
        <v>1304</v>
      </c>
      <c r="B273" s="1001" t="s">
        <v>604</v>
      </c>
      <c r="C273" s="1001" t="s">
        <v>582</v>
      </c>
      <c r="D273" s="1001" t="s">
        <v>610</v>
      </c>
      <c r="E273" s="1000" t="s">
        <v>1698</v>
      </c>
      <c r="F273" s="546" t="s">
        <v>1511</v>
      </c>
    </row>
    <row r="274" spans="1:6" ht="23" x14ac:dyDescent="0.3">
      <c r="A274" s="545" t="s">
        <v>1428</v>
      </c>
      <c r="B274" s="545" t="s">
        <v>602</v>
      </c>
      <c r="C274" s="545" t="s">
        <v>579</v>
      </c>
      <c r="D274" s="545" t="s">
        <v>1660</v>
      </c>
      <c r="E274" s="545" t="s">
        <v>1448</v>
      </c>
      <c r="F274" s="545" t="s">
        <v>1319</v>
      </c>
    </row>
    <row r="275" spans="1:6" ht="34.5" x14ac:dyDescent="0.3">
      <c r="A275" s="544" t="s">
        <v>577</v>
      </c>
      <c r="B275" s="544" t="s">
        <v>602</v>
      </c>
      <c r="C275" s="544" t="s">
        <v>580</v>
      </c>
      <c r="D275" s="544" t="s">
        <v>1661</v>
      </c>
      <c r="E275" s="544" t="s">
        <v>1662</v>
      </c>
      <c r="F275" s="544" t="s">
        <v>1319</v>
      </c>
    </row>
    <row r="276" spans="1:6" ht="11.5" x14ac:dyDescent="0.3">
      <c r="A276" s="545" t="s">
        <v>1313</v>
      </c>
      <c r="B276" s="545" t="s">
        <v>254</v>
      </c>
      <c r="C276" s="545" t="s">
        <v>1319</v>
      </c>
      <c r="D276" s="545" t="s">
        <v>1319</v>
      </c>
      <c r="E276" s="545" t="s">
        <v>1319</v>
      </c>
      <c r="F276" s="545" t="s">
        <v>1319</v>
      </c>
    </row>
    <row r="277" spans="1:6" ht="23" x14ac:dyDescent="0.3">
      <c r="A277" s="544" t="s">
        <v>1508</v>
      </c>
      <c r="B277" s="544" t="s">
        <v>1319</v>
      </c>
      <c r="C277" s="544" t="s">
        <v>582</v>
      </c>
      <c r="D277" s="544" t="s">
        <v>1671</v>
      </c>
      <c r="E277" s="544" t="s">
        <v>1319</v>
      </c>
      <c r="F277" s="546" t="s">
        <v>1446</v>
      </c>
    </row>
    <row r="278" spans="1:6" ht="11.5" x14ac:dyDescent="0.3">
      <c r="A278" s="996" t="s">
        <v>147</v>
      </c>
      <c r="B278" s="996" t="s">
        <v>266</v>
      </c>
      <c r="C278" s="996" t="s">
        <v>582</v>
      </c>
      <c r="D278" s="996" t="s">
        <v>623</v>
      </c>
      <c r="E278" s="997" t="s">
        <v>1944</v>
      </c>
      <c r="F278" s="547" t="s">
        <v>566</v>
      </c>
    </row>
    <row r="279" spans="1:6" ht="11.5" x14ac:dyDescent="0.3">
      <c r="A279" s="996" t="s">
        <v>147</v>
      </c>
      <c r="B279" s="996" t="s">
        <v>266</v>
      </c>
      <c r="C279" s="996" t="s">
        <v>582</v>
      </c>
      <c r="D279" s="996" t="s">
        <v>623</v>
      </c>
      <c r="E279" s="998" t="s">
        <v>1944</v>
      </c>
      <c r="F279" s="547" t="s">
        <v>1335</v>
      </c>
    </row>
    <row r="280" spans="1:6" ht="11.5" x14ac:dyDescent="0.3">
      <c r="A280" s="996" t="s">
        <v>147</v>
      </c>
      <c r="B280" s="996" t="s">
        <v>266</v>
      </c>
      <c r="C280" s="996" t="s">
        <v>582</v>
      </c>
      <c r="D280" s="996" t="s">
        <v>623</v>
      </c>
      <c r="E280" s="998" t="s">
        <v>1944</v>
      </c>
      <c r="F280" s="547" t="s">
        <v>599</v>
      </c>
    </row>
    <row r="281" spans="1:6" ht="11.5" x14ac:dyDescent="0.3">
      <c r="A281" s="996" t="s">
        <v>147</v>
      </c>
      <c r="B281" s="996" t="s">
        <v>266</v>
      </c>
      <c r="C281" s="996" t="s">
        <v>582</v>
      </c>
      <c r="D281" s="996" t="s">
        <v>623</v>
      </c>
      <c r="E281" s="998" t="s">
        <v>1944</v>
      </c>
      <c r="F281" s="547" t="s">
        <v>1511</v>
      </c>
    </row>
    <row r="282" spans="1:6" ht="24" customHeight="1" x14ac:dyDescent="0.3">
      <c r="A282" s="1001" t="s">
        <v>1306</v>
      </c>
      <c r="B282" s="1001" t="s">
        <v>252</v>
      </c>
      <c r="C282" s="1001" t="s">
        <v>1319</v>
      </c>
      <c r="D282" s="1001" t="s">
        <v>1319</v>
      </c>
      <c r="E282" s="999" t="s">
        <v>1663</v>
      </c>
      <c r="F282" s="546" t="s">
        <v>566</v>
      </c>
    </row>
    <row r="283" spans="1:6" ht="27" customHeight="1" x14ac:dyDescent="0.3">
      <c r="A283" s="1001" t="s">
        <v>1306</v>
      </c>
      <c r="B283" s="1001" t="s">
        <v>252</v>
      </c>
      <c r="C283" s="1001" t="s">
        <v>1319</v>
      </c>
      <c r="D283" s="1001" t="s">
        <v>1319</v>
      </c>
      <c r="E283" s="1000" t="s">
        <v>1663</v>
      </c>
      <c r="F283" s="546" t="s">
        <v>599</v>
      </c>
    </row>
    <row r="284" spans="1:6" ht="12" customHeight="1" x14ac:dyDescent="0.3">
      <c r="A284" s="996" t="s">
        <v>1307</v>
      </c>
      <c r="B284" s="996" t="s">
        <v>252</v>
      </c>
      <c r="C284" s="996" t="s">
        <v>1319</v>
      </c>
      <c r="D284" s="996" t="s">
        <v>1319</v>
      </c>
      <c r="E284" s="997" t="s">
        <v>1985</v>
      </c>
      <c r="F284" s="547" t="s">
        <v>566</v>
      </c>
    </row>
    <row r="285" spans="1:6" ht="12" customHeight="1" x14ac:dyDescent="0.3">
      <c r="A285" s="996" t="s">
        <v>1307</v>
      </c>
      <c r="B285" s="996" t="s">
        <v>252</v>
      </c>
      <c r="C285" s="996" t="s">
        <v>1319</v>
      </c>
      <c r="D285" s="996" t="s">
        <v>1319</v>
      </c>
      <c r="E285" s="998" t="s">
        <v>1985</v>
      </c>
      <c r="F285" s="547" t="s">
        <v>599</v>
      </c>
    </row>
    <row r="286" spans="1:6" ht="20.25" customHeight="1" x14ac:dyDescent="0.3">
      <c r="A286" s="1001" t="s">
        <v>268</v>
      </c>
      <c r="B286" s="1001" t="s">
        <v>252</v>
      </c>
      <c r="C286" s="1001" t="s">
        <v>1319</v>
      </c>
      <c r="D286" s="1001" t="s">
        <v>1319</v>
      </c>
      <c r="E286" s="999" t="s">
        <v>1986</v>
      </c>
      <c r="F286" s="546" t="s">
        <v>566</v>
      </c>
    </row>
    <row r="287" spans="1:6" ht="16.5" customHeight="1" x14ac:dyDescent="0.3">
      <c r="A287" s="1001" t="s">
        <v>268</v>
      </c>
      <c r="B287" s="1001" t="s">
        <v>252</v>
      </c>
      <c r="C287" s="1001" t="s">
        <v>1319</v>
      </c>
      <c r="D287" s="1001" t="s">
        <v>1319</v>
      </c>
      <c r="E287" s="1000" t="s">
        <v>1986</v>
      </c>
      <c r="F287" s="546" t="s">
        <v>599</v>
      </c>
    </row>
    <row r="288" spans="1:6" ht="11.5" x14ac:dyDescent="0.3">
      <c r="A288" s="996" t="s">
        <v>267</v>
      </c>
      <c r="B288" s="996" t="s">
        <v>252</v>
      </c>
      <c r="C288" s="996" t="s">
        <v>1319</v>
      </c>
      <c r="D288" s="996" t="s">
        <v>1319</v>
      </c>
      <c r="E288" s="996" t="s">
        <v>617</v>
      </c>
      <c r="F288" s="547" t="s">
        <v>566</v>
      </c>
    </row>
    <row r="289" spans="1:6" ht="11.5" x14ac:dyDescent="0.3">
      <c r="A289" s="996" t="s">
        <v>267</v>
      </c>
      <c r="B289" s="996" t="s">
        <v>252</v>
      </c>
      <c r="C289" s="996" t="s">
        <v>1319</v>
      </c>
      <c r="D289" s="996" t="s">
        <v>1319</v>
      </c>
      <c r="E289" s="996" t="s">
        <v>617</v>
      </c>
      <c r="F289" s="547" t="s">
        <v>599</v>
      </c>
    </row>
    <row r="290" spans="1:6" ht="34.5" x14ac:dyDescent="0.3">
      <c r="A290" s="544" t="s">
        <v>612</v>
      </c>
      <c r="B290" s="544" t="s">
        <v>602</v>
      </c>
      <c r="C290" s="544" t="s">
        <v>582</v>
      </c>
      <c r="D290" s="500" t="s">
        <v>613</v>
      </c>
      <c r="E290" s="544" t="s">
        <v>1987</v>
      </c>
      <c r="F290" s="544" t="s">
        <v>1319</v>
      </c>
    </row>
    <row r="291" spans="1:6" ht="23" x14ac:dyDescent="0.3">
      <c r="A291" s="545" t="s">
        <v>7</v>
      </c>
      <c r="B291" s="545" t="s">
        <v>606</v>
      </c>
      <c r="C291" s="545" t="s">
        <v>1319</v>
      </c>
      <c r="D291" s="545" t="s">
        <v>1319</v>
      </c>
      <c r="E291" s="545" t="s">
        <v>1319</v>
      </c>
      <c r="F291" s="545" t="s">
        <v>1319</v>
      </c>
    </row>
    <row r="292" spans="1:6" ht="69" x14ac:dyDescent="0.3">
      <c r="A292" s="544" t="s">
        <v>5</v>
      </c>
      <c r="B292" s="544" t="s">
        <v>1334</v>
      </c>
      <c r="C292" s="544" t="s">
        <v>582</v>
      </c>
      <c r="D292" s="544" t="s">
        <v>594</v>
      </c>
      <c r="E292" s="568" t="s">
        <v>1988</v>
      </c>
      <c r="F292" s="546" t="s">
        <v>597</v>
      </c>
    </row>
    <row r="293" spans="1:6" ht="30.75" customHeight="1" x14ac:dyDescent="0.3">
      <c r="A293" s="997" t="s">
        <v>1546</v>
      </c>
      <c r="B293" s="996" t="s">
        <v>605</v>
      </c>
      <c r="C293" s="996" t="s">
        <v>582</v>
      </c>
      <c r="D293" s="996" t="s">
        <v>1486</v>
      </c>
      <c r="E293" s="997" t="s">
        <v>1989</v>
      </c>
      <c r="F293" s="547" t="s">
        <v>566</v>
      </c>
    </row>
    <row r="294" spans="1:6" ht="33" customHeight="1" x14ac:dyDescent="0.3">
      <c r="A294" s="998" t="s">
        <v>1546</v>
      </c>
      <c r="B294" s="996" t="s">
        <v>605</v>
      </c>
      <c r="C294" s="996" t="s">
        <v>582</v>
      </c>
      <c r="D294" s="996" t="s">
        <v>1486</v>
      </c>
      <c r="E294" s="998" t="s">
        <v>1989</v>
      </c>
      <c r="F294" s="547" t="s">
        <v>599</v>
      </c>
    </row>
    <row r="295" spans="1:6" ht="66.75" customHeight="1" x14ac:dyDescent="0.3">
      <c r="A295" s="1001" t="s">
        <v>609</v>
      </c>
      <c r="B295" s="1001" t="s">
        <v>602</v>
      </c>
      <c r="C295" s="1001" t="s">
        <v>582</v>
      </c>
      <c r="D295" s="1001" t="s">
        <v>1479</v>
      </c>
      <c r="E295" s="1001" t="s">
        <v>1319</v>
      </c>
      <c r="F295" s="546" t="s">
        <v>566</v>
      </c>
    </row>
    <row r="296" spans="1:6" ht="69" customHeight="1" x14ac:dyDescent="0.3">
      <c r="A296" s="1001" t="s">
        <v>609</v>
      </c>
      <c r="B296" s="1001" t="s">
        <v>602</v>
      </c>
      <c r="C296" s="1001" t="s">
        <v>582</v>
      </c>
      <c r="D296" s="1001" t="s">
        <v>1479</v>
      </c>
      <c r="E296" s="1001" t="s">
        <v>1319</v>
      </c>
      <c r="F296" s="546" t="s">
        <v>599</v>
      </c>
    </row>
    <row r="297" spans="1:6" ht="12" customHeight="1" x14ac:dyDescent="0.3">
      <c r="A297" s="997" t="s">
        <v>1708</v>
      </c>
      <c r="B297" s="996" t="s">
        <v>266</v>
      </c>
      <c r="C297" s="996" t="s">
        <v>582</v>
      </c>
      <c r="D297" s="996" t="s">
        <v>624</v>
      </c>
      <c r="E297" s="997" t="s">
        <v>1944</v>
      </c>
      <c r="F297" s="547" t="s">
        <v>566</v>
      </c>
    </row>
    <row r="298" spans="1:6" ht="12" customHeight="1" x14ac:dyDescent="0.3">
      <c r="A298" s="998" t="s">
        <v>1708</v>
      </c>
      <c r="B298" s="996" t="s">
        <v>266</v>
      </c>
      <c r="C298" s="996" t="s">
        <v>582</v>
      </c>
      <c r="D298" s="996" t="s">
        <v>624</v>
      </c>
      <c r="E298" s="998" t="s">
        <v>1944</v>
      </c>
      <c r="F298" s="547" t="s">
        <v>1335</v>
      </c>
    </row>
    <row r="299" spans="1:6" ht="12" customHeight="1" x14ac:dyDescent="0.3">
      <c r="A299" s="998" t="s">
        <v>1708</v>
      </c>
      <c r="B299" s="996" t="s">
        <v>266</v>
      </c>
      <c r="C299" s="996" t="s">
        <v>582</v>
      </c>
      <c r="D299" s="996" t="s">
        <v>624</v>
      </c>
      <c r="E299" s="998" t="s">
        <v>1944</v>
      </c>
      <c r="F299" s="547" t="s">
        <v>599</v>
      </c>
    </row>
    <row r="300" spans="1:6" ht="12" customHeight="1" x14ac:dyDescent="0.3">
      <c r="A300" s="998" t="s">
        <v>1708</v>
      </c>
      <c r="B300" s="996" t="s">
        <v>266</v>
      </c>
      <c r="C300" s="996" t="s">
        <v>582</v>
      </c>
      <c r="D300" s="996" t="s">
        <v>624</v>
      </c>
      <c r="E300" s="998" t="s">
        <v>1944</v>
      </c>
      <c r="F300" s="547" t="s">
        <v>1511</v>
      </c>
    </row>
    <row r="301" spans="1:6" ht="81" customHeight="1" x14ac:dyDescent="0.3">
      <c r="A301" s="1001" t="s">
        <v>608</v>
      </c>
      <c r="B301" s="1001" t="s">
        <v>602</v>
      </c>
      <c r="C301" s="1001" t="s">
        <v>582</v>
      </c>
      <c r="D301" s="999" t="s">
        <v>1744</v>
      </c>
      <c r="E301" s="999" t="s">
        <v>1990</v>
      </c>
      <c r="F301" s="546" t="s">
        <v>566</v>
      </c>
    </row>
    <row r="302" spans="1:6" ht="81.75" customHeight="1" x14ac:dyDescent="0.3">
      <c r="A302" s="1001" t="s">
        <v>608</v>
      </c>
      <c r="B302" s="1001" t="s">
        <v>602</v>
      </c>
      <c r="C302" s="1001" t="s">
        <v>582</v>
      </c>
      <c r="D302" s="1000" t="s">
        <v>1744</v>
      </c>
      <c r="E302" s="1000" t="s">
        <v>1990</v>
      </c>
      <c r="F302" s="546" t="s">
        <v>599</v>
      </c>
    </row>
    <row r="303" spans="1:6" ht="57.5" x14ac:dyDescent="0.3">
      <c r="A303" s="545" t="s">
        <v>1494</v>
      </c>
      <c r="B303" s="545" t="s">
        <v>1319</v>
      </c>
      <c r="C303" s="545" t="s">
        <v>582</v>
      </c>
      <c r="D303" s="545" t="s">
        <v>1745</v>
      </c>
      <c r="E303" s="545" t="s">
        <v>1991</v>
      </c>
      <c r="F303" s="547" t="s">
        <v>224</v>
      </c>
    </row>
    <row r="304" spans="1:6" ht="57.5" x14ac:dyDescent="0.3">
      <c r="A304" s="544" t="s">
        <v>1493</v>
      </c>
      <c r="B304" s="544" t="s">
        <v>1319</v>
      </c>
      <c r="C304" s="544" t="s">
        <v>582</v>
      </c>
      <c r="D304" s="544" t="s">
        <v>1746</v>
      </c>
      <c r="E304" s="544" t="s">
        <v>1992</v>
      </c>
      <c r="F304" s="546" t="s">
        <v>224</v>
      </c>
    </row>
    <row r="305" spans="1:6" ht="57.5" x14ac:dyDescent="0.3">
      <c r="A305" s="545" t="s">
        <v>1489</v>
      </c>
      <c r="B305" s="545" t="s">
        <v>1319</v>
      </c>
      <c r="C305" s="545" t="s">
        <v>582</v>
      </c>
      <c r="D305" s="545" t="s">
        <v>1747</v>
      </c>
      <c r="E305" s="688" t="s">
        <v>1993</v>
      </c>
      <c r="F305" s="547" t="s">
        <v>224</v>
      </c>
    </row>
    <row r="306" spans="1:6" ht="11.5" x14ac:dyDescent="0.3">
      <c r="A306" s="1001" t="s">
        <v>145</v>
      </c>
      <c r="B306" s="1001" t="s">
        <v>266</v>
      </c>
      <c r="C306" s="1001" t="s">
        <v>582</v>
      </c>
      <c r="D306" s="1001" t="s">
        <v>622</v>
      </c>
      <c r="E306" s="999" t="s">
        <v>1944</v>
      </c>
      <c r="F306" s="546" t="s">
        <v>566</v>
      </c>
    </row>
    <row r="307" spans="1:6" ht="11.5" x14ac:dyDescent="0.3">
      <c r="A307" s="1001" t="s">
        <v>145</v>
      </c>
      <c r="B307" s="1001" t="s">
        <v>266</v>
      </c>
      <c r="C307" s="1001" t="s">
        <v>582</v>
      </c>
      <c r="D307" s="1001" t="s">
        <v>622</v>
      </c>
      <c r="E307" s="1000" t="s">
        <v>1944</v>
      </c>
      <c r="F307" s="546" t="s">
        <v>1335</v>
      </c>
    </row>
    <row r="308" spans="1:6" ht="11.5" x14ac:dyDescent="0.3">
      <c r="A308" s="1001" t="s">
        <v>145</v>
      </c>
      <c r="B308" s="1001" t="s">
        <v>266</v>
      </c>
      <c r="C308" s="1001" t="s">
        <v>582</v>
      </c>
      <c r="D308" s="1001" t="s">
        <v>622</v>
      </c>
      <c r="E308" s="1000" t="s">
        <v>1944</v>
      </c>
      <c r="F308" s="546" t="s">
        <v>599</v>
      </c>
    </row>
    <row r="309" spans="1:6" ht="11.5" x14ac:dyDescent="0.3">
      <c r="A309" s="1001" t="s">
        <v>145</v>
      </c>
      <c r="B309" s="1001" t="s">
        <v>266</v>
      </c>
      <c r="C309" s="1001" t="s">
        <v>582</v>
      </c>
      <c r="D309" s="1001" t="s">
        <v>622</v>
      </c>
      <c r="E309" s="1000" t="s">
        <v>1944</v>
      </c>
      <c r="F309" s="546" t="s">
        <v>1511</v>
      </c>
    </row>
    <row r="310" spans="1:6" ht="12" customHeight="1" x14ac:dyDescent="0.3">
      <c r="A310" s="996" t="s">
        <v>151</v>
      </c>
      <c r="B310" s="996" t="s">
        <v>266</v>
      </c>
      <c r="C310" s="996" t="s">
        <v>582</v>
      </c>
      <c r="D310" s="996" t="s">
        <v>625</v>
      </c>
      <c r="E310" s="997" t="s">
        <v>1944</v>
      </c>
      <c r="F310" s="547" t="s">
        <v>566</v>
      </c>
    </row>
    <row r="311" spans="1:6" ht="12" customHeight="1" x14ac:dyDescent="0.3">
      <c r="A311" s="996" t="s">
        <v>151</v>
      </c>
      <c r="B311" s="996" t="s">
        <v>266</v>
      </c>
      <c r="C311" s="996" t="s">
        <v>582</v>
      </c>
      <c r="D311" s="996" t="s">
        <v>625</v>
      </c>
      <c r="E311" s="998" t="s">
        <v>1944</v>
      </c>
      <c r="F311" s="547" t="s">
        <v>1335</v>
      </c>
    </row>
    <row r="312" spans="1:6" ht="12" customHeight="1" x14ac:dyDescent="0.3">
      <c r="A312" s="996" t="s">
        <v>151</v>
      </c>
      <c r="B312" s="996" t="s">
        <v>266</v>
      </c>
      <c r="C312" s="996" t="s">
        <v>582</v>
      </c>
      <c r="D312" s="996" t="s">
        <v>625</v>
      </c>
      <c r="E312" s="998" t="s">
        <v>1944</v>
      </c>
      <c r="F312" s="547" t="s">
        <v>599</v>
      </c>
    </row>
    <row r="313" spans="1:6" ht="12" customHeight="1" x14ac:dyDescent="0.3">
      <c r="A313" s="996" t="s">
        <v>151</v>
      </c>
      <c r="B313" s="996" t="s">
        <v>266</v>
      </c>
      <c r="C313" s="996" t="s">
        <v>582</v>
      </c>
      <c r="D313" s="996" t="s">
        <v>625</v>
      </c>
      <c r="E313" s="998" t="s">
        <v>1944</v>
      </c>
      <c r="F313" s="547" t="s">
        <v>1511</v>
      </c>
    </row>
    <row r="314" spans="1:6" ht="12" customHeight="1" x14ac:dyDescent="0.3">
      <c r="A314" s="999" t="s">
        <v>1748</v>
      </c>
      <c r="B314" s="1001" t="s">
        <v>253</v>
      </c>
      <c r="C314" s="1001" t="s">
        <v>582</v>
      </c>
      <c r="D314" s="1011" t="s">
        <v>1749</v>
      </c>
      <c r="E314" s="1001" t="s">
        <v>1319</v>
      </c>
      <c r="F314" s="546" t="s">
        <v>599</v>
      </c>
    </row>
    <row r="315" spans="1:6" ht="12" customHeight="1" x14ac:dyDescent="0.3">
      <c r="A315" s="1000" t="s">
        <v>1748</v>
      </c>
      <c r="B315" s="1001" t="s">
        <v>253</v>
      </c>
      <c r="C315" s="1001" t="s">
        <v>582</v>
      </c>
      <c r="D315" s="1012" t="s">
        <v>1749</v>
      </c>
      <c r="E315" s="1001" t="s">
        <v>1319</v>
      </c>
      <c r="F315" s="546" t="s">
        <v>1511</v>
      </c>
    </row>
    <row r="316" spans="1:6" ht="23.25" customHeight="1" x14ac:dyDescent="0.3">
      <c r="A316" s="997" t="s">
        <v>255</v>
      </c>
      <c r="B316" s="996" t="s">
        <v>253</v>
      </c>
      <c r="C316" s="996" t="s">
        <v>582</v>
      </c>
      <c r="D316" s="1014" t="s">
        <v>1750</v>
      </c>
      <c r="E316" s="997" t="s">
        <v>1994</v>
      </c>
      <c r="F316" s="547" t="s">
        <v>599</v>
      </c>
    </row>
    <row r="317" spans="1:6" ht="28.5" customHeight="1" x14ac:dyDescent="0.3">
      <c r="A317" s="998" t="s">
        <v>255</v>
      </c>
      <c r="B317" s="996" t="s">
        <v>253</v>
      </c>
      <c r="C317" s="996" t="s">
        <v>582</v>
      </c>
      <c r="D317" s="1015" t="s">
        <v>1750</v>
      </c>
      <c r="E317" s="998" t="s">
        <v>1994</v>
      </c>
      <c r="F317" s="547" t="s">
        <v>1511</v>
      </c>
    </row>
    <row r="318" spans="1:6" ht="18.75" customHeight="1" x14ac:dyDescent="0.3">
      <c r="A318" s="1001" t="s">
        <v>244</v>
      </c>
      <c r="B318" s="1001" t="s">
        <v>605</v>
      </c>
      <c r="C318" s="1001" t="s">
        <v>582</v>
      </c>
      <c r="D318" s="1001" t="s">
        <v>264</v>
      </c>
      <c r="E318" s="1001" t="s">
        <v>1319</v>
      </c>
      <c r="F318" s="546" t="s">
        <v>566</v>
      </c>
    </row>
    <row r="319" spans="1:6" ht="18.75" customHeight="1" x14ac:dyDescent="0.3">
      <c r="A319" s="1001" t="s">
        <v>244</v>
      </c>
      <c r="B319" s="1001" t="s">
        <v>605</v>
      </c>
      <c r="C319" s="1001" t="s">
        <v>582</v>
      </c>
      <c r="D319" s="1001" t="s">
        <v>264</v>
      </c>
      <c r="E319" s="1001" t="s">
        <v>1319</v>
      </c>
      <c r="F319" s="546" t="s">
        <v>599</v>
      </c>
    </row>
    <row r="320" spans="1:6" ht="11.5" x14ac:dyDescent="0.3">
      <c r="A320" s="996" t="s">
        <v>245</v>
      </c>
      <c r="B320" s="996" t="s">
        <v>605</v>
      </c>
      <c r="C320" s="996" t="s">
        <v>582</v>
      </c>
      <c r="D320" s="996" t="s">
        <v>265</v>
      </c>
      <c r="E320" s="996" t="s">
        <v>1319</v>
      </c>
      <c r="F320" s="547" t="s">
        <v>566</v>
      </c>
    </row>
    <row r="321" spans="1:6" ht="11.5" x14ac:dyDescent="0.3">
      <c r="A321" s="996" t="s">
        <v>245</v>
      </c>
      <c r="B321" s="996" t="s">
        <v>605</v>
      </c>
      <c r="C321" s="996" t="s">
        <v>582</v>
      </c>
      <c r="D321" s="996" t="s">
        <v>265</v>
      </c>
      <c r="E321" s="996" t="s">
        <v>1319</v>
      </c>
      <c r="F321" s="547" t="s">
        <v>599</v>
      </c>
    </row>
  </sheetData>
  <sheetProtection algorithmName="SHA-512" hashValue="iNSNm0lqK2ByeXhXuigJ0KrGwcEsvBtUqc0DeCnegv87DWkW2NI63asB7YCWoyhAiGdzCJ4r1gxKaGodyV5hog==" saltValue="9KSyPiKmHp0jURHiFQLm3w==" spinCount="100000" sheet="1" sort="0" autoFilter="0"/>
  <autoFilter ref="A2:F321" xr:uid="{00000000-0009-0000-0000-00000E000000}"/>
  <mergeCells count="415">
    <mergeCell ref="G231:G232"/>
    <mergeCell ref="G189:G190"/>
    <mergeCell ref="H231:H232"/>
    <mergeCell ref="G242:G243"/>
    <mergeCell ref="C314:C315"/>
    <mergeCell ref="A320:A321"/>
    <mergeCell ref="B320:B321"/>
    <mergeCell ref="C320:C321"/>
    <mergeCell ref="D320:D321"/>
    <mergeCell ref="E320:E321"/>
    <mergeCell ref="A316:A317"/>
    <mergeCell ref="B316:B317"/>
    <mergeCell ref="C316:C317"/>
    <mergeCell ref="D316:D317"/>
    <mergeCell ref="E316:E317"/>
    <mergeCell ref="A318:A319"/>
    <mergeCell ref="B318:B319"/>
    <mergeCell ref="C318:C319"/>
    <mergeCell ref="D318:D319"/>
    <mergeCell ref="E318:E319"/>
    <mergeCell ref="A297:A300"/>
    <mergeCell ref="B297:B300"/>
    <mergeCell ref="C297:C300"/>
    <mergeCell ref="D297:D300"/>
    <mergeCell ref="E297:E300"/>
    <mergeCell ref="D314:D315"/>
    <mergeCell ref="E314:E315"/>
    <mergeCell ref="A301:A302"/>
    <mergeCell ref="B301:B302"/>
    <mergeCell ref="C301:C302"/>
    <mergeCell ref="D301:D302"/>
    <mergeCell ref="E301:E302"/>
    <mergeCell ref="A306:A309"/>
    <mergeCell ref="B306:B309"/>
    <mergeCell ref="C306:C309"/>
    <mergeCell ref="D306:D309"/>
    <mergeCell ref="E306:E309"/>
    <mergeCell ref="A310:A313"/>
    <mergeCell ref="B310:B313"/>
    <mergeCell ref="C310:C313"/>
    <mergeCell ref="D310:D313"/>
    <mergeCell ref="E310:E313"/>
    <mergeCell ref="A314:A315"/>
    <mergeCell ref="B314:B315"/>
    <mergeCell ref="A293:A294"/>
    <mergeCell ref="B293:B294"/>
    <mergeCell ref="C293:C294"/>
    <mergeCell ref="D293:D294"/>
    <mergeCell ref="E293:E294"/>
    <mergeCell ref="A295:A296"/>
    <mergeCell ref="B295:B296"/>
    <mergeCell ref="C295:C296"/>
    <mergeCell ref="D295:D296"/>
    <mergeCell ref="E295:E296"/>
    <mergeCell ref="A286:A287"/>
    <mergeCell ref="B286:B287"/>
    <mergeCell ref="C286:C287"/>
    <mergeCell ref="D286:D287"/>
    <mergeCell ref="E286:E287"/>
    <mergeCell ref="A288:A289"/>
    <mergeCell ref="B288:B289"/>
    <mergeCell ref="C288:C289"/>
    <mergeCell ref="D288:D289"/>
    <mergeCell ref="E288:E289"/>
    <mergeCell ref="A282:A283"/>
    <mergeCell ref="B282:B283"/>
    <mergeCell ref="C282:C283"/>
    <mergeCell ref="D282:D283"/>
    <mergeCell ref="E282:E283"/>
    <mergeCell ref="A284:A285"/>
    <mergeCell ref="B284:B285"/>
    <mergeCell ref="C284:C285"/>
    <mergeCell ref="D284:D285"/>
    <mergeCell ref="E284:E285"/>
    <mergeCell ref="A270:A273"/>
    <mergeCell ref="B270:B273"/>
    <mergeCell ref="C270:C273"/>
    <mergeCell ref="D270:D273"/>
    <mergeCell ref="E270:E273"/>
    <mergeCell ref="A278:A281"/>
    <mergeCell ref="B278:B281"/>
    <mergeCell ref="C278:C281"/>
    <mergeCell ref="D278:D281"/>
    <mergeCell ref="E278:E281"/>
    <mergeCell ref="A257:A259"/>
    <mergeCell ref="B257:B259"/>
    <mergeCell ref="C257:C259"/>
    <mergeCell ref="D257:D259"/>
    <mergeCell ref="E257:E259"/>
    <mergeCell ref="A266:A269"/>
    <mergeCell ref="B266:B269"/>
    <mergeCell ref="C266:C269"/>
    <mergeCell ref="D266:D269"/>
    <mergeCell ref="E266:E269"/>
    <mergeCell ref="A264:A265"/>
    <mergeCell ref="B264:B265"/>
    <mergeCell ref="C264:C265"/>
    <mergeCell ref="D264:D265"/>
    <mergeCell ref="A249:A252"/>
    <mergeCell ref="B249:B252"/>
    <mergeCell ref="C249:C252"/>
    <mergeCell ref="D249:D252"/>
    <mergeCell ref="E249:E252"/>
    <mergeCell ref="A254:A256"/>
    <mergeCell ref="B254:B256"/>
    <mergeCell ref="C254:C256"/>
    <mergeCell ref="D254:D256"/>
    <mergeCell ref="E254:E256"/>
    <mergeCell ref="A237:A240"/>
    <mergeCell ref="B237:B240"/>
    <mergeCell ref="C237:C240"/>
    <mergeCell ref="D237:D240"/>
    <mergeCell ref="E237:E240"/>
    <mergeCell ref="A242:A243"/>
    <mergeCell ref="B242:B243"/>
    <mergeCell ref="C242:C243"/>
    <mergeCell ref="D242:D243"/>
    <mergeCell ref="E242:E243"/>
    <mergeCell ref="A231:A232"/>
    <mergeCell ref="B231:B232"/>
    <mergeCell ref="C231:C232"/>
    <mergeCell ref="D231:D232"/>
    <mergeCell ref="E231:E232"/>
    <mergeCell ref="A234:A235"/>
    <mergeCell ref="B234:B235"/>
    <mergeCell ref="C234:C235"/>
    <mergeCell ref="D234:D235"/>
    <mergeCell ref="E234:E235"/>
    <mergeCell ref="A224:A225"/>
    <mergeCell ref="B224:B225"/>
    <mergeCell ref="C224:C225"/>
    <mergeCell ref="D224:D225"/>
    <mergeCell ref="E224:E225"/>
    <mergeCell ref="A213:A214"/>
    <mergeCell ref="B213:B214"/>
    <mergeCell ref="C213:C214"/>
    <mergeCell ref="D213:D214"/>
    <mergeCell ref="E213:E214"/>
    <mergeCell ref="A222:A223"/>
    <mergeCell ref="B222:B223"/>
    <mergeCell ref="C222:C223"/>
    <mergeCell ref="D222:D223"/>
    <mergeCell ref="E222:E223"/>
    <mergeCell ref="A215:A218"/>
    <mergeCell ref="B215:B218"/>
    <mergeCell ref="C215:C218"/>
    <mergeCell ref="D215:D218"/>
    <mergeCell ref="E215:E218"/>
    <mergeCell ref="A207:A208"/>
    <mergeCell ref="B207:B208"/>
    <mergeCell ref="C207:C208"/>
    <mergeCell ref="D207:D208"/>
    <mergeCell ref="E207:E208"/>
    <mergeCell ref="A209:A212"/>
    <mergeCell ref="B209:B212"/>
    <mergeCell ref="C209:C212"/>
    <mergeCell ref="D209:D212"/>
    <mergeCell ref="E209:E212"/>
    <mergeCell ref="A203:A204"/>
    <mergeCell ref="B203:B204"/>
    <mergeCell ref="C203:C204"/>
    <mergeCell ref="D203:D204"/>
    <mergeCell ref="E203:E204"/>
    <mergeCell ref="A205:A206"/>
    <mergeCell ref="B205:B206"/>
    <mergeCell ref="C205:C206"/>
    <mergeCell ref="D205:D206"/>
    <mergeCell ref="E205:E206"/>
    <mergeCell ref="A189:A190"/>
    <mergeCell ref="B189:B190"/>
    <mergeCell ref="C189:C190"/>
    <mergeCell ref="D189:D190"/>
    <mergeCell ref="E189:E190"/>
    <mergeCell ref="A200:A201"/>
    <mergeCell ref="B200:B201"/>
    <mergeCell ref="C200:C201"/>
    <mergeCell ref="D200:D201"/>
    <mergeCell ref="E200:E201"/>
    <mergeCell ref="A183:A184"/>
    <mergeCell ref="B183:B184"/>
    <mergeCell ref="C183:C184"/>
    <mergeCell ref="D183:D184"/>
    <mergeCell ref="E183:E184"/>
    <mergeCell ref="A185:A188"/>
    <mergeCell ref="B185:B188"/>
    <mergeCell ref="C185:C188"/>
    <mergeCell ref="D185:D188"/>
    <mergeCell ref="E185:E188"/>
    <mergeCell ref="A177:A178"/>
    <mergeCell ref="B177:B178"/>
    <mergeCell ref="C177:C178"/>
    <mergeCell ref="D177:D178"/>
    <mergeCell ref="E177:E178"/>
    <mergeCell ref="A179:A182"/>
    <mergeCell ref="B179:B182"/>
    <mergeCell ref="C179:C182"/>
    <mergeCell ref="D179:D182"/>
    <mergeCell ref="E179:E182"/>
    <mergeCell ref="A171:A174"/>
    <mergeCell ref="B171:B174"/>
    <mergeCell ref="C171:C174"/>
    <mergeCell ref="D171:D174"/>
    <mergeCell ref="E171:E174"/>
    <mergeCell ref="A175:A176"/>
    <mergeCell ref="B175:B176"/>
    <mergeCell ref="C175:C176"/>
    <mergeCell ref="D175:D176"/>
    <mergeCell ref="E175:E176"/>
    <mergeCell ref="C156:C157"/>
    <mergeCell ref="D156:D157"/>
    <mergeCell ref="E156:E157"/>
    <mergeCell ref="A160:A161"/>
    <mergeCell ref="B160:B161"/>
    <mergeCell ref="C160:C161"/>
    <mergeCell ref="D160:D161"/>
    <mergeCell ref="A168:A169"/>
    <mergeCell ref="B168:B169"/>
    <mergeCell ref="C168:C169"/>
    <mergeCell ref="D168:D169"/>
    <mergeCell ref="E168:E169"/>
    <mergeCell ref="B156:B157"/>
    <mergeCell ref="E162:E163"/>
    <mergeCell ref="A164:A167"/>
    <mergeCell ref="B164:B167"/>
    <mergeCell ref="C164:C167"/>
    <mergeCell ref="D164:D167"/>
    <mergeCell ref="E164:E167"/>
    <mergeCell ref="A149:A152"/>
    <mergeCell ref="B149:B152"/>
    <mergeCell ref="C149:C152"/>
    <mergeCell ref="D149:D152"/>
    <mergeCell ref="E149:E152"/>
    <mergeCell ref="A140:A143"/>
    <mergeCell ref="B140:B143"/>
    <mergeCell ref="C140:C143"/>
    <mergeCell ref="D140:D143"/>
    <mergeCell ref="E140:E143"/>
    <mergeCell ref="A144:A145"/>
    <mergeCell ref="B144:B145"/>
    <mergeCell ref="C144:C145"/>
    <mergeCell ref="D144:D145"/>
    <mergeCell ref="E144:E145"/>
    <mergeCell ref="A146:A148"/>
    <mergeCell ref="B146:B148"/>
    <mergeCell ref="C146:C148"/>
    <mergeCell ref="D146:D148"/>
    <mergeCell ref="E146:E148"/>
    <mergeCell ref="A135:A136"/>
    <mergeCell ref="B135:B136"/>
    <mergeCell ref="C135:C136"/>
    <mergeCell ref="D135:D136"/>
    <mergeCell ref="E135:E136"/>
    <mergeCell ref="A138:A139"/>
    <mergeCell ref="B138:B139"/>
    <mergeCell ref="C138:C139"/>
    <mergeCell ref="D138:D139"/>
    <mergeCell ref="E138:E139"/>
    <mergeCell ref="A117:A118"/>
    <mergeCell ref="B117:B118"/>
    <mergeCell ref="C117:C118"/>
    <mergeCell ref="D117:D118"/>
    <mergeCell ref="E117:E118"/>
    <mergeCell ref="A120:A124"/>
    <mergeCell ref="B120:B124"/>
    <mergeCell ref="C120:C124"/>
    <mergeCell ref="D120:D124"/>
    <mergeCell ref="E120:E124"/>
    <mergeCell ref="A105:A106"/>
    <mergeCell ref="B105:B106"/>
    <mergeCell ref="C105:C106"/>
    <mergeCell ref="D105:D106"/>
    <mergeCell ref="E105:E106"/>
    <mergeCell ref="A109:A110"/>
    <mergeCell ref="B109:B110"/>
    <mergeCell ref="C109:C110"/>
    <mergeCell ref="D109:D110"/>
    <mergeCell ref="E109:E110"/>
    <mergeCell ref="A98:A99"/>
    <mergeCell ref="B98:B99"/>
    <mergeCell ref="C98:C99"/>
    <mergeCell ref="D98:D99"/>
    <mergeCell ref="E98:E99"/>
    <mergeCell ref="A100:A104"/>
    <mergeCell ref="B100:B104"/>
    <mergeCell ref="C100:C104"/>
    <mergeCell ref="D100:D104"/>
    <mergeCell ref="E100:E104"/>
    <mergeCell ref="A91:A92"/>
    <mergeCell ref="B91:B92"/>
    <mergeCell ref="C91:C92"/>
    <mergeCell ref="D91:D92"/>
    <mergeCell ref="E91:E92"/>
    <mergeCell ref="A95:A96"/>
    <mergeCell ref="B95:B96"/>
    <mergeCell ref="C95:C96"/>
    <mergeCell ref="D95:D96"/>
    <mergeCell ref="E95:E96"/>
    <mergeCell ref="A84:A85"/>
    <mergeCell ref="B84:B85"/>
    <mergeCell ref="C84:C85"/>
    <mergeCell ref="D84:D85"/>
    <mergeCell ref="E84:E85"/>
    <mergeCell ref="A86:A90"/>
    <mergeCell ref="B86:B90"/>
    <mergeCell ref="C86:C90"/>
    <mergeCell ref="D86:D90"/>
    <mergeCell ref="E86:E90"/>
    <mergeCell ref="A77:A81"/>
    <mergeCell ref="B77:B81"/>
    <mergeCell ref="C77:C81"/>
    <mergeCell ref="D77:D81"/>
    <mergeCell ref="E77:E81"/>
    <mergeCell ref="A82:A83"/>
    <mergeCell ref="B82:B83"/>
    <mergeCell ref="C82:C83"/>
    <mergeCell ref="D82:D83"/>
    <mergeCell ref="E82:E83"/>
    <mergeCell ref="A73:A74"/>
    <mergeCell ref="B73:B74"/>
    <mergeCell ref="C73:C74"/>
    <mergeCell ref="D73:D74"/>
    <mergeCell ref="E73:E74"/>
    <mergeCell ref="A75:A76"/>
    <mergeCell ref="B75:B76"/>
    <mergeCell ref="C75:C76"/>
    <mergeCell ref="D75:D76"/>
    <mergeCell ref="E75:E76"/>
    <mergeCell ref="A67:A70"/>
    <mergeCell ref="B67:B70"/>
    <mergeCell ref="C67:C70"/>
    <mergeCell ref="D67:D70"/>
    <mergeCell ref="E67:E70"/>
    <mergeCell ref="A71:A72"/>
    <mergeCell ref="B71:B72"/>
    <mergeCell ref="C71:C72"/>
    <mergeCell ref="D71:D72"/>
    <mergeCell ref="E71:E72"/>
    <mergeCell ref="A59:A62"/>
    <mergeCell ref="B59:B62"/>
    <mergeCell ref="C59:C62"/>
    <mergeCell ref="D59:D62"/>
    <mergeCell ref="E59:E62"/>
    <mergeCell ref="A63:A66"/>
    <mergeCell ref="B63:B66"/>
    <mergeCell ref="C63:C66"/>
    <mergeCell ref="D63:D66"/>
    <mergeCell ref="E63:E66"/>
    <mergeCell ref="A49:A52"/>
    <mergeCell ref="B49:B52"/>
    <mergeCell ref="C49:C52"/>
    <mergeCell ref="D49:D52"/>
    <mergeCell ref="E49:E52"/>
    <mergeCell ref="A54:A56"/>
    <mergeCell ref="B54:B56"/>
    <mergeCell ref="C54:C56"/>
    <mergeCell ref="D54:D56"/>
    <mergeCell ref="E54:E56"/>
    <mergeCell ref="A32:A33"/>
    <mergeCell ref="B32:B33"/>
    <mergeCell ref="C32:C33"/>
    <mergeCell ref="D32:D33"/>
    <mergeCell ref="E32:E33"/>
    <mergeCell ref="A35:A39"/>
    <mergeCell ref="B35:B39"/>
    <mergeCell ref="C35:C39"/>
    <mergeCell ref="D35:D39"/>
    <mergeCell ref="E35:E39"/>
    <mergeCell ref="E30:E31"/>
    <mergeCell ref="A4:A5"/>
    <mergeCell ref="B4:B5"/>
    <mergeCell ref="C4:C5"/>
    <mergeCell ref="D4:D5"/>
    <mergeCell ref="E4:E5"/>
    <mergeCell ref="A13:A14"/>
    <mergeCell ref="B13:B14"/>
    <mergeCell ref="C13:C14"/>
    <mergeCell ref="D13:D14"/>
    <mergeCell ref="E13:E14"/>
    <mergeCell ref="A18:A21"/>
    <mergeCell ref="B18:B21"/>
    <mergeCell ref="C18:C21"/>
    <mergeCell ref="D18:D21"/>
    <mergeCell ref="E18:E21"/>
    <mergeCell ref="A22:A25"/>
    <mergeCell ref="B22:B25"/>
    <mergeCell ref="C22:C25"/>
    <mergeCell ref="D22:D25"/>
    <mergeCell ref="E22:E25"/>
    <mergeCell ref="A26:A29"/>
    <mergeCell ref="B26:B29"/>
    <mergeCell ref="C26:C29"/>
    <mergeCell ref="D26:D29"/>
    <mergeCell ref="E26:E29"/>
    <mergeCell ref="A30:A31"/>
    <mergeCell ref="B30:B31"/>
    <mergeCell ref="C30:C31"/>
    <mergeCell ref="D30:D31"/>
    <mergeCell ref="G86:G90"/>
    <mergeCell ref="F264:F265"/>
    <mergeCell ref="A153:A154"/>
    <mergeCell ref="B153:B154"/>
    <mergeCell ref="C153:C154"/>
    <mergeCell ref="D153:D154"/>
    <mergeCell ref="E153:E154"/>
    <mergeCell ref="A191:A192"/>
    <mergeCell ref="B191:B192"/>
    <mergeCell ref="C191:C192"/>
    <mergeCell ref="D191:D192"/>
    <mergeCell ref="F191:F192"/>
    <mergeCell ref="A156:A157"/>
    <mergeCell ref="E160:E161"/>
    <mergeCell ref="A162:A163"/>
    <mergeCell ref="B162:B163"/>
    <mergeCell ref="C162:C163"/>
    <mergeCell ref="D162:D163"/>
  </mergeCells>
  <hyperlinks>
    <hyperlink ref="A1" location="INDEX!A1" display="Back to INDEX" xr:uid="{00000000-0004-0000-0E00-000000000000}"/>
    <hyperlink ref="F3" location="'T 2 and 3'!A2" display="Table 3" xr:uid="{00000000-0004-0000-0E00-000001000000}"/>
    <hyperlink ref="F15" location="'T 2 and 3'!A41" display="Table 3" xr:uid="{00000000-0004-0000-0E00-000002000000}"/>
    <hyperlink ref="F16" location="'T 2 and 3'!A43" display="Table 3" xr:uid="{00000000-0004-0000-0E00-000003000000}"/>
    <hyperlink ref="F17" location="'T 2 and 3'!A44" display="Table 3" xr:uid="{00000000-0004-0000-0E00-000004000000}"/>
    <hyperlink ref="F111" location="'T 2 and 3'!A48" display="Table 3" xr:uid="{00000000-0004-0000-0E00-000005000000}"/>
    <hyperlink ref="F112" location="'T 2 and 3'!A51" display="Table 3" xr:uid="{00000000-0004-0000-0E00-000006000000}"/>
    <hyperlink ref="F114" location="'T 2 and 3'!A55" display="Table 3" xr:uid="{00000000-0004-0000-0E00-000007000000}"/>
    <hyperlink ref="F260" location="'T 2 and 3'!A46" display="Table 3" xr:uid="{00000000-0004-0000-0E00-000008000000}"/>
    <hyperlink ref="F18" location="'T 4a and 5a'!A1" display="Table 4a" xr:uid="{00000000-0004-0000-0E00-000009000000}"/>
    <hyperlink ref="F22" location="'T 4a and 5a'!A1" display="Table 4a" xr:uid="{00000000-0004-0000-0E00-00000A000000}"/>
    <hyperlink ref="F26" location="'T 4a and 5a'!A1" display="Table 4a" xr:uid="{00000000-0004-0000-0E00-00000B000000}"/>
    <hyperlink ref="F35" location="'T 4a and 5a'!A1" display="Table 4a" xr:uid="{00000000-0004-0000-0E00-00000C000000}"/>
    <hyperlink ref="F54" location="'T 4a and 5a'!A679" display="Table 4a" xr:uid="{00000000-0004-0000-0E00-00000D000000}"/>
    <hyperlink ref="F59" location="'T 4a and 5a'!A151" display="Table 4a" xr:uid="{00000000-0004-0000-0E00-00000E000000}"/>
    <hyperlink ref="F63" location="'T 4a and 5a'!A137" display="Table 4a" xr:uid="{00000000-0004-0000-0E00-00000F000000}"/>
    <hyperlink ref="F67" location="'T 4a and 5a'!A1" display="Table 4a" xr:uid="{00000000-0004-0000-0E00-000010000000}"/>
    <hyperlink ref="F71" location="'T 4a and 5a'!A185" display="Table 4a" xr:uid="{00000000-0004-0000-0E00-000011000000}"/>
    <hyperlink ref="F78" location="'T 4a and 5a'!A1" display="Table 4a" xr:uid="{00000000-0004-0000-0E00-000012000000}"/>
    <hyperlink ref="F84" location="'T 4a and 5a'!A1" display="Table 4a" xr:uid="{00000000-0004-0000-0E00-000013000000}"/>
    <hyperlink ref="F86" location="'T 4a and 5a'!A10" display="Table 4a" xr:uid="{00000000-0004-0000-0E00-000014000000}"/>
    <hyperlink ref="F91" location="'T 4a and 5a'!A707" display="Table 4a" xr:uid="{00000000-0004-0000-0E00-000015000000}"/>
    <hyperlink ref="F95" location="'T 4a and 5a'!A708" display="Table 4a" xr:uid="{00000000-0004-0000-0E00-000016000000}"/>
    <hyperlink ref="F98" location="'T 4a and 5a'!A1" display="Table 4a" xr:uid="{00000000-0004-0000-0E00-000017000000}"/>
    <hyperlink ref="F100" location="'T 4a and 5a'!A131" display="Table 4a" xr:uid="{00000000-0004-0000-0E00-000018000000}"/>
    <hyperlink ref="F105" location="'T 4a and 5a'!A1" display="Table 4a" xr:uid="{00000000-0004-0000-0E00-000019000000}"/>
    <hyperlink ref="F109" location="'T 4a and 5a'!A20" display="Table 4a" xr:uid="{00000000-0004-0000-0E00-00001A000000}"/>
    <hyperlink ref="F120" location="'T 4a and 5a'!A601" display="Table 4a" xr:uid="{00000000-0004-0000-0E00-00001B000000}"/>
    <hyperlink ref="F135" location="'T 4a and 5a'!A1" display="Table 4a" xr:uid="{00000000-0004-0000-0E00-00001C000000}"/>
    <hyperlink ref="F138" location="'T 4a and 5a'!A122" display="Table 4a" xr:uid="{00000000-0004-0000-0E00-00001D000000}"/>
    <hyperlink ref="F140" location="'T 4a and 5a'!A1" display="Table 4a" xr:uid="{00000000-0004-0000-0E00-00001E000000}"/>
    <hyperlink ref="F144" location="'T 4a and 5a'!A1" display="Table 4a" xr:uid="{00000000-0004-0000-0E00-00001F000000}"/>
    <hyperlink ref="F146" location="'T 4a and 5a'!A12" display="Table 4a" xr:uid="{00000000-0004-0000-0E00-000020000000}"/>
    <hyperlink ref="F149" location="'T 4a and 5a'!A1" display="Table 4a" xr:uid="{00000000-0004-0000-0E00-000021000000}"/>
    <hyperlink ref="F153" location="'T 4a and 5a'!A1" display="Table 4a" xr:uid="{00000000-0004-0000-0E00-000022000000}"/>
    <hyperlink ref="F164" location="'T 4a and 5a'!A1" display="Table 4a" xr:uid="{00000000-0004-0000-0E00-000023000000}"/>
    <hyperlink ref="F171" location="'T 4a and 5a'!A1" display="Table 4a" xr:uid="{00000000-0004-0000-0E00-000024000000}"/>
    <hyperlink ref="F175" location="'T 4a and 5a'!A1" display="Table 4a" xr:uid="{00000000-0004-0000-0E00-000025000000}"/>
    <hyperlink ref="F179" location="'T 4a and 5a'!A309" display="Table 4a" xr:uid="{00000000-0004-0000-0E00-000026000000}"/>
    <hyperlink ref="F183" location="'T 4a and 5a'!A187" display="Table 4a" xr:uid="{00000000-0004-0000-0E00-000027000000}"/>
    <hyperlink ref="F185" location="'T 4a and 5a'!A1" display="Table 4a" xr:uid="{00000000-0004-0000-0E00-000028000000}"/>
    <hyperlink ref="F189" location="'T 4a and 5a'!A1" display="Table 4a" xr:uid="{00000000-0004-0000-0E00-000029000000}"/>
    <hyperlink ref="F200" location="'T 4a and 5a'!A18" display="Table 4a" xr:uid="{00000000-0004-0000-0E00-00002A000000}"/>
    <hyperlink ref="F209" location="'T 4a and 5a'!A1" display="Table 4a" xr:uid="{00000000-0004-0000-0E00-00002B000000}"/>
    <hyperlink ref="F213" location="'T 4a and 5a'!A709" display="Table 4a" xr:uid="{00000000-0004-0000-0E00-00002C000000}"/>
    <hyperlink ref="F222" location="'T 4a and 5a'!A685" display="Table 4a" xr:uid="{00000000-0004-0000-0E00-00002D000000}"/>
    <hyperlink ref="F224" location="'T 4a and 5a'!A1" display="Table 4a" xr:uid="{00000000-0004-0000-0E00-00002E000000}"/>
    <hyperlink ref="F234" location="'T 4a and 5a'!A1" display="Table 4a" xr:uid="{00000000-0004-0000-0E00-00002F000000}"/>
    <hyperlink ref="F242" location="'T 4a and 5a'!A1" display="Table 4a" xr:uid="{00000000-0004-0000-0E00-000030000000}"/>
    <hyperlink ref="F237" location="'T 4a and 5a'!A50" display="Table 4a" xr:uid="{00000000-0004-0000-0E00-000031000000}"/>
    <hyperlink ref="F255" location="'T 4a and 5a'!A1" display="Table 4a" xr:uid="{00000000-0004-0000-0E00-000032000000}"/>
    <hyperlink ref="F249" location="'T 4a and 5a'!A1" display="Table 4a" xr:uid="{00000000-0004-0000-0E00-000033000000}"/>
    <hyperlink ref="F258" location="'T 4a and 5a'!A1" display="Table 4a" xr:uid="{00000000-0004-0000-0E00-000034000000}"/>
    <hyperlink ref="F266" location="'T 4a and 5a'!A1" display="Table 4a" xr:uid="{00000000-0004-0000-0E00-000035000000}"/>
    <hyperlink ref="F270" location="'T 4a and 5a'!A1" display="Table 4a" xr:uid="{00000000-0004-0000-0E00-000036000000}"/>
    <hyperlink ref="F282" location="'T 4a and 5a'!A1" display="Table 4a" xr:uid="{00000000-0004-0000-0E00-000037000000}"/>
    <hyperlink ref="F286" location="'T 4a and 5a'!A1" display="Table 4a" xr:uid="{00000000-0004-0000-0E00-000038000000}"/>
    <hyperlink ref="F278" location="'T 4a and 5a'!A1" display="Table 4a" xr:uid="{00000000-0004-0000-0E00-000039000000}"/>
    <hyperlink ref="F293" location="'T 4a and 5a'!A689" display="Table 4a" xr:uid="{00000000-0004-0000-0E00-00003A000000}"/>
    <hyperlink ref="F295" location="'T 4a and 5a'!A1" display="Table 4a" xr:uid="{00000000-0004-0000-0E00-00003B000000}"/>
    <hyperlink ref="F301" location="'T 4a and 5a'!A1" display="Table 4a" xr:uid="{00000000-0004-0000-0E00-00003C000000}"/>
    <hyperlink ref="F306" location="'T 4a and 5a'!A1" display="Table 4a" xr:uid="{00000000-0004-0000-0E00-00003D000000}"/>
    <hyperlink ref="F310" location="'T 4a and 5a'!A1" display="Table 4a" xr:uid="{00000000-0004-0000-0E00-00003E000000}"/>
    <hyperlink ref="F318" location="'T 4a and 5a'!A603" display="Table 4a" xr:uid="{00000000-0004-0000-0E00-00003F000000}"/>
    <hyperlink ref="F320" location="'T 4a and 5a'!A604" display="Table 4a" xr:uid="{00000000-0004-0000-0E00-000040000000}"/>
    <hyperlink ref="F5" location="'T 4a and 5a'!A606" display="Table 5a" xr:uid="{00000000-0004-0000-0E00-000041000000}"/>
    <hyperlink ref="F20" location="'T 4a and 5a'!A1" display="Table 5a" xr:uid="{00000000-0004-0000-0E00-000042000000}"/>
    <hyperlink ref="F24" location="'T 4a and 5a'!A1" display="Table 5a" xr:uid="{00000000-0004-0000-0E00-000043000000}"/>
    <hyperlink ref="F28" location="'T 4a and 5a'!A1" display="Table 5a" xr:uid="{00000000-0004-0000-0E00-000044000000}"/>
    <hyperlink ref="F32" location="'T 4a and 5a'!A1" display="Table 5a" xr:uid="{00000000-0004-0000-0E00-000045000000}"/>
    <hyperlink ref="F37" location="'T 4a and 5a'!A1" display="Table 5a" xr:uid="{00000000-0004-0000-0E00-000046000000}"/>
    <hyperlink ref="F51" location="'T 4a and 5a'!A557" display="Table 5a" xr:uid="{00000000-0004-0000-0E00-000047000000}"/>
    <hyperlink ref="F55" location="'T 4a and 5a'!A679" display="Table 5a" xr:uid="{00000000-0004-0000-0E00-000048000000}"/>
    <hyperlink ref="F61" location="'T 4a and 5a'!A151" display="Table 5a" xr:uid="{00000000-0004-0000-0E00-000049000000}"/>
    <hyperlink ref="F65" location="'T 4a and 5a'!A137" display="Table 5a" xr:uid="{00000000-0004-0000-0E00-00004A000000}"/>
    <hyperlink ref="F69" location="'T 4a and 5a'!A1" display="Table 5a" xr:uid="{00000000-0004-0000-0E00-00004B000000}"/>
    <hyperlink ref="F73" location="'T 4a and 5a'!A1" display="Table 5a" xr:uid="{00000000-0004-0000-0E00-00004C000000}"/>
    <hyperlink ref="F75" location="'T 4a and 5a'!A1" display="Table 5a" xr:uid="{00000000-0004-0000-0E00-00004D000000}"/>
    <hyperlink ref="F80" location="'T 4a and 5a'!A1" display="Table 5a" xr:uid="{00000000-0004-0000-0E00-00004E000000}"/>
    <hyperlink ref="F88" location="'T 4a and 5a'!A10" display="Table 5a" xr:uid="{00000000-0004-0000-0E00-00004F000000}"/>
    <hyperlink ref="F92" location="'T 4a and 5a'!A707" display="Table 5a" xr:uid="{00000000-0004-0000-0E00-000050000000}"/>
    <hyperlink ref="F96" location="'T 4a and 5a'!A708" display="Table 5a" xr:uid="{00000000-0004-0000-0E00-000051000000}"/>
    <hyperlink ref="F99" location="'T 4a and 5a'!A1" display="Table 5a" xr:uid="{00000000-0004-0000-0E00-000052000000}"/>
    <hyperlink ref="F102" location="'T 4a and 5a'!A131" display="Table 5a" xr:uid="{00000000-0004-0000-0E00-000053000000}"/>
    <hyperlink ref="F106" location="'T 4a and 5a'!A1" display="Table 5a" xr:uid="{00000000-0004-0000-0E00-000054000000}"/>
    <hyperlink ref="F110" location="'T 4a and 5a'!A20" display="Table 5a" xr:uid="{00000000-0004-0000-0E00-000055000000}"/>
    <hyperlink ref="F117" location="'T 4a and 5a'!A1" display="Table 5a" xr:uid="{00000000-0004-0000-0E00-000056000000}"/>
    <hyperlink ref="F122" location="'T 4a and 5a'!A601" display="Table 5a" xr:uid="{00000000-0004-0000-0E00-000057000000}"/>
    <hyperlink ref="F136" location="'T 4a and 5a'!A1" display="Table 5a" xr:uid="{00000000-0004-0000-0E00-000058000000}"/>
    <hyperlink ref="F139" location="'T 4a and 5a'!A122" display="Table 5a" xr:uid="{00000000-0004-0000-0E00-000059000000}"/>
    <hyperlink ref="F142" location="'T 4a and 5a'!A1" display="Table 5a" xr:uid="{00000000-0004-0000-0E00-00005A000000}"/>
    <hyperlink ref="F145" location="'T 4a and 5a'!A1" display="Table 5a" xr:uid="{00000000-0004-0000-0E00-00005B000000}"/>
    <hyperlink ref="F147" location="'T 4a and 5a'!A12" display="Table 5a" xr:uid="{00000000-0004-0000-0E00-00005C000000}"/>
    <hyperlink ref="F151" location="'T 4a and 5a'!A1" display="Table 5a" xr:uid="{00000000-0004-0000-0E00-00005D000000}"/>
    <hyperlink ref="F154" location="'T 4a and 5a'!A1" display="Table 5a" xr:uid="{00000000-0004-0000-0E00-00005E000000}"/>
    <hyperlink ref="F156" location="'T 4a and 5a'!A1" display="Table 5a" xr:uid="{00000000-0004-0000-0E00-00005F000000}"/>
    <hyperlink ref="F160" location="'T 4a and 5a'!A1" display="Table 5a" xr:uid="{00000000-0004-0000-0E00-000060000000}"/>
    <hyperlink ref="F162" location="'T 4a and 5a'!A1" display="Table 5a" xr:uid="{00000000-0004-0000-0E00-000061000000}"/>
    <hyperlink ref="F166" location="'T 4a and 5a'!A1" display="Table 5a" xr:uid="{00000000-0004-0000-0E00-000062000000}"/>
    <hyperlink ref="F168" location="'T 4a and 5a'!A1" display="Table 5a" xr:uid="{00000000-0004-0000-0E00-000063000000}"/>
    <hyperlink ref="F173" location="'T 4a and 5a'!A1" display="Table 5a" xr:uid="{00000000-0004-0000-0E00-000064000000}"/>
    <hyperlink ref="F176" location="'T 4a and 5a'!A1" display="Table 5a" xr:uid="{00000000-0004-0000-0E00-000065000000}"/>
    <hyperlink ref="F177" location="'T 4a and 5a'!A1" display="Table 5a" xr:uid="{00000000-0004-0000-0E00-000066000000}"/>
    <hyperlink ref="F181" location="'T 4a and 5a'!A309" display="Table 5a" xr:uid="{00000000-0004-0000-0E00-000067000000}"/>
    <hyperlink ref="F184" location="'T 4a and 5a'!A1" display="Table 5a" xr:uid="{00000000-0004-0000-0E00-000068000000}"/>
    <hyperlink ref="F187" location="'T 4a and 5a'!A1" display="Table 5a" xr:uid="{00000000-0004-0000-0E00-000069000000}"/>
    <hyperlink ref="F203" location="'T 4a and 5a'!A1" display="Table 5a" xr:uid="{00000000-0004-0000-0E00-00006A000000}"/>
    <hyperlink ref="F201" location="'T 4a and 5a'!A18" display="Table 5a" xr:uid="{00000000-0004-0000-0E00-00006B000000}"/>
    <hyperlink ref="F206" location="'T 4a and 5a'!A1" display="Table 5a" xr:uid="{00000000-0004-0000-0E00-00006C000000}"/>
    <hyperlink ref="F207" location="'T 4a and 5a'!A1" display="Table 5a" xr:uid="{00000000-0004-0000-0E00-00006D000000}"/>
    <hyperlink ref="F211" location="'T 4a and 5a'!A1" display="Table 5a" xr:uid="{00000000-0004-0000-0E00-00006E000000}"/>
    <hyperlink ref="F214" location="'T 4a and 5a'!A709" display="Table 5a" xr:uid="{00000000-0004-0000-0E00-00006F000000}"/>
    <hyperlink ref="F223" location="'T 4a and 5a'!A685" display="Table 5a" xr:uid="{00000000-0004-0000-0E00-000070000000}"/>
    <hyperlink ref="F225" location="'T 4a and 5a'!A1" display="Table 5a" xr:uid="{00000000-0004-0000-0E00-000071000000}"/>
    <hyperlink ref="F235" location="'T 4a and 5a'!A1" display="Table 5a" xr:uid="{00000000-0004-0000-0E00-000073000000}"/>
    <hyperlink ref="F232" location="'T 4a and 5a'!A1" display="Table 5a" xr:uid="{00000000-0004-0000-0E00-000074000000}"/>
    <hyperlink ref="F243" location="'T 4a and 5a'!A1" display="Table 5a" xr:uid="{00000000-0004-0000-0E00-000075000000}"/>
    <hyperlink ref="F239" location="'T 4a and 5a'!A692" display="Table 5a" xr:uid="{00000000-0004-0000-0E00-000076000000}"/>
    <hyperlink ref="F251" location="'T 4a and 5a'!A1" display="Table 5a" xr:uid="{00000000-0004-0000-0E00-000077000000}"/>
    <hyperlink ref="F256" location="'T 4a and 5a'!A1" display="Table 5a" xr:uid="{00000000-0004-0000-0E00-000078000000}"/>
    <hyperlink ref="F259" location="'T 4a and 5a'!A1" display="Table 5a" xr:uid="{00000000-0004-0000-0E00-000079000000}"/>
    <hyperlink ref="F268" location="'T 4a and 5a'!A1" display="Table 5a" xr:uid="{00000000-0004-0000-0E00-00007A000000}"/>
    <hyperlink ref="F272" location="'T 4a and 5a'!A1" display="Table 5a" xr:uid="{00000000-0004-0000-0E00-00007B000000}"/>
    <hyperlink ref="F280" location="'T 4a and 5a'!A1" display="Table 5a" xr:uid="{00000000-0004-0000-0E00-00007C000000}"/>
    <hyperlink ref="F285" location="'T 4a and 5a'!A1" display="Table 5a" xr:uid="{00000000-0004-0000-0E00-00007D000000}"/>
    <hyperlink ref="F283" location="'T 4a and 5a'!A1" display="Table 5a" xr:uid="{00000000-0004-0000-0E00-00007E000000}"/>
    <hyperlink ref="F287" location="'T 4a and 5a'!A1" display="Table 5a" xr:uid="{00000000-0004-0000-0E00-00007F000000}"/>
    <hyperlink ref="F289" location="'T 4a and 5a'!A1" display="Table 5a" xr:uid="{00000000-0004-0000-0E00-000080000000}"/>
    <hyperlink ref="F294" location="'T 4a and 5a'!A689" display="Table 5a" xr:uid="{00000000-0004-0000-0E00-000081000000}"/>
    <hyperlink ref="F296" location="'T 4a and 5a'!A1" display="Table 5a" xr:uid="{00000000-0004-0000-0E00-000082000000}"/>
    <hyperlink ref="F299" location="'T 4a and 5a'!A1" display="Table 5a" xr:uid="{00000000-0004-0000-0E00-000083000000}"/>
    <hyperlink ref="F302" location="'T 4a and 5a'!A1" display="Table 5a" xr:uid="{00000000-0004-0000-0E00-000084000000}"/>
    <hyperlink ref="F308" location="'T 4a and 5a'!A1" display="Table 5a" xr:uid="{00000000-0004-0000-0E00-000085000000}"/>
    <hyperlink ref="F314" location="'T 4a and 5a'!A1" display="Table 5a" xr:uid="{00000000-0004-0000-0E00-000086000000}"/>
    <hyperlink ref="F316" location="'T 4a and 5a'!A1" display="Table 5a" xr:uid="{00000000-0004-0000-0E00-000087000000}"/>
    <hyperlink ref="F312" location="'T 4a and 5a'!A1" display="Table 5a" xr:uid="{00000000-0004-0000-0E00-000088000000}"/>
    <hyperlink ref="F319" location="'T 4a and 5a'!A603" display="Table 5a" xr:uid="{00000000-0004-0000-0E00-000089000000}"/>
    <hyperlink ref="F321" location="'T 4a and 5a'!A604" display="Table 5a" xr:uid="{00000000-0004-0000-0E00-00008A000000}"/>
    <hyperlink ref="F6" location="'T 1 and A'!A1" display="Table 1 and A" xr:uid="{00000000-0004-0000-0E00-00008B000000}"/>
    <hyperlink ref="F7" location="'T 1 and A'!A1" display="Table 1 and A" xr:uid="{00000000-0004-0000-0E00-00008C000000}"/>
    <hyperlink ref="F8" location="'T 1 and A'!A65" display="Table 1 and A" xr:uid="{00000000-0004-0000-0E00-00008D000000}"/>
    <hyperlink ref="F82" location="'T 1 and A'!A11" display="Table 1 and A" xr:uid="{00000000-0004-0000-0E00-00008E000000}"/>
    <hyperlink ref="F113" location="'T 1 and A'!A39" display="Table 1 and A" xr:uid="{00000000-0004-0000-0E00-00008F000000}"/>
    <hyperlink ref="F191" location="'T 1 and A'!A1" display="Table 1 and A" xr:uid="{00000000-0004-0000-0E00-000090000000}"/>
    <hyperlink ref="F193" location="'T 1 and A'!A1" display="Table 1 and A" xr:uid="{00000000-0004-0000-0E00-000091000000}"/>
    <hyperlink ref="F194" location="'T 1 and A'!A1" display="Table 1 and A" xr:uid="{00000000-0004-0000-0E00-000092000000}"/>
    <hyperlink ref="F195" location="'T 1 and A'!A14" display="Table 1 and A" xr:uid="{00000000-0004-0000-0E00-000093000000}"/>
    <hyperlink ref="F196" location="'T 1 and A'!A17" display="Table 1 and A" xr:uid="{00000000-0004-0000-0E00-000094000000}"/>
    <hyperlink ref="F197" location="'T 1 and A'!A1" display="Table 1 and A" xr:uid="{00000000-0004-0000-0E00-000095000000}"/>
    <hyperlink ref="F198:F199" location="'T 1 and A'!A1" display="Table 1 and A" xr:uid="{00000000-0004-0000-0E00-000096000000}"/>
    <hyperlink ref="F226" location="'T 1 and A'!A56" display="Table 1 and A" xr:uid="{00000000-0004-0000-0E00-000097000000}"/>
    <hyperlink ref="F228" location="'T 1 and A'!A1" display="Table 1 and A" xr:uid="{00000000-0004-0000-0E00-000098000000}"/>
    <hyperlink ref="F233" location="'T 1 and A'!A1" display="Table 1 and A" xr:uid="{00000000-0004-0000-0E00-000099000000}"/>
    <hyperlink ref="F236" location="'T 1 and A'!A50" display="Table 1 and A" xr:uid="{00000000-0004-0000-0E00-00009A000000}"/>
    <hyperlink ref="F241" location="'T 1 and A'!A47" display="Table 1 and A" xr:uid="{00000000-0004-0000-0E00-00009B000000}"/>
    <hyperlink ref="F11" location="'T 6'!A1" display="Table 6" xr:uid="{00000000-0004-0000-0E00-00009C000000}"/>
    <hyperlink ref="F12" location="'T 6'!A1" display="Table 6" xr:uid="{00000000-0004-0000-0E00-00009D000000}"/>
    <hyperlink ref="F48" location="'T 6'!A36" display="Table 6" xr:uid="{00000000-0004-0000-0E00-00009E000000}"/>
    <hyperlink ref="F116" location="'T 6'!A1" display="Table 6" xr:uid="{00000000-0004-0000-0E00-00009F000000}"/>
    <hyperlink ref="F125" location="'T 6'!A1" display="Table 6" xr:uid="{00000000-0004-0000-0E00-0000A0000000}"/>
    <hyperlink ref="F219" location="'T 6'!A1" display="Table 6" xr:uid="{00000000-0004-0000-0E00-0000A1000000}"/>
    <hyperlink ref="F229" location="'T 6'!A35" display="Table 6" xr:uid="{00000000-0004-0000-0E00-0000A2000000}"/>
    <hyperlink ref="F230" location="'T 6'!A34" display="Table 6" xr:uid="{00000000-0004-0000-0E00-0000A3000000}"/>
    <hyperlink ref="F261" location="'T 6'!A1" display="Table 6" xr:uid="{00000000-0004-0000-0E00-0000A4000000}"/>
    <hyperlink ref="F303" location="'T 6'!A25" display="Table 6" xr:uid="{00000000-0004-0000-0E00-0000A5000000}"/>
    <hyperlink ref="F305" location="'T 6'!A7" display="Table 6" xr:uid="{00000000-0004-0000-0E00-0000A6000000}"/>
    <hyperlink ref="F304" location="'T 6'!A16" display="Table 6" xr:uid="{00000000-0004-0000-0E00-0000A7000000}"/>
    <hyperlink ref="F13" location="'T 4a and 5a'!A21" display="Table 4a" xr:uid="{00000000-0004-0000-0E00-0000A8000000}"/>
    <hyperlink ref="F14" location="'T 4a and 5a'!A21" display="Table 5a" xr:uid="{00000000-0004-0000-0E00-0000A9000000}"/>
    <hyperlink ref="F19" location="'T 4b and 5b'!A1" display="Table 4b" xr:uid="{00000000-0004-0000-0E00-0000AA000000}"/>
    <hyperlink ref="F23" location="'T 4b and 5b'!A1" display="Table 4b" xr:uid="{00000000-0004-0000-0E00-0000AB000000}"/>
    <hyperlink ref="F27" location="'T 4b and 5b'!A1" display="Table 4b" xr:uid="{00000000-0004-0000-0E00-0000AC000000}"/>
    <hyperlink ref="F36" location="'T 4b and 5b'!A1" display="Table 4b" xr:uid="{00000000-0004-0000-0E00-0000AD000000}"/>
    <hyperlink ref="F50" location="'T 4b and 5b'!A226" display="Table 4b" xr:uid="{00000000-0004-0000-0E00-0000AE000000}"/>
    <hyperlink ref="F60" location="'T 4b and 5b'!A67" display="Table 4b" xr:uid="{00000000-0004-0000-0E00-0000AF000000}"/>
    <hyperlink ref="F64" location="'T 4b and 5b'!A63" display="Table 4b" xr:uid="{00000000-0004-0000-0E00-0000B0000000}"/>
    <hyperlink ref="F68" location="'T 4b and 5b'!A1" display="Table 4b" xr:uid="{00000000-0004-0000-0E00-0000B1000000}"/>
    <hyperlink ref="F79" location="'T 4b and 5b'!A1" display="Table 4b" xr:uid="{00000000-0004-0000-0E00-0000B2000000}"/>
    <hyperlink ref="F87" location="'T 4b and 5b'!A9" display="Table 4b" xr:uid="{00000000-0004-0000-0E00-0000B3000000}"/>
    <hyperlink ref="F101" location="'T 4b and 5b'!A61" display="Table 4b" xr:uid="{00000000-0004-0000-0E00-0000B4000000}"/>
    <hyperlink ref="F121" location="'T 4b and 5b'!A244" display="Table 4b" xr:uid="{00000000-0004-0000-0E00-0000B5000000}"/>
    <hyperlink ref="F141" location="'T 4b and 5b'!A1" display="Table 4b" xr:uid="{00000000-0004-0000-0E00-0000B6000000}"/>
    <hyperlink ref="F150" location="'T 4b and 5b'!A1" display="Table 4b" xr:uid="{00000000-0004-0000-0E00-0000B7000000}"/>
    <hyperlink ref="F165" location="'T 4b and 5b'!A1" display="Table 4b" xr:uid="{00000000-0004-0000-0E00-0000B8000000}"/>
    <hyperlink ref="F172" location="'T 4b and 5b'!A1" display="Table 4b" xr:uid="{00000000-0004-0000-0E00-0000B9000000}"/>
    <hyperlink ref="F180" location="'T 4b and 5b'!A681" display="Table 4b" xr:uid="{00000000-0004-0000-0E00-0000BA000000}"/>
    <hyperlink ref="F186" location="'T 4b and 5b'!A1" display="Table 4b" xr:uid="{00000000-0004-0000-0E00-0000BB000000}"/>
    <hyperlink ref="F210" location="'T 4b and 5b'!A1" display="Table 4b" xr:uid="{00000000-0004-0000-0E00-0000BC000000}"/>
    <hyperlink ref="F238" location="'T 4b and 5b'!A311" display="Table 4b" xr:uid="{00000000-0004-0000-0E00-0000BD000000}"/>
    <hyperlink ref="F250" location="'T 4b and 5b'!A1" display="Table 4b" xr:uid="{00000000-0004-0000-0E00-0000BE000000}"/>
    <hyperlink ref="F267" location="'T 4b and 5b'!A1" display="Table 4b" xr:uid="{00000000-0004-0000-0E00-0000BF000000}"/>
    <hyperlink ref="F271" location="'T 4b and 5b'!A1" display="Table 4b" xr:uid="{00000000-0004-0000-0E00-0000C0000000}"/>
    <hyperlink ref="F279" location="'T 4b and 5b'!A1" display="Table 4b" xr:uid="{00000000-0004-0000-0E00-0000C1000000}"/>
    <hyperlink ref="F298" location="'T 4b and 5b'!A1" display="Table 4b" xr:uid="{00000000-0004-0000-0E00-0000C2000000}"/>
    <hyperlink ref="F307" location="'T 4b and 5b'!A1" display="Table 4b" xr:uid="{00000000-0004-0000-0E00-0000C3000000}"/>
    <hyperlink ref="F311" location="'T 4b and 5b'!A1" display="Table 4b" xr:uid="{00000000-0004-0000-0E00-0000C4000000}"/>
    <hyperlink ref="F21" location="'T 4b and 5b'!A1" display="Table 5b" xr:uid="{00000000-0004-0000-0E00-0000C5000000}"/>
    <hyperlink ref="F25" location="'T 4b and 5b'!A1" display="Table 5b" xr:uid="{00000000-0004-0000-0E00-0000C6000000}"/>
    <hyperlink ref="F29" location="'T 4b and 5b'!A1" display="Table 5b" xr:uid="{00000000-0004-0000-0E00-0000C7000000}"/>
    <hyperlink ref="F31" location="'T 4b and 5b'!A1" display="Table 5b" xr:uid="{00000000-0004-0000-0E00-0000C8000000}"/>
    <hyperlink ref="F38" location="'T 4b and 5b'!A1" display="Table 5b" xr:uid="{00000000-0004-0000-0E00-0000C9000000}"/>
    <hyperlink ref="F52" location="'T 4b and 5b'!A226" display="Table 5b" xr:uid="{00000000-0004-0000-0E00-0000CA000000}"/>
    <hyperlink ref="F62" location="'T 4b and 5b'!A67" display="Table 5b" xr:uid="{00000000-0004-0000-0E00-0000CB000000}"/>
    <hyperlink ref="F66" location="'T 4b and 5b'!A63" display="Table 5b" xr:uid="{00000000-0004-0000-0E00-0000CC000000}"/>
    <hyperlink ref="F70" location="'T 4b and 5b'!A1" display="Table 5b" xr:uid="{00000000-0004-0000-0E00-0000CD000000}"/>
    <hyperlink ref="F76" location="'T 4b and 5b'!A1" display="Table 5b" xr:uid="{00000000-0004-0000-0E00-0000CE000000}"/>
    <hyperlink ref="F74" location="'T 4b and 5b'!A1" display="Table 5b" xr:uid="{00000000-0004-0000-0E00-0000CF000000}"/>
    <hyperlink ref="F81" location="'T 4b and 5b'!A1" display="Table 5b" xr:uid="{00000000-0004-0000-0E00-0000D0000000}"/>
    <hyperlink ref="F89" location="'T 4b and 5b'!A9" display="Table 5b" xr:uid="{00000000-0004-0000-0E00-0000D1000000}"/>
    <hyperlink ref="F103" location="'T 4b and 5b'!A61" display="Table 5b" xr:uid="{00000000-0004-0000-0E00-0000D2000000}"/>
    <hyperlink ref="F118" location="'T 4b and 5b'!A1" display="Table 5b" xr:uid="{00000000-0004-0000-0E00-0000D3000000}"/>
    <hyperlink ref="F123" location="'T 4b and 5b'!A244" display="Table 5b" xr:uid="{00000000-0004-0000-0E00-0000D4000000}"/>
    <hyperlink ref="F143" location="'T 4b and 5b'!A1" display="Table 5b" xr:uid="{00000000-0004-0000-0E00-0000D5000000}"/>
    <hyperlink ref="F152" location="'T 4b and 5b'!A1" display="Table 5b" xr:uid="{00000000-0004-0000-0E00-0000D6000000}"/>
    <hyperlink ref="F157" location="'T 4b and 5b'!A1" display="Table 5b" xr:uid="{00000000-0004-0000-0E00-0000D7000000}"/>
    <hyperlink ref="F161" location="'T 4b and 5b'!A1" display="Table 5b" xr:uid="{00000000-0004-0000-0E00-0000D8000000}"/>
    <hyperlink ref="F163" location="'T 4b and 5b'!A1" display="Table 5b" xr:uid="{00000000-0004-0000-0E00-0000D9000000}"/>
    <hyperlink ref="F167" location="'T 4b and 5b'!A1" display="Table 5b" xr:uid="{00000000-0004-0000-0E00-0000DA000000}"/>
    <hyperlink ref="F169" location="'T 4b and 5b'!A1" display="Table 5b" xr:uid="{00000000-0004-0000-0E00-0000DB000000}"/>
    <hyperlink ref="F174" location="'T 4b and 5b'!A1" display="Table 5b" xr:uid="{00000000-0004-0000-0E00-0000DC000000}"/>
    <hyperlink ref="F178" location="'T 4b and 5b'!A681" display="Table 5b" xr:uid="{00000000-0004-0000-0E00-0000DD000000}"/>
    <hyperlink ref="F182" location="'T 4b and 5b'!A187" display="Table 5b" xr:uid="{00000000-0004-0000-0E00-0000DE000000}"/>
    <hyperlink ref="F188" location="'T 4b and 5b'!A1" display="Table 5b" xr:uid="{00000000-0004-0000-0E00-0000DF000000}"/>
    <hyperlink ref="F204" location="'T 4b and 5b'!A1" display="Table 5b" xr:uid="{00000000-0004-0000-0E00-0000E0000000}"/>
    <hyperlink ref="F208" location="'T 4b and 5b'!A1" display="Table 5b" xr:uid="{00000000-0004-0000-0E00-0000E1000000}"/>
    <hyperlink ref="F212" location="'T 4b and 5b'!A1" display="Table 5b" xr:uid="{00000000-0004-0000-0E00-0000E2000000}"/>
    <hyperlink ref="F240" location="'T 4b and 5b'!A311" display="Table 5b" xr:uid="{00000000-0004-0000-0E00-0000E3000000}"/>
    <hyperlink ref="F252" location="'T 4b and 5b'!A1" display="Table 5b" xr:uid="{00000000-0004-0000-0E00-0000E4000000}"/>
    <hyperlink ref="F269" location="'T 4b and 5b'!A1" display="Table 5b" xr:uid="{00000000-0004-0000-0E00-0000E5000000}"/>
    <hyperlink ref="F273" location="'T 4b and 5b'!A1" display="Table 5b" xr:uid="{00000000-0004-0000-0E00-0000E6000000}"/>
    <hyperlink ref="F281" location="'T 4b and 5b'!A1" display="Table 5b" xr:uid="{00000000-0004-0000-0E00-0000E7000000}"/>
    <hyperlink ref="F300" location="'T 4b and 5b'!A1" display="Table 5b" xr:uid="{00000000-0004-0000-0E00-0000E8000000}"/>
    <hyperlink ref="F309" location="'T 4b and 5b'!A1" display="Table 5b" xr:uid="{00000000-0004-0000-0E00-0000E9000000}"/>
    <hyperlink ref="F313" location="'T 4b and 5b'!A1" display="Table 5b" xr:uid="{00000000-0004-0000-0E00-0000EA000000}"/>
    <hyperlink ref="F315" location="'T 4b and 5b'!A1" display="Table 5b" xr:uid="{00000000-0004-0000-0E00-0000EB000000}"/>
    <hyperlink ref="F317" location="'T 4b and 5b'!A1" display="Table 5b" xr:uid="{00000000-0004-0000-0E00-0000EC000000}"/>
    <hyperlink ref="F30" location="'T 4a and 5a'!A1" display="Table 5a" xr:uid="{00000000-0004-0000-0E00-0000ED000000}"/>
    <hyperlink ref="F33" location="'T 4b and 5b'!A1" display="Table 5b" xr:uid="{00000000-0004-0000-0E00-0000EE000000}"/>
    <hyperlink ref="F39" location="'T 9'!A16" display="Table 9" xr:uid="{00000000-0004-0000-0E00-0000EF000000}"/>
    <hyperlink ref="F56" location="'T 9'!A28" display="Table 9" xr:uid="{00000000-0004-0000-0E00-0000F0000000}"/>
    <hyperlink ref="F90" location="'T 9'!A8" display="Table 9" xr:uid="{00000000-0004-0000-0E00-0000F1000000}"/>
    <hyperlink ref="F104" location="'T 9'!A14" display="Table 9" xr:uid="{00000000-0004-0000-0E00-0000F2000000}"/>
    <hyperlink ref="F124" location="'T 9'!A26" display="Table 9" xr:uid="{00000000-0004-0000-0E00-0000F3000000}"/>
    <hyperlink ref="F170" location="'T 9'!A1" display="Table 9" xr:uid="{00000000-0004-0000-0E00-0000F4000000}"/>
    <hyperlink ref="F40" location="'T 2 and 3'!A24" display="Table 2" xr:uid="{00000000-0004-0000-0E00-0000F5000000}"/>
    <hyperlink ref="F41:F45" location="'T 2 and 3'!A1" display="Table 2" xr:uid="{00000000-0004-0000-0E00-0000F6000000}"/>
    <hyperlink ref="F46:F47" location="'T 2 and 3'!A1" display="Table 2" xr:uid="{00000000-0004-0000-0E00-0000F7000000}"/>
    <hyperlink ref="F77" location="'T 2 and 3'!A18" display="Table 2" xr:uid="{00000000-0004-0000-0E00-0000F8000000}"/>
    <hyperlink ref="F94" location="'T 2 and 3'!A10" display="Table 2" xr:uid="{00000000-0004-0000-0E00-0000F9000000}"/>
    <hyperlink ref="F97" location="'T 2 and 3'!A14" display="Table 2" xr:uid="{00000000-0004-0000-0E00-0000FA000000}"/>
    <hyperlink ref="F254" location="'T 2 and 3'!A1" display="Table 2" xr:uid="{00000000-0004-0000-0E00-0000FB000000}"/>
    <hyperlink ref="F257" location="'T 2 and 3'!A1" display="Table 2" xr:uid="{00000000-0004-0000-0E00-0000FC000000}"/>
    <hyperlink ref="F292" location="'T 2 and 3'!A29" display="Table 2" xr:uid="{00000000-0004-0000-0E00-0000FD000000}"/>
    <hyperlink ref="F49" location="'T 4a and 5a'!A557" display="Table 4a" xr:uid="{00000000-0004-0000-0E00-0000FE000000}"/>
    <hyperlink ref="F53" location="'T 7, B, 8 and C '!A1" display="Table 7" xr:uid="{00000000-0004-0000-0E00-0000FF000000}"/>
    <hyperlink ref="F57" location="'T 7, B, 8 and C '!A1" display="Table 7" xr:uid="{00000000-0004-0000-0E00-000000010000}"/>
    <hyperlink ref="F58" location="'T 7, B, 8 and C '!A1" display="Table 8" xr:uid="{00000000-0004-0000-0E00-000001010000}"/>
    <hyperlink ref="F72" location="'T 4a and 5a'!A185" display="Table 5a" xr:uid="{00000000-0004-0000-0E00-000002010000}"/>
    <hyperlink ref="F83" location="'T 7, B, 8 and C '!A1" display="Table 7" xr:uid="{00000000-0004-0000-0E00-000003010000}"/>
    <hyperlink ref="F85" location="'T 4a and 5a'!A1" display="Table 5a" xr:uid="{00000000-0004-0000-0E00-000004010000}"/>
    <hyperlink ref="F107" location="'T 7, B, 8 and C '!A1" display="Table 7" xr:uid="{00000000-0004-0000-0E00-000005010000}"/>
    <hyperlink ref="F115" location="'T 2 and 3'!A54" display="Table 3" xr:uid="{00000000-0004-0000-0E00-000006010000}"/>
    <hyperlink ref="F119" location="'T 2 and 3'!A52" display="Table 3" xr:uid="{00000000-0004-0000-0E00-000007010000}"/>
    <hyperlink ref="F127" location="'T 7, B, 8 and C '!A1" display="Table 7" xr:uid="{00000000-0004-0000-0E00-000008010000}"/>
    <hyperlink ref="F134" location="'T 7, B, 8 and C '!A1" display="Table 7" xr:uid="{00000000-0004-0000-0E00-000009010000}"/>
    <hyperlink ref="F220" location="'T 7, B, 8 and C '!A1" display="Table 7" xr:uid="{00000000-0004-0000-0E00-00000A010000}"/>
    <hyperlink ref="F221" location="'T 7, B, 8 and C '!A1" display="Table 7" xr:uid="{00000000-0004-0000-0E00-00000B010000}"/>
    <hyperlink ref="F247" location="'T 7, B, 8 and C '!A1" display="Table 7" xr:uid="{00000000-0004-0000-0E00-00000C010000}"/>
    <hyperlink ref="F159" location="'T 7, B, 8 and C '!A1" display="Table 8" xr:uid="{00000000-0004-0000-0E00-00000D010000}"/>
    <hyperlink ref="F190" location="'T 4a and 5a'!A1" display="Table 5a" xr:uid="{00000000-0004-0000-0E00-00000E010000}"/>
    <hyperlink ref="F202" location="'T 7, B, 8 and C '!A1" display="Table 7" xr:uid="{00000000-0004-0000-0E00-00000F010000}"/>
    <hyperlink ref="F205" location="'T 4a and 5a'!A1" display="Table 4a" xr:uid="{00000000-0004-0000-0E00-000010010000}"/>
    <hyperlink ref="F227" location="'T 4a and 5a'!A706" display="Table 4a" xr:uid="{00000000-0004-0000-0E00-000011010000}"/>
    <hyperlink ref="F231" location="'T 4a and 5a'!A1" display="Table 4a" xr:uid="{00000000-0004-0000-0E00-000012010000}"/>
    <hyperlink ref="F277" location="'T 7, B, 8 and C '!A1" display="Table 8" xr:uid="{00000000-0004-0000-0E00-000013010000}"/>
    <hyperlink ref="F284" location="'T 4a and 5a'!A1" display="Table 4a" xr:uid="{00000000-0004-0000-0E00-000014010000}"/>
    <hyperlink ref="F288" location="'T 4a and 5a'!A1" display="Table 4a" xr:uid="{00000000-0004-0000-0E00-000015010000}"/>
    <hyperlink ref="F297" location="'T 4a and 5a'!A1" display="Table 4a" xr:uid="{00000000-0004-0000-0E00-000016010000}"/>
    <hyperlink ref="F4" location="'T 4a and 5a'!A606" display="Table 4a" xr:uid="{00000000-0004-0000-0E00-000017010000}"/>
    <hyperlink ref="F41" location="'T 2 and 3'!A27" display="Table 2" xr:uid="{00000000-0004-0000-0E00-000018010000}"/>
    <hyperlink ref="F42" location="'T 2 and 3'!A7" display="Table 2" xr:uid="{00000000-0004-0000-0E00-000019010000}"/>
    <hyperlink ref="F43" location="'T 2 and 3'!A31" display="Table 2" xr:uid="{00000000-0004-0000-0E00-00001A010000}"/>
    <hyperlink ref="F44" location="'T 2 and 3'!A32" display="Table 2" xr:uid="{00000000-0004-0000-0E00-00001B010000}"/>
    <hyperlink ref="F45" location="'T 2 and 3'!A8" display="Table 2" xr:uid="{00000000-0004-0000-0E00-00001C010000}"/>
    <hyperlink ref="F46" location="'T 2 and 3'!A23" display="Table 2" xr:uid="{00000000-0004-0000-0E00-00001D010000}"/>
    <hyperlink ref="F47" location="'T 2 and 3'!A26" display="Table 2" xr:uid="{00000000-0004-0000-0E00-00001E010000}"/>
    <hyperlink ref="F199" location="'T 1 and A'!A15" display="Table 1 and A" xr:uid="{00000000-0004-0000-0E00-000020010000}"/>
    <hyperlink ref="F148" location="'T 7, B, 8 and C '!A1" display="Table 8" xr:uid="{89AF53D9-402B-4742-8905-B9616AE08695}"/>
    <hyperlink ref="F215" location="'T 4a and 5a'!A1" display="Table 4a" xr:uid="{2CD5D986-B50F-4E79-8CD4-5DDC942C7664}"/>
    <hyperlink ref="F217" location="'T 4a and 5a'!A1" display="Table 5a" xr:uid="{102E3B4C-1147-4385-B917-F380C9E59341}"/>
    <hyperlink ref="F216" location="'T 4b and 5b'!A1" display="Table 4b" xr:uid="{23E8BDD0-754C-4BF4-B4C5-9551E53CAE38}"/>
    <hyperlink ref="F218" location="'T 4b and 5b'!A1" display="Table 5b" xr:uid="{39DE948C-2495-4CF6-963B-18F322A070C3}"/>
    <hyperlink ref="F192" location="'T 1 and A'!A1" display="Table 1 and A" xr:uid="{D6EBFBBD-9CA1-4608-8BAB-67A06AEDA8FE}"/>
  </hyperlinks>
  <pageMargins left="0.7" right="0.7" top="0.75" bottom="0.75" header="0.3" footer="0.3"/>
  <pageSetup paperSize="9" scale="3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3" tint="0.59999389629810485"/>
  </sheetPr>
  <dimension ref="A1:G272"/>
  <sheetViews>
    <sheetView showGridLines="0" zoomScale="90" zoomScaleNormal="90" workbookViewId="0">
      <selection activeCell="G283" sqref="G283"/>
    </sheetView>
  </sheetViews>
  <sheetFormatPr defaultColWidth="8.796875" defaultRowHeight="13" x14ac:dyDescent="0.3"/>
  <cols>
    <col min="1" max="1" width="7.69921875" style="504" customWidth="1"/>
    <col min="2" max="2" width="15.19921875" style="504" customWidth="1"/>
    <col min="3" max="3" width="100.69921875" style="504" customWidth="1"/>
    <col min="4" max="4" width="104.296875" style="504" customWidth="1"/>
    <col min="5" max="5" width="18.296875" style="504" customWidth="1"/>
    <col min="6" max="6" width="42.19921875" style="758" customWidth="1"/>
    <col min="7" max="16384" width="8.796875" style="504"/>
  </cols>
  <sheetData>
    <row r="1" spans="1:6" x14ac:dyDescent="0.3">
      <c r="A1" s="490" t="s">
        <v>1303</v>
      </c>
    </row>
    <row r="2" spans="1:6" s="505" customFormat="1" ht="40.5" customHeight="1" x14ac:dyDescent="0.3">
      <c r="A2" s="493" t="s">
        <v>238</v>
      </c>
      <c r="B2" s="493" t="s">
        <v>596</v>
      </c>
      <c r="C2" s="493" t="s">
        <v>574</v>
      </c>
      <c r="D2" s="493" t="s">
        <v>575</v>
      </c>
      <c r="E2" s="493" t="s">
        <v>576</v>
      </c>
      <c r="F2" s="493" t="s">
        <v>654</v>
      </c>
    </row>
    <row r="3" spans="1:6" s="505" customFormat="1" ht="23" x14ac:dyDescent="0.3">
      <c r="A3" s="497">
        <v>1</v>
      </c>
      <c r="B3" s="497" t="s">
        <v>1995</v>
      </c>
      <c r="C3" s="497" t="s">
        <v>1418</v>
      </c>
      <c r="D3" s="497" t="s">
        <v>1419</v>
      </c>
      <c r="E3" s="497" t="s">
        <v>1319</v>
      </c>
      <c r="F3" s="688" t="s">
        <v>1319</v>
      </c>
    </row>
    <row r="4" spans="1:6" s="492" customFormat="1" ht="103.5" x14ac:dyDescent="0.3">
      <c r="A4" s="494">
        <v>2</v>
      </c>
      <c r="B4" s="494" t="s">
        <v>1420</v>
      </c>
      <c r="C4" s="689" t="s">
        <v>1996</v>
      </c>
      <c r="D4" s="494" t="s">
        <v>1997</v>
      </c>
      <c r="E4" s="494" t="s">
        <v>1319</v>
      </c>
      <c r="F4" s="689" t="s">
        <v>1319</v>
      </c>
    </row>
    <row r="5" spans="1:6" s="505" customFormat="1" ht="46" x14ac:dyDescent="0.3">
      <c r="A5" s="497">
        <v>3</v>
      </c>
      <c r="B5" s="497" t="s">
        <v>1421</v>
      </c>
      <c r="C5" s="497" t="s">
        <v>1998</v>
      </c>
      <c r="D5" s="497" t="s">
        <v>1999</v>
      </c>
      <c r="E5" s="496" t="s">
        <v>1362</v>
      </c>
      <c r="F5" s="698" t="str">
        <f ca="1">HYPERLINK(MID(CELL("filename"),SEARCH("[",CELL("filename")),SEARCH("]",CELL("filename"))-SEARCH("[",CELL("filename"))+1)&amp;"'Concepts'!" &amp; ADDRESS(MATCH("Payment statistics relevant institutions (PSRIs)",Concepts!$A:$A,0),1,,,),"Payment Statistics Relevant Institutions (PSRI)")</f>
        <v>Payment Statistics Relevant Institutions (PSRI)</v>
      </c>
    </row>
    <row r="6" spans="1:6" s="505" customFormat="1" ht="34.5" customHeight="1" x14ac:dyDescent="0.3">
      <c r="A6" s="494">
        <v>4</v>
      </c>
      <c r="B6" s="494" t="s">
        <v>1422</v>
      </c>
      <c r="C6" s="494" t="s">
        <v>2000</v>
      </c>
      <c r="D6" s="494" t="s">
        <v>2001</v>
      </c>
      <c r="E6" s="495" t="str">
        <f>$E$5</f>
        <v>Table 1 and A</v>
      </c>
      <c r="F6" s="692" t="str">
        <f ca="1">HYPERLINK(MID(CELL("filename"),SEARCH("[",CELL("filename")),SEARCH("]",CELL("filename"))-SEARCH("[",CELL("filename"))+1)&amp;"'Concepts'!" &amp; ADDRESS(MATCH("Payment statistics relevant institutions (PSRIs)",Concepts!$A:$A,0),1,,,),"Payment Statistics Relevant Institutions (PSRI)")</f>
        <v>Payment Statistics Relevant Institutions (PSRI)</v>
      </c>
    </row>
    <row r="7" spans="1:6" s="505" customFormat="1" ht="80.5" x14ac:dyDescent="0.3">
      <c r="A7" s="497">
        <v>5</v>
      </c>
      <c r="B7" s="497" t="s">
        <v>1424</v>
      </c>
      <c r="C7" s="567" t="s">
        <v>1699</v>
      </c>
      <c r="D7" s="497" t="s">
        <v>1425</v>
      </c>
      <c r="E7" s="497" t="s">
        <v>1319</v>
      </c>
      <c r="F7" s="698" t="str">
        <f ca="1">HYPERLINK(MID(CELL("filename"),SEARCH("[",CELL("filename")),SEARCH("]",CELL("filename"))-SEARCH("[",CELL("filename"))+1)&amp;"'Concepts'!" &amp; ADDRESS(MATCH("Payment service providers",Concepts!$A:$A,0),1,,,),"Payment service providers")</f>
        <v>Payment service providers</v>
      </c>
    </row>
    <row r="8" spans="1:6" s="505" customFormat="1" x14ac:dyDescent="0.3">
      <c r="A8" s="999">
        <v>6</v>
      </c>
      <c r="B8" s="1001" t="s">
        <v>1424</v>
      </c>
      <c r="C8" s="999" t="s">
        <v>2002</v>
      </c>
      <c r="D8" s="999" t="s">
        <v>2003</v>
      </c>
      <c r="E8" s="495" t="s">
        <v>600</v>
      </c>
      <c r="F8" s="692" t="str">
        <f ca="1">HYPERLINK(MID(CELL("filename"),SEARCH("[",CELL("filename")),SEARCH("]",CELL("filename"))-SEARCH("[",CELL("filename"))+1)&amp;"'Concepts'!" &amp; ADDRESS(MATCH("ATMs",Concepts!$A:$A,0),1,,,),"ATMs")</f>
        <v>ATMs</v>
      </c>
    </row>
    <row r="9" spans="1:6" s="505" customFormat="1" ht="50.5" customHeight="1" x14ac:dyDescent="0.3">
      <c r="A9" s="1000">
        <v>6</v>
      </c>
      <c r="B9" s="1001" t="s">
        <v>1424</v>
      </c>
      <c r="C9" s="1000" t="s">
        <v>2002</v>
      </c>
      <c r="D9" s="1000" t="s">
        <v>2003</v>
      </c>
      <c r="E9" s="1028" t="s">
        <v>312</v>
      </c>
      <c r="F9" s="692"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row>
    <row r="10" spans="1:6" s="505" customFormat="1" ht="38.15" customHeight="1" x14ac:dyDescent="0.3">
      <c r="A10" s="1000">
        <v>6</v>
      </c>
      <c r="B10" s="1001" t="s">
        <v>1424</v>
      </c>
      <c r="C10" s="1000" t="s">
        <v>2002</v>
      </c>
      <c r="D10" s="1000" t="s">
        <v>2003</v>
      </c>
      <c r="E10" s="1029" t="s">
        <v>312</v>
      </c>
      <c r="F10" s="692"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1" spans="1:6" s="505" customFormat="1" ht="23" x14ac:dyDescent="0.3">
      <c r="A11" s="1000">
        <v>6</v>
      </c>
      <c r="B11" s="1001" t="s">
        <v>1424</v>
      </c>
      <c r="C11" s="1000" t="s">
        <v>2002</v>
      </c>
      <c r="D11" s="1000" t="s">
        <v>2003</v>
      </c>
      <c r="E11" s="1003" t="s">
        <v>376</v>
      </c>
      <c r="F11" s="692"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row>
    <row r="12" spans="1:6" s="505" customFormat="1" x14ac:dyDescent="0.3">
      <c r="A12" s="1000">
        <v>6</v>
      </c>
      <c r="B12" s="1001" t="s">
        <v>1424</v>
      </c>
      <c r="C12" s="1000" t="s">
        <v>2002</v>
      </c>
      <c r="D12" s="1000" t="s">
        <v>2003</v>
      </c>
      <c r="E12" s="1003" t="s">
        <v>376</v>
      </c>
      <c r="F12" s="692"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3" spans="1:6" s="505" customFormat="1" ht="87.75" customHeight="1" x14ac:dyDescent="0.3">
      <c r="A13" s="997">
        <v>7</v>
      </c>
      <c r="B13" s="996" t="s">
        <v>1426</v>
      </c>
      <c r="C13" s="997" t="s">
        <v>2065</v>
      </c>
      <c r="D13" s="501" t="s">
        <v>2004</v>
      </c>
      <c r="E13" s="996" t="s">
        <v>1319</v>
      </c>
      <c r="F13" s="996" t="s">
        <v>1319</v>
      </c>
    </row>
    <row r="14" spans="1:6" s="505" customFormat="1" ht="12.75" customHeight="1" x14ac:dyDescent="0.3">
      <c r="A14" s="998">
        <v>7</v>
      </c>
      <c r="B14" s="996" t="s">
        <v>1426</v>
      </c>
      <c r="C14" s="998" t="s">
        <v>2065</v>
      </c>
      <c r="D14" s="506" t="s">
        <v>2005</v>
      </c>
      <c r="E14" s="996" t="s">
        <v>1319</v>
      </c>
      <c r="F14" s="996" t="s">
        <v>1319</v>
      </c>
    </row>
    <row r="15" spans="1:6" s="505" customFormat="1" ht="23" x14ac:dyDescent="0.3">
      <c r="A15" s="998">
        <v>7</v>
      </c>
      <c r="B15" s="996" t="s">
        <v>1426</v>
      </c>
      <c r="C15" s="1007" t="s">
        <v>2065</v>
      </c>
      <c r="D15" s="502" t="s">
        <v>1564</v>
      </c>
      <c r="E15" s="996" t="s">
        <v>1319</v>
      </c>
      <c r="F15" s="996" t="s">
        <v>1319</v>
      </c>
    </row>
    <row r="16" spans="1:6" s="505" customFormat="1" x14ac:dyDescent="0.3">
      <c r="A16" s="999">
        <v>8</v>
      </c>
      <c r="B16" s="1001" t="s">
        <v>1426</v>
      </c>
      <c r="C16" s="999" t="s">
        <v>2006</v>
      </c>
      <c r="D16" s="690" t="s">
        <v>2679</v>
      </c>
      <c r="E16" s="1001" t="s">
        <v>1319</v>
      </c>
      <c r="F16" s="1001" t="s">
        <v>1319</v>
      </c>
    </row>
    <row r="17" spans="1:6" s="505" customFormat="1" x14ac:dyDescent="0.3">
      <c r="A17" s="1000">
        <v>8</v>
      </c>
      <c r="B17" s="1001" t="s">
        <v>1426</v>
      </c>
      <c r="C17" s="1000" t="s">
        <v>2006</v>
      </c>
      <c r="D17" s="507" t="s">
        <v>2680</v>
      </c>
      <c r="E17" s="1001" t="s">
        <v>1319</v>
      </c>
      <c r="F17" s="1001" t="s">
        <v>1319</v>
      </c>
    </row>
    <row r="18" spans="1:6" s="505" customFormat="1" ht="34.5" x14ac:dyDescent="0.3">
      <c r="A18" s="497">
        <v>9</v>
      </c>
      <c r="B18" s="497" t="s">
        <v>1427</v>
      </c>
      <c r="C18" s="688" t="s">
        <v>2007</v>
      </c>
      <c r="D18" s="497" t="s">
        <v>2008</v>
      </c>
      <c r="E18" s="497" t="s">
        <v>1319</v>
      </c>
      <c r="F18" s="688" t="s">
        <v>1319</v>
      </c>
    </row>
    <row r="19" spans="1:6" s="505" customFormat="1" ht="46" x14ac:dyDescent="0.3">
      <c r="A19" s="494">
        <v>10</v>
      </c>
      <c r="B19" s="494" t="s">
        <v>1427</v>
      </c>
      <c r="C19" s="494" t="s">
        <v>2009</v>
      </c>
      <c r="D19" s="494" t="s">
        <v>2010</v>
      </c>
      <c r="E19" s="494" t="s">
        <v>1319</v>
      </c>
      <c r="F19" s="689" t="s">
        <v>1319</v>
      </c>
    </row>
    <row r="20" spans="1:6" s="505" customFormat="1" ht="23" x14ac:dyDescent="0.3">
      <c r="A20" s="497">
        <v>11</v>
      </c>
      <c r="B20" s="497" t="s">
        <v>577</v>
      </c>
      <c r="C20" s="497" t="s">
        <v>2011</v>
      </c>
      <c r="D20" s="688" t="s">
        <v>2012</v>
      </c>
      <c r="E20" s="497" t="s">
        <v>1319</v>
      </c>
      <c r="F20" s="698" t="str">
        <f ca="1">HYPERLINK(MID(CELL("filename"),SEARCH("[",CELL("filename")),SEARCH("]",CELL("filename"))-SEARCH("[",CELL("filename"))+1)&amp;"'Concepts'!" &amp; ADDRESS(MATCH("Reporting agent",Concepts!$A:$A,0),1,,,),"Reporting agent")</f>
        <v>Reporting agent</v>
      </c>
    </row>
    <row r="21" spans="1:6" s="505" customFormat="1" ht="57.5" x14ac:dyDescent="0.3">
      <c r="A21" s="494">
        <v>12</v>
      </c>
      <c r="B21" s="494" t="s">
        <v>1429</v>
      </c>
      <c r="C21" s="494" t="s">
        <v>1430</v>
      </c>
      <c r="D21" s="494" t="s">
        <v>2013</v>
      </c>
      <c r="E21" s="494" t="s">
        <v>1319</v>
      </c>
      <c r="F21" s="689" t="s">
        <v>1319</v>
      </c>
    </row>
    <row r="22" spans="1:6" s="505" customFormat="1" ht="57.5" x14ac:dyDescent="0.3">
      <c r="A22" s="497">
        <v>13</v>
      </c>
      <c r="B22" s="497" t="s">
        <v>1431</v>
      </c>
      <c r="C22" s="497" t="s">
        <v>1432</v>
      </c>
      <c r="D22" s="497" t="s">
        <v>2014</v>
      </c>
      <c r="E22" s="497" t="s">
        <v>1319</v>
      </c>
      <c r="F22" s="698" t="str">
        <f ca="1">HYPERLINK(MID(CELL("filename"),SEARCH("[",CELL("filename")),SEARCH("]",CELL("filename"))-SEARCH("[",CELL("filename"))+1)&amp;"'Concepts'!" &amp; ADDRESS(MATCH("Payment transaction",Concepts!$A:$A,0),1,,,),"Payment transaction")</f>
        <v>Payment transaction</v>
      </c>
    </row>
    <row r="23" spans="1:6" s="505" customFormat="1" ht="112.5" customHeight="1" x14ac:dyDescent="0.3">
      <c r="A23" s="999">
        <v>14</v>
      </c>
      <c r="B23" s="1001" t="s">
        <v>1433</v>
      </c>
      <c r="C23" s="1001" t="s">
        <v>1434</v>
      </c>
      <c r="D23" s="498" t="s">
        <v>2015</v>
      </c>
      <c r="E23" s="1001" t="s">
        <v>1319</v>
      </c>
      <c r="F23" s="1001" t="s">
        <v>1319</v>
      </c>
    </row>
    <row r="24" spans="1:6" s="505" customFormat="1" ht="240" customHeight="1" x14ac:dyDescent="0.3">
      <c r="A24" s="1000">
        <v>14</v>
      </c>
      <c r="B24" s="1001" t="s">
        <v>1433</v>
      </c>
      <c r="C24" s="1001" t="s">
        <v>1434</v>
      </c>
      <c r="D24" s="508"/>
      <c r="E24" s="1001" t="s">
        <v>1319</v>
      </c>
      <c r="F24" s="1001" t="s">
        <v>1319</v>
      </c>
    </row>
    <row r="25" spans="1:6" s="505" customFormat="1" ht="252" customHeight="1" x14ac:dyDescent="0.3">
      <c r="A25" s="1000">
        <v>14</v>
      </c>
      <c r="B25" s="1001" t="s">
        <v>1433</v>
      </c>
      <c r="C25" s="1001" t="s">
        <v>1434</v>
      </c>
      <c r="D25" s="499"/>
      <c r="E25" s="1001" t="s">
        <v>1319</v>
      </c>
      <c r="F25" s="1001" t="s">
        <v>1319</v>
      </c>
    </row>
    <row r="26" spans="1:6" s="505" customFormat="1" ht="57.5" x14ac:dyDescent="0.3">
      <c r="A26" s="497">
        <v>15</v>
      </c>
      <c r="B26" s="497" t="s">
        <v>1435</v>
      </c>
      <c r="C26" s="497" t="s">
        <v>2016</v>
      </c>
      <c r="D26" s="497" t="s">
        <v>2017</v>
      </c>
      <c r="E26" s="497" t="s">
        <v>1319</v>
      </c>
      <c r="F26" s="698" t="str">
        <f ca="1">HYPERLINK(MID(CELL("filename"),SEARCH("[",CELL("filename")),SEARCH("]",CELL("filename"))-SEARCH("[",CELL("filename"))+1)&amp;"'Concepts'!" &amp; ADDRESS(MATCH("Payment transaction",Concepts!$A:$A,0),1,,,),"Payment transaction")</f>
        <v>Payment transaction</v>
      </c>
    </row>
    <row r="27" spans="1:6" s="505" customFormat="1" ht="57.5" x14ac:dyDescent="0.3">
      <c r="A27" s="494">
        <v>16</v>
      </c>
      <c r="B27" s="494" t="s">
        <v>1436</v>
      </c>
      <c r="C27" s="494" t="s">
        <v>2018</v>
      </c>
      <c r="D27" s="494" t="s">
        <v>2019</v>
      </c>
      <c r="E27" s="494" t="s">
        <v>1319</v>
      </c>
      <c r="F27" s="689" t="s">
        <v>1319</v>
      </c>
    </row>
    <row r="28" spans="1:6" s="505" customFormat="1" ht="23" x14ac:dyDescent="0.3">
      <c r="A28" s="497">
        <v>17</v>
      </c>
      <c r="B28" s="497" t="s">
        <v>1437</v>
      </c>
      <c r="C28" s="497" t="s">
        <v>1438</v>
      </c>
      <c r="D28" s="497" t="s">
        <v>1439</v>
      </c>
      <c r="E28" s="496" t="s">
        <v>1362</v>
      </c>
      <c r="F28" s="698" t="str">
        <f ca="1">HYPERLINK(MID(CELL("filename"),SEARCH("[",CELL("filename")),SEARCH("]",CELL("filename"))-SEARCH("[",CELL("filename"))+1)&amp;"'Concepts'!" &amp; ADDRESS(MATCH("Number of overnight deposits",Concepts!$A:$A,0),1,,,),"Number of overnight deposits")</f>
        <v>Number of overnight deposits</v>
      </c>
    </row>
    <row r="29" spans="1:6" s="505" customFormat="1" ht="27" customHeight="1" x14ac:dyDescent="0.3">
      <c r="A29" s="999">
        <v>18</v>
      </c>
      <c r="B29" s="1001" t="s">
        <v>1440</v>
      </c>
      <c r="C29" s="999" t="s">
        <v>2020</v>
      </c>
      <c r="D29" s="999" t="s">
        <v>2021</v>
      </c>
      <c r="E29" s="1003" t="s">
        <v>1362</v>
      </c>
      <c r="F29" s="692" t="str">
        <f ca="1">HYPERLINK(MID(CELL("filename"),SEARCH("[",CELL("filename")),SEARCH("]",CELL("filename"))-SEARCH("[",CELL("filename"))+1)&amp;"'Concepts'!" &amp; ADDRESS(MATCH("Number of overnight deposits",Concepts!$A:$A,0),1,,,),"Number of overnight deposits")</f>
        <v>Number of overnight deposits</v>
      </c>
    </row>
    <row r="30" spans="1:6" s="505" customFormat="1" ht="24.75" customHeight="1" x14ac:dyDescent="0.3">
      <c r="A30" s="1000">
        <v>18</v>
      </c>
      <c r="B30" s="1001" t="s">
        <v>1440</v>
      </c>
      <c r="C30" s="1000" t="s">
        <v>2020</v>
      </c>
      <c r="D30" s="1000" t="s">
        <v>2021</v>
      </c>
      <c r="E30" s="1003" t="s">
        <v>1362</v>
      </c>
      <c r="F30" s="692" t="str">
        <f ca="1">HYPERLINK(MID(CELL("filename"),SEARCH("[",CELL("filename")),SEARCH("]",CELL("filename"))-SEARCH("[",CELL("filename"))+1)&amp;"'Concepts'!" &amp; ADDRESS(MATCH("Payment account",Concepts!$A:$A,0),1,,,),"Payment account")</f>
        <v>Payment account</v>
      </c>
    </row>
    <row r="31" spans="1:6" s="505" customFormat="1" ht="25.5" customHeight="1" x14ac:dyDescent="0.3">
      <c r="A31" s="1000">
        <v>18</v>
      </c>
      <c r="B31" s="1001" t="s">
        <v>1440</v>
      </c>
      <c r="C31" s="1000" t="s">
        <v>2020</v>
      </c>
      <c r="D31" s="1000" t="s">
        <v>2021</v>
      </c>
      <c r="E31" s="1003" t="s">
        <v>1362</v>
      </c>
      <c r="F31" s="692" t="str">
        <f ca="1">HYPERLINK(MID(CELL("filename"),SEARCH("[",CELL("filename")),SEARCH("]",CELL("filename"))-SEARCH("[",CELL("filename"))+1)&amp;"'Concepts'!" &amp; ADDRESS(MATCH("Number of e-money accounts",Concepts!$A:$A,0),1,,,),"Number of e-money accounts")</f>
        <v>Number of e-money accounts</v>
      </c>
    </row>
    <row r="32" spans="1:6" s="505" customFormat="1" ht="46" x14ac:dyDescent="0.3">
      <c r="A32" s="497">
        <v>19</v>
      </c>
      <c r="B32" s="497" t="s">
        <v>1440</v>
      </c>
      <c r="C32" s="497" t="s">
        <v>2022</v>
      </c>
      <c r="D32" s="497" t="s">
        <v>2023</v>
      </c>
      <c r="E32" s="496" t="s">
        <v>1362</v>
      </c>
      <c r="F32" s="698" t="str">
        <f ca="1">HYPERLINK(MID(CELL("filename"),SEARCH("[",CELL("filename")),SEARCH("]",CELL("filename"))-SEARCH("[",CELL("filename"))+1)&amp;"'Concepts'!" &amp; ADDRESS(MATCH("Number of overnight deposits",Concepts!$A:$A,0),1,,,),"Number of overnight deposits")</f>
        <v>Number of overnight deposits</v>
      </c>
    </row>
    <row r="33" spans="1:6" s="505" customFormat="1" ht="21.75" customHeight="1" x14ac:dyDescent="0.3">
      <c r="A33" s="999">
        <v>20</v>
      </c>
      <c r="B33" s="1001" t="s">
        <v>1440</v>
      </c>
      <c r="C33" s="1001" t="s">
        <v>1441</v>
      </c>
      <c r="D33" s="999" t="s">
        <v>2024</v>
      </c>
      <c r="E33" s="1022" t="s">
        <v>1362</v>
      </c>
      <c r="F33" s="692" t="str">
        <f ca="1">HYPERLINK(MID(CELL("filename"),SEARCH("[",CELL("filename")),SEARCH("]",CELL("filename"))-SEARCH("[",CELL("filename"))+1)&amp;"'Concepts'!" &amp; ADDRESS(MATCH("Number of overnight deposits",Concepts!$A:$A,0),1,,,),"Number of overnight deposits")</f>
        <v>Number of overnight deposits</v>
      </c>
    </row>
    <row r="34" spans="1:6" s="505" customFormat="1" ht="27" customHeight="1" x14ac:dyDescent="0.3">
      <c r="A34" s="1021">
        <v>20</v>
      </c>
      <c r="B34" s="1001" t="s">
        <v>1440</v>
      </c>
      <c r="C34" s="1001" t="s">
        <v>1441</v>
      </c>
      <c r="D34" s="1000" t="s">
        <v>2024</v>
      </c>
      <c r="E34" s="1023" t="s">
        <v>1362</v>
      </c>
      <c r="F34" s="692" t="str">
        <f ca="1">HYPERLINK(MID(CELL("filename"),SEARCH("[",CELL("filename")),SEARCH("]",CELL("filename"))-SEARCH("[",CELL("filename"))+1)&amp;"'Concepts'!" &amp; ADDRESS(MATCH("Payment account",Concepts!$A:$A,0),1,,,),"Payment account")</f>
        <v>Payment account</v>
      </c>
    </row>
    <row r="35" spans="1:6" s="505" customFormat="1" ht="34.5" x14ac:dyDescent="0.3">
      <c r="A35" s="997">
        <v>21</v>
      </c>
      <c r="B35" s="996" t="s">
        <v>1440</v>
      </c>
      <c r="C35" s="996" t="s">
        <v>1442</v>
      </c>
      <c r="D35" s="501" t="s">
        <v>2025</v>
      </c>
      <c r="E35" s="1020" t="s">
        <v>1362</v>
      </c>
      <c r="F35" s="698" t="str">
        <f ca="1">HYPERLINK(MID(CELL("filename"),SEARCH("[",CELL("filename")),SEARCH("]",CELL("filename"))-SEARCH("[",CELL("filename"))+1)&amp;"'Concepts'!" &amp; ADDRESS(MATCH("Number of overnight deposits",Concepts!$A:$A,0),1,,,),"Number of overnight deposits")</f>
        <v>Number of overnight deposits</v>
      </c>
    </row>
    <row r="36" spans="1:6" s="505" customFormat="1" x14ac:dyDescent="0.3">
      <c r="A36" s="998">
        <v>21</v>
      </c>
      <c r="B36" s="996" t="s">
        <v>1440</v>
      </c>
      <c r="C36" s="996" t="s">
        <v>1442</v>
      </c>
      <c r="D36" s="506" t="s">
        <v>1565</v>
      </c>
      <c r="E36" s="1020" t="s">
        <v>1362</v>
      </c>
      <c r="F36" s="1020" t="str">
        <f ca="1">HYPERLINK(MID(CELL("filename"),SEARCH("[",CELL("filename")),SEARCH("]",CELL("filename"))-SEARCH("[",CELL("filename"))+1)&amp;"'Concepts'!" &amp; ADDRESS(MATCH("Number of transferable overnight deposits",Concepts!$A:$A,0),1,,,),"Number of transferable overnight deposits")</f>
        <v>Number of transferable overnight deposits</v>
      </c>
    </row>
    <row r="37" spans="1:6" s="505" customFormat="1" ht="23" x14ac:dyDescent="0.3">
      <c r="A37" s="998">
        <v>21</v>
      </c>
      <c r="B37" s="996" t="s">
        <v>1440</v>
      </c>
      <c r="C37" s="996" t="s">
        <v>1442</v>
      </c>
      <c r="D37" s="502" t="s">
        <v>1566</v>
      </c>
      <c r="E37" s="1020" t="s">
        <v>1362</v>
      </c>
      <c r="F37" s="996" t="s">
        <v>79</v>
      </c>
    </row>
    <row r="38" spans="1:6" s="505" customFormat="1" ht="161" x14ac:dyDescent="0.3">
      <c r="A38" s="494">
        <v>22</v>
      </c>
      <c r="B38" s="494" t="s">
        <v>1444</v>
      </c>
      <c r="C38" s="494" t="s">
        <v>1445</v>
      </c>
      <c r="D38" s="494" t="s">
        <v>2026</v>
      </c>
      <c r="E38" s="495" t="s">
        <v>1362</v>
      </c>
      <c r="F38" s="692" t="str">
        <f ca="1">HYPERLINK(MID(CELL("filename"),SEARCH("[",CELL("filename")),SEARCH("]",CELL("filename"))-SEARCH("[",CELL("filename"))+1)&amp;"'Concepts'!" &amp; ADDRESS(MATCH("Number of internet/PC-linked transferable overnight deposits",Concepts!$A:$A,0),1,,,),"Number of internet/PC-linked transferable overnight deposits")</f>
        <v>Number of internet/PC-linked transferable overnight deposits</v>
      </c>
    </row>
    <row r="39" spans="1:6" s="505" customFormat="1" ht="57.5" x14ac:dyDescent="0.3">
      <c r="A39" s="497">
        <v>23</v>
      </c>
      <c r="B39" s="497" t="s">
        <v>1444</v>
      </c>
      <c r="C39" s="497" t="s">
        <v>2027</v>
      </c>
      <c r="D39" s="497" t="s">
        <v>2028</v>
      </c>
      <c r="E39" s="496" t="s">
        <v>1362</v>
      </c>
      <c r="F39" s="698" t="str">
        <f ca="1">HYPERLINK(MID(CELL("filename"),SEARCH("[",CELL("filename")),SEARCH("]",CELL("filename"))-SEARCH("[",CELL("filename"))+1)&amp;"'Concepts'!" &amp; ADDRESS(MATCH("Number of internet/PC-linked transferable overnight deposits",Concepts!$A:$A,0),1,,,),"Number of internet/PC-linked transferable overnight deposits")</f>
        <v>Number of internet/PC-linked transferable overnight deposits</v>
      </c>
    </row>
    <row r="40" spans="1:6" s="505" customFormat="1" ht="34.5" x14ac:dyDescent="0.3">
      <c r="A40" s="494">
        <v>24</v>
      </c>
      <c r="B40" s="494" t="s">
        <v>2156</v>
      </c>
      <c r="C40" s="494" t="s">
        <v>2029</v>
      </c>
      <c r="D40" s="494" t="s">
        <v>2030</v>
      </c>
      <c r="E40" s="495" t="s">
        <v>1362</v>
      </c>
      <c r="F40" s="692" t="str">
        <f ca="1">HYPERLINK(MID(CELL("filename"),SEARCH("[",CELL("filename")),SEARCH("]",CELL("filename"))-SEARCH("[",CELL("filename"))+1)&amp;"'Concepts'!" &amp; ADDRESS(MATCH("Payment account",Concepts!$A:$A,0),1,,,),"Payment account")</f>
        <v>Payment account</v>
      </c>
    </row>
    <row r="41" spans="1:6" s="505" customFormat="1" ht="12.75" customHeight="1" x14ac:dyDescent="0.3">
      <c r="A41" s="997">
        <v>25</v>
      </c>
      <c r="B41" s="996" t="s">
        <v>1567</v>
      </c>
      <c r="C41" s="997" t="s">
        <v>2031</v>
      </c>
      <c r="D41" s="997" t="s">
        <v>2032</v>
      </c>
      <c r="E41" s="509" t="s">
        <v>1362</v>
      </c>
      <c r="F41" s="698" t="str">
        <f ca="1">HYPERLINK(MID(CELL("filename"),SEARCH("[",CELL("filename")),SEARCH("]",CELL("filename"))-SEARCH("[",CELL("filename"))+1)&amp;"'Concepts'!" &amp; ADDRESS(MATCH("Payment account",Concepts!$A:$A,0),1,,,),"Payment account")</f>
        <v>Payment account</v>
      </c>
    </row>
    <row r="42" spans="1:6" s="505" customFormat="1" ht="24" customHeight="1" x14ac:dyDescent="0.3">
      <c r="A42" s="998">
        <v>25</v>
      </c>
      <c r="B42" s="996" t="s">
        <v>1567</v>
      </c>
      <c r="C42" s="998" t="s">
        <v>2031</v>
      </c>
      <c r="D42" s="998" t="s">
        <v>2032</v>
      </c>
      <c r="E42" s="1024" t="s">
        <v>312</v>
      </c>
      <c r="F42"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43" spans="1:6" s="505" customFormat="1" ht="19.5" customHeight="1" x14ac:dyDescent="0.3">
      <c r="A43" s="998">
        <v>25</v>
      </c>
      <c r="B43" s="996" t="s">
        <v>1567</v>
      </c>
      <c r="C43" s="998" t="s">
        <v>2031</v>
      </c>
      <c r="D43" s="998" t="s">
        <v>2032</v>
      </c>
      <c r="E43" s="1025" t="s">
        <v>312</v>
      </c>
      <c r="F43" s="698" t="str">
        <f ca="1">HYPERLINK(MID(CELL("filename"),SEARCH("[",CELL("filename")),SEARCH("]",CELL("filename"))-SEARCH("[",CELL("filename"))+1)&amp;"'Concepts'!" &amp; ADDRESS(MATCH("Credit transfer",Concepts!$A:$A,0),1,,,),"Credit transfers")</f>
        <v>Credit transfers</v>
      </c>
    </row>
    <row r="44" spans="1:6" s="505" customFormat="1" ht="28.5" customHeight="1" x14ac:dyDescent="0.3">
      <c r="A44" s="998">
        <v>25</v>
      </c>
      <c r="B44" s="996" t="s">
        <v>1567</v>
      </c>
      <c r="C44" s="998" t="s">
        <v>2031</v>
      </c>
      <c r="D44" s="998" t="s">
        <v>2032</v>
      </c>
      <c r="E44" s="1024" t="s">
        <v>376</v>
      </c>
      <c r="F44"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45" spans="1:6" s="505" customFormat="1" ht="19.5" customHeight="1" x14ac:dyDescent="0.3">
      <c r="A45" s="998">
        <v>25</v>
      </c>
      <c r="B45" s="996" t="s">
        <v>1567</v>
      </c>
      <c r="C45" s="998" t="s">
        <v>2031</v>
      </c>
      <c r="D45" s="998" t="s">
        <v>2032</v>
      </c>
      <c r="E45" s="1025" t="s">
        <v>376</v>
      </c>
      <c r="F45" s="698" t="str">
        <f ca="1">HYPERLINK(MID(CELL("filename"),SEARCH("[",CELL("filename")),SEARCH("]",CELL("filename"))-SEARCH("[",CELL("filename"))+1)&amp;"'Concepts'!" &amp; ADDRESS(MATCH("Credit transfer",Concepts!$A:$A,0),1,,,),"Credit transfers")</f>
        <v>Credit transfers</v>
      </c>
    </row>
    <row r="46" spans="1:6" s="505" customFormat="1" ht="18.75" customHeight="1" x14ac:dyDescent="0.3">
      <c r="A46" s="998">
        <v>25</v>
      </c>
      <c r="B46" s="996" t="s">
        <v>1567</v>
      </c>
      <c r="C46" s="998" t="s">
        <v>2031</v>
      </c>
      <c r="D46" s="998" t="s">
        <v>2032</v>
      </c>
      <c r="E46" s="510" t="s">
        <v>224</v>
      </c>
      <c r="F46" s="698" t="str">
        <f ca="1">HYPERLINK(MID(CELL("filename"),SEARCH("[",CELL("filename")),SEARCH("]",CELL("filename"))-SEARCH("[",CELL("filename"))+1)&amp;"'Concepts'!" &amp; ADDRESS(MATCH("POS transactions",Concepts!$A:$A,0),1,,,),"POS transactions")</f>
        <v>POS transactions</v>
      </c>
    </row>
    <row r="47" spans="1:6" s="505" customFormat="1" ht="22.5" customHeight="1" x14ac:dyDescent="0.3">
      <c r="A47" s="998">
        <v>25</v>
      </c>
      <c r="B47" s="996" t="s">
        <v>1567</v>
      </c>
      <c r="C47" s="998" t="s">
        <v>2031</v>
      </c>
      <c r="D47" s="998" t="s">
        <v>2032</v>
      </c>
      <c r="E47" s="1024" t="s">
        <v>227</v>
      </c>
      <c r="F47"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48" spans="1:6" s="505" customFormat="1" ht="25.5" customHeight="1" x14ac:dyDescent="0.3">
      <c r="A48" s="998">
        <v>25</v>
      </c>
      <c r="B48" s="996" t="s">
        <v>1567</v>
      </c>
      <c r="C48" s="998" t="s">
        <v>2031</v>
      </c>
      <c r="D48" s="998" t="s">
        <v>2032</v>
      </c>
      <c r="E48" s="1025" t="s">
        <v>227</v>
      </c>
      <c r="F48" s="698" t="str">
        <f ca="1">HYPERLINK(MID(CELL("filename"),SEARCH("[",CELL("filename")),SEARCH("]",CELL("filename"))-SEARCH("[",CELL("filename"))+1)&amp;"'Concepts'!" &amp; ADDRESS(MATCH("Credit transfer",Concepts!$A:$A,0),1,,,),"Credit transfers")</f>
        <v>Credit transfers</v>
      </c>
    </row>
    <row r="49" spans="1:6" s="505" customFormat="1" ht="23" x14ac:dyDescent="0.3">
      <c r="A49" s="494">
        <v>26</v>
      </c>
      <c r="B49" s="494" t="s">
        <v>1570</v>
      </c>
      <c r="C49" s="494" t="s">
        <v>2033</v>
      </c>
      <c r="D49" s="494" t="s">
        <v>1571</v>
      </c>
      <c r="E49" s="495" t="s">
        <v>1362</v>
      </c>
      <c r="F49" s="689" t="s">
        <v>1319</v>
      </c>
    </row>
    <row r="50" spans="1:6" s="505" customFormat="1" ht="51.75" customHeight="1" x14ac:dyDescent="0.3">
      <c r="A50" s="997">
        <v>27</v>
      </c>
      <c r="B50" s="997" t="s">
        <v>1572</v>
      </c>
      <c r="C50" s="997" t="s">
        <v>2034</v>
      </c>
      <c r="D50" s="997" t="s">
        <v>2035</v>
      </c>
      <c r="E50" s="1026" t="s">
        <v>312</v>
      </c>
      <c r="F50" s="698" t="str">
        <f ca="1">HYPERLINK(MID(CELL("filename"),SEARCH("[",CELL("filename")),SEARCH("]",CELL("filename"))-SEARCH("[",CELL("filename"))+1)&amp;"'Concepts'!" &amp; ADDRESS(MATCH("Credits to the accounts by simple book entry",Concepts!$A:$A,0),1,,,),"Credits to the accounts by simple book entry")</f>
        <v>Credits to the accounts by simple book entry</v>
      </c>
    </row>
    <row r="51" spans="1:6" s="505" customFormat="1" ht="56.25" customHeight="1" x14ac:dyDescent="0.3">
      <c r="A51" s="998">
        <v>27</v>
      </c>
      <c r="B51" s="998" t="s">
        <v>1572</v>
      </c>
      <c r="C51" s="998" t="s">
        <v>2034</v>
      </c>
      <c r="D51" s="998" t="s">
        <v>2035</v>
      </c>
      <c r="E51" s="1027" t="s">
        <v>312</v>
      </c>
      <c r="F51" s="698" t="str">
        <f ca="1">HYPERLINK(MID(CELL("filename"),SEARCH("[",CELL("filename")),SEARCH("]",CELL("filename"))-SEARCH("[",CELL("filename"))+1)&amp;"'Concepts'!" &amp; ADDRESS(MATCH("Debits from the accounts by simple book entry",Concepts!$A:$A,0),1,,,),"Debits from the accounts by simple book entry")</f>
        <v>Debits from the accounts by simple book entry</v>
      </c>
    </row>
    <row r="52" spans="1:6" s="505" customFormat="1" ht="103.5" x14ac:dyDescent="0.3">
      <c r="A52" s="494">
        <v>28</v>
      </c>
      <c r="B52" s="494" t="s">
        <v>1573</v>
      </c>
      <c r="C52" s="494" t="s">
        <v>2036</v>
      </c>
      <c r="D52" s="494" t="s">
        <v>2037</v>
      </c>
      <c r="E52" s="495" t="s">
        <v>1362</v>
      </c>
      <c r="F52" s="692" t="str">
        <f ca="1">HYPERLINK(MID(CELL("filename"),SEARCH("[",CELL("filename")),SEARCH("]",CELL("filename"))-SEARCH("[",CELL("filename"))+1)&amp;"'Concepts'!" &amp; ADDRESS(MATCH("Payment account",Concepts!$A:$A,0),1,,,),"Payment account")</f>
        <v>Payment account</v>
      </c>
    </row>
    <row r="53" spans="1:6" s="505" customFormat="1" x14ac:dyDescent="0.3">
      <c r="A53" s="997">
        <v>29</v>
      </c>
      <c r="B53" s="997" t="s">
        <v>598</v>
      </c>
      <c r="C53" s="997" t="s">
        <v>2038</v>
      </c>
      <c r="D53" s="997" t="s">
        <v>2039</v>
      </c>
      <c r="E53" s="1020" t="s">
        <v>597</v>
      </c>
      <c r="F53" s="698" t="str">
        <f ca="1">HYPERLINK(MID(CELL("filename"),SEARCH("[",CELL("filename")),SEARCH("]",CELL("filename"))-SEARCH("[",CELL("filename"))+1)&amp;"'Concepts'!" &amp; ADDRESS(MATCH("Prepaid cards",Concepts!$A:$A,0),1,,,),"Prepaid cards")</f>
        <v>Prepaid cards</v>
      </c>
    </row>
    <row r="54" spans="1:6" s="505" customFormat="1" x14ac:dyDescent="0.3">
      <c r="A54" s="1007">
        <v>29</v>
      </c>
      <c r="B54" s="998" t="s">
        <v>598</v>
      </c>
      <c r="C54" s="998" t="s">
        <v>2038</v>
      </c>
      <c r="D54" s="998" t="s">
        <v>2039</v>
      </c>
      <c r="E54" s="1020" t="s">
        <v>597</v>
      </c>
      <c r="F54" s="698" t="str">
        <f ca="1">HYPERLINK(MID(CELL("filename"),SEARCH("[",CELL("filename")),SEARCH("]",CELL("filename"))-SEARCH("[",CELL("filename"))+1)&amp;"'Concepts'!" &amp; ADDRESS(MATCH("Cards with an e-money function",Concepts!$A:$A,0),1,,,),"Cards with an e-money function")</f>
        <v>Cards with an e-money function</v>
      </c>
    </row>
    <row r="55" spans="1:6" s="505" customFormat="1" ht="42" customHeight="1" x14ac:dyDescent="0.3">
      <c r="A55" s="999">
        <v>30</v>
      </c>
      <c r="B55" s="999" t="s">
        <v>1700</v>
      </c>
      <c r="C55" s="999" t="s">
        <v>2040</v>
      </c>
      <c r="D55" s="999" t="s">
        <v>2041</v>
      </c>
      <c r="E55" s="511" t="s">
        <v>1362</v>
      </c>
      <c r="F55" s="692" t="str">
        <f ca="1">HYPERLINK(MID(CELL("filename"),SEARCH("[",CELL("filename")),SEARCH("]",CELL("filename"))-SEARCH("[",CELL("filename"))+1)&amp;"'Concepts'!" &amp; ADDRESS(MATCH("Payment account",Concepts!$A:$A,0),1,,,),"Payment account")</f>
        <v>Payment account</v>
      </c>
    </row>
    <row r="56" spans="1:6" s="505" customFormat="1" ht="38.25" customHeight="1" x14ac:dyDescent="0.3">
      <c r="A56" s="1000">
        <v>30</v>
      </c>
      <c r="B56" s="1000" t="s">
        <v>1700</v>
      </c>
      <c r="C56" s="1000" t="s">
        <v>2040</v>
      </c>
      <c r="D56" s="1000" t="s">
        <v>2041</v>
      </c>
      <c r="E56" s="1022" t="s">
        <v>597</v>
      </c>
      <c r="F56" s="692" t="str">
        <f ca="1">HYPERLINK(MID(CELL("filename"),SEARCH("[",CELL("filename")),SEARCH("]",CELL("filename"))-SEARCH("[",CELL("filename"))+1)&amp;"'Concepts'!" &amp; ADDRESS(MATCH("Prepaid cards",Concepts!$A:$A,0),1,,,),"Prepaid cards")</f>
        <v>Prepaid cards</v>
      </c>
    </row>
    <row r="57" spans="1:6" s="505" customFormat="1" ht="54.75" customHeight="1" x14ac:dyDescent="0.3">
      <c r="A57" s="1000">
        <v>30</v>
      </c>
      <c r="B57" s="1000" t="s">
        <v>1700</v>
      </c>
      <c r="C57" s="1000" t="s">
        <v>2040</v>
      </c>
      <c r="D57" s="1000" t="s">
        <v>2041</v>
      </c>
      <c r="E57" s="1023" t="s">
        <v>597</v>
      </c>
      <c r="F57" s="692" t="str">
        <f ca="1">HYPERLINK(MID(CELL("filename"),SEARCH("[",CELL("filename")),SEARCH("]",CELL("filename"))-SEARCH("[",CELL("filename"))+1)&amp;"'Concepts'!" &amp; ADDRESS(MATCH("Delayed debit card",Concepts!$A:$A,0),1,,,),"Delayed debit card")</f>
        <v>Delayed debit card</v>
      </c>
    </row>
    <row r="58" spans="1:6" s="505" customFormat="1" ht="103.5" x14ac:dyDescent="0.3">
      <c r="A58" s="497">
        <v>31</v>
      </c>
      <c r="B58" s="497" t="s">
        <v>1574</v>
      </c>
      <c r="C58" s="497" t="s">
        <v>2042</v>
      </c>
      <c r="D58" s="688" t="s">
        <v>2043</v>
      </c>
      <c r="E58" s="496" t="s">
        <v>597</v>
      </c>
      <c r="F58" s="698" t="str">
        <f ca="1">HYPERLINK(MID(CELL("filename"),SEARCH("[",CELL("filename")),SEARCH("]",CELL("filename"))-SEARCH("[",CELL("filename"))+1)&amp;"'Concepts'!" &amp; ADDRESS(MATCH("Cards with a payment function (except cards with an e-money function only)",Concepts!$A:$A,0),1,,,),"Cards with a payment function")</f>
        <v>Cards with a payment function</v>
      </c>
    </row>
    <row r="59" spans="1:6" s="505" customFormat="1" ht="15" customHeight="1" x14ac:dyDescent="0.3">
      <c r="A59" s="999">
        <v>32</v>
      </c>
      <c r="B59" s="1000" t="s">
        <v>1574</v>
      </c>
      <c r="C59" s="1000" t="s">
        <v>2044</v>
      </c>
      <c r="D59" s="1000" t="s">
        <v>2045</v>
      </c>
      <c r="E59" s="1023" t="s">
        <v>597</v>
      </c>
      <c r="F59" s="692" t="str">
        <f ca="1">HYPERLINK(MID(CELL("filename"),SEARCH("[",CELL("filename")),SEARCH("]",CELL("filename"))-SEARCH("[",CELL("filename"))+1)&amp;"'Concepts'!" &amp; ADDRESS(MATCH("Debit card",Concepts!$A:$A,0),1,,,),"Debit card")</f>
        <v>Debit card</v>
      </c>
    </row>
    <row r="60" spans="1:6" s="505" customFormat="1" ht="15" customHeight="1" x14ac:dyDescent="0.3">
      <c r="A60" s="1000">
        <v>32</v>
      </c>
      <c r="B60" s="1000" t="s">
        <v>1574</v>
      </c>
      <c r="C60" s="1000" t="s">
        <v>2044</v>
      </c>
      <c r="D60" s="1000" t="s">
        <v>2045</v>
      </c>
      <c r="E60" s="1023" t="s">
        <v>597</v>
      </c>
      <c r="F60" s="692" t="str">
        <f ca="1">HYPERLINK(MID(CELL("filename"),SEARCH("[",CELL("filename")),SEARCH("]",CELL("filename"))-SEARCH("[",CELL("filename"))+1)&amp;"'Concepts'!" &amp; ADDRESS(MATCH("Cards with a cash function",Concepts!$A:$A,0),1,,,),"Cards with a cash function")</f>
        <v>Cards with a cash function</v>
      </c>
    </row>
    <row r="61" spans="1:6" s="505" customFormat="1" x14ac:dyDescent="0.3">
      <c r="A61" s="1000">
        <v>32</v>
      </c>
      <c r="B61" s="1000" t="s">
        <v>1574</v>
      </c>
      <c r="C61" s="1000" t="s">
        <v>2044</v>
      </c>
      <c r="D61" s="1000" t="s">
        <v>2045</v>
      </c>
      <c r="E61" s="1023" t="s">
        <v>597</v>
      </c>
      <c r="F61" s="692" t="str">
        <f ca="1">HYPERLINK(MID(CELL("filename"),SEARCH("[",CELL("filename")),SEARCH("]",CELL("filename"))-SEARCH("[",CELL("filename"))+1)&amp;"'Concepts'!" &amp; ADDRESS(MATCH("Cards with a payment function (except cards with an e-money function only)",Concepts!$A:$A,0),1,,,),"Cards with a payment function")</f>
        <v>Cards with a payment function</v>
      </c>
    </row>
    <row r="62" spans="1:6" s="505" customFormat="1" ht="36" customHeight="1" x14ac:dyDescent="0.3">
      <c r="A62" s="1000">
        <v>32</v>
      </c>
      <c r="B62" s="1000" t="s">
        <v>1574</v>
      </c>
      <c r="C62" s="1000" t="s">
        <v>2044</v>
      </c>
      <c r="D62" s="1000" t="s">
        <v>2045</v>
      </c>
      <c r="E62" s="1023" t="s">
        <v>597</v>
      </c>
      <c r="F62" s="692" t="str">
        <f ca="1">HYPERLINK(MID(CELL("filename"),SEARCH("[",CELL("filename")),SEARCH("]",CELL("filename"))-SEARCH("[",CELL("filename"))+1)&amp;"'Concepts'!" &amp; ADDRESS(MATCH("Total number of cards (irrespective of the number of functions on the card)",Concepts!$A:$A,0),1,,,),"Total number of cards (irrespective of the number of functions on the card)")</f>
        <v>Total number of cards (irrespective of the number of functions on the card)</v>
      </c>
    </row>
    <row r="63" spans="1:6" s="505" customFormat="1" x14ac:dyDescent="0.3">
      <c r="A63" s="997">
        <v>33</v>
      </c>
      <c r="B63" s="996" t="s">
        <v>1574</v>
      </c>
      <c r="C63" s="997" t="s">
        <v>2046</v>
      </c>
      <c r="D63" s="996" t="s">
        <v>1575</v>
      </c>
      <c r="E63" s="1020" t="s">
        <v>597</v>
      </c>
      <c r="F63" s="698" t="str">
        <f ca="1">HYPERLINK(MID(CELL("filename"),SEARCH("[",CELL("filename")),SEARCH("]",CELL("filename"))-SEARCH("[",CELL("filename"))+1)&amp;"'Concepts'!" &amp; ADDRESS(MATCH("Debit card",Concepts!$A:$A,0),1,,,),"Debit card")</f>
        <v>Debit card</v>
      </c>
    </row>
    <row r="64" spans="1:6" s="505" customFormat="1" x14ac:dyDescent="0.3">
      <c r="A64" s="998">
        <v>33</v>
      </c>
      <c r="B64" s="996" t="s">
        <v>1574</v>
      </c>
      <c r="C64" s="998" t="s">
        <v>2046</v>
      </c>
      <c r="D64" s="996" t="s">
        <v>1575</v>
      </c>
      <c r="E64" s="1020" t="s">
        <v>597</v>
      </c>
      <c r="F64" s="696" t="str">
        <f ca="1">HYPERLINK(MID(CELL("filename"),SEARCH("[",CELL("filename")),SEARCH("]",CELL("filename"))-SEARCH("[",CELL("filename"))+1)&amp;"'Concepts'!" &amp; ADDRESS(MATCH("Credit card",Concepts!$A:$A,0),1,,,),"Credit card")</f>
        <v>Credit card</v>
      </c>
    </row>
    <row r="65" spans="1:6" s="505" customFormat="1" x14ac:dyDescent="0.3">
      <c r="A65" s="998">
        <v>33</v>
      </c>
      <c r="B65" s="996" t="s">
        <v>1574</v>
      </c>
      <c r="C65" s="998" t="s">
        <v>2046</v>
      </c>
      <c r="D65" s="996" t="s">
        <v>1575</v>
      </c>
      <c r="E65" s="1020" t="s">
        <v>597</v>
      </c>
      <c r="F65" s="698" t="str">
        <f ca="1">HYPERLINK(MID(CELL("filename"),SEARCH("[",CELL("filename")),SEARCH("]",CELL("filename"))-SEARCH("[",CELL("filename"))+1)&amp;"'Concepts'!" &amp; ADDRESS(MATCH("Cards with a cash function",Concepts!$A:$A,0),1,,,),"Cards with a cash function")</f>
        <v>Cards with a cash function</v>
      </c>
    </row>
    <row r="66" spans="1:6" s="505" customFormat="1" x14ac:dyDescent="0.3">
      <c r="A66" s="998">
        <v>33</v>
      </c>
      <c r="B66" s="996" t="s">
        <v>1574</v>
      </c>
      <c r="C66" s="998" t="s">
        <v>2046</v>
      </c>
      <c r="D66" s="996" t="s">
        <v>1575</v>
      </c>
      <c r="E66" s="1020" t="s">
        <v>597</v>
      </c>
      <c r="F66" s="698" t="str">
        <f ca="1">HYPERLINK(MID(CELL("filename"),SEARCH("[",CELL("filename")),SEARCH("]",CELL("filename"))-SEARCH("[",CELL("filename"))+1)&amp;"'Concepts'!" &amp; ADDRESS(MATCH("Cards with a payment function (except cards with an e-money function only)",Concepts!$A:$A,0),1,,,),"Cards with a payment function")</f>
        <v>Cards with a payment function</v>
      </c>
    </row>
    <row r="67" spans="1:6" s="505" customFormat="1" ht="23" x14ac:dyDescent="0.3">
      <c r="A67" s="998">
        <v>33</v>
      </c>
      <c r="B67" s="996" t="s">
        <v>1574</v>
      </c>
      <c r="C67" s="998" t="s">
        <v>2046</v>
      </c>
      <c r="D67" s="996" t="s">
        <v>1575</v>
      </c>
      <c r="E67" s="1020" t="s">
        <v>597</v>
      </c>
      <c r="F67" s="698" t="str">
        <f ca="1">HYPERLINK(MID(CELL("filename"),SEARCH("[",CELL("filename")),SEARCH("]",CELL("filename"))-SEARCH("[",CELL("filename"))+1)&amp;"'Concepts'!" &amp; ADDRESS(MATCH("Total number of cards (irrespective of the number of functions on the card)",Concepts!$A:$A,0),1,,,),"Total number of cards (irrespective of the number of functions on the card)")</f>
        <v>Total number of cards (irrespective of the number of functions on the card)</v>
      </c>
    </row>
    <row r="68" spans="1:6" s="505" customFormat="1" ht="12.75" customHeight="1" x14ac:dyDescent="0.3">
      <c r="A68" s="999">
        <v>34</v>
      </c>
      <c r="B68" s="999" t="s">
        <v>1574</v>
      </c>
      <c r="C68" s="999" t="s">
        <v>2047</v>
      </c>
      <c r="D68" s="999" t="s">
        <v>2048</v>
      </c>
      <c r="E68" s="1022" t="s">
        <v>597</v>
      </c>
      <c r="F68" s="692" t="str">
        <f ca="1">HYPERLINK(MID(CELL("filename"),SEARCH("[",CELL("filename")),SEARCH("]",CELL("filename"))-SEARCH("[",CELL("filename"))+1)&amp;"'Concepts'!" &amp; ADDRESS(MATCH("Debit card",Concepts!$A:$A,0),1,,,),"Debit card")</f>
        <v>Debit card</v>
      </c>
    </row>
    <row r="69" spans="1:6" s="505" customFormat="1" ht="12.75" customHeight="1" x14ac:dyDescent="0.3">
      <c r="A69" s="1000">
        <v>34</v>
      </c>
      <c r="B69" s="1000" t="s">
        <v>1574</v>
      </c>
      <c r="C69" s="1000" t="s">
        <v>2047</v>
      </c>
      <c r="D69" s="1000" t="s">
        <v>2048</v>
      </c>
      <c r="E69" s="1023" t="s">
        <v>597</v>
      </c>
      <c r="F69" s="694" t="str">
        <f ca="1">HYPERLINK(MID(CELL("filename"),SEARCH("[",CELL("filename")),SEARCH("]",CELL("filename"))-SEARCH("[",CELL("filename"))+1)&amp;"'Concepts'!" &amp; ADDRESS(MATCH("Credit card",Concepts!$A:$A,0),1,,,),"Credit card")</f>
        <v>Credit card</v>
      </c>
    </row>
    <row r="70" spans="1:6" s="505" customFormat="1" ht="46" x14ac:dyDescent="0.3">
      <c r="A70" s="497">
        <v>35</v>
      </c>
      <c r="B70" s="497" t="s">
        <v>1576</v>
      </c>
      <c r="C70" s="497" t="s">
        <v>2049</v>
      </c>
      <c r="D70" s="497" t="s">
        <v>2050</v>
      </c>
      <c r="E70" s="496" t="s">
        <v>597</v>
      </c>
      <c r="F70" s="688" t="s">
        <v>1319</v>
      </c>
    </row>
    <row r="71" spans="1:6" s="505" customFormat="1" ht="23" x14ac:dyDescent="0.3">
      <c r="A71" s="494">
        <v>36</v>
      </c>
      <c r="B71" s="494" t="s">
        <v>1577</v>
      </c>
      <c r="C71" s="494" t="s">
        <v>2051</v>
      </c>
      <c r="D71" s="494" t="s">
        <v>1578</v>
      </c>
      <c r="E71" s="495" t="s">
        <v>597</v>
      </c>
      <c r="F71" s="689" t="s">
        <v>1319</v>
      </c>
    </row>
    <row r="72" spans="1:6" s="505" customFormat="1" ht="115" x14ac:dyDescent="0.3">
      <c r="A72" s="497">
        <v>37</v>
      </c>
      <c r="B72" s="497" t="s">
        <v>1428</v>
      </c>
      <c r="C72" s="497" t="s">
        <v>2052</v>
      </c>
      <c r="D72" s="497" t="s">
        <v>2053</v>
      </c>
      <c r="E72" s="496" t="s">
        <v>600</v>
      </c>
      <c r="F72" s="698" t="str">
        <f ca="1">HYPERLINK(MID(CELL("filename"),SEARCH("[",CELL("filename")),SEARCH("]",CELL("filename"))-SEARCH("[",CELL("filename"))+1)&amp;"'Concepts'!" &amp; ADDRESS(MATCH("Acquirer",Concepts!$A:$A,0),1,,,),"Acquirer")</f>
        <v>Acquirer</v>
      </c>
    </row>
    <row r="73" spans="1:6" s="505" customFormat="1" ht="23" x14ac:dyDescent="0.3">
      <c r="A73" s="494">
        <v>38</v>
      </c>
      <c r="B73" s="494" t="s">
        <v>1428</v>
      </c>
      <c r="C73" s="494" t="s">
        <v>1579</v>
      </c>
      <c r="D73" s="494" t="s">
        <v>2054</v>
      </c>
      <c r="E73" s="495" t="s">
        <v>600</v>
      </c>
      <c r="F73" s="692" t="str">
        <f ca="1">HYPERLINK(MID(CELL("filename"),SEARCH("[",CELL("filename")),SEARCH("]",CELL("filename"))-SEARCH("[",CELL("filename"))+1)&amp;"'Concepts'!" &amp; ADDRESS(MATCH("Acquirer",Concepts!$A:$A,0),1,,,),"Acquirer")</f>
        <v>Acquirer</v>
      </c>
    </row>
    <row r="74" spans="1:6" s="505" customFormat="1" ht="12.75" customHeight="1" x14ac:dyDescent="0.3">
      <c r="A74" s="997">
        <v>39</v>
      </c>
      <c r="B74" s="996" t="s">
        <v>1385</v>
      </c>
      <c r="C74" s="997" t="s">
        <v>2055</v>
      </c>
      <c r="D74" s="997" t="s">
        <v>2056</v>
      </c>
      <c r="E74" s="698" t="s">
        <v>600</v>
      </c>
      <c r="F74" s="698" t="str">
        <f ca="1">HYPERLINK(MID(CELL("filename"),SEARCH("[",CELL("filename")),SEARCH("]",CELL("filename"))-SEARCH("[",CELL("filename"))+1)&amp;"'Concepts'!" &amp; ADDRESS(MATCH("Point of sale (POS) terminal",Concepts!$A:$A,0),1,,,),"Point of sale (POS) terminals")</f>
        <v>Point of sale (POS) terminals</v>
      </c>
    </row>
    <row r="75" spans="1:6" s="505" customFormat="1" ht="12.75" customHeight="1" x14ac:dyDescent="0.3">
      <c r="A75" s="998">
        <v>39</v>
      </c>
      <c r="B75" s="996" t="s">
        <v>1385</v>
      </c>
      <c r="C75" s="998" t="s">
        <v>2055</v>
      </c>
      <c r="D75" s="998" t="s">
        <v>2056</v>
      </c>
      <c r="E75" s="698" t="s">
        <v>224</v>
      </c>
      <c r="F75" s="698" t="str">
        <f ca="1">HYPERLINK(MID(CELL("filename"),SEARCH("[",CELL("filename")),SEARCH("]",CELL("filename"))-SEARCH("[",CELL("filename"))+1)&amp;"'Concepts'!" &amp; ADDRESS(MATCH("POS transactions",Concepts!$A:$A,0),1,,,),"POS transactions")</f>
        <v>POS transactions</v>
      </c>
    </row>
    <row r="76" spans="1:6" s="505" customFormat="1" ht="12.75" customHeight="1" x14ac:dyDescent="0.3">
      <c r="A76" s="998">
        <v>39</v>
      </c>
      <c r="B76" s="996" t="s">
        <v>1385</v>
      </c>
      <c r="C76" s="998" t="s">
        <v>2055</v>
      </c>
      <c r="D76" s="998" t="s">
        <v>2056</v>
      </c>
      <c r="E76" s="1030" t="s">
        <v>312</v>
      </c>
      <c r="F76"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77" spans="1:6" s="505" customFormat="1" ht="12.75" customHeight="1" x14ac:dyDescent="0.3">
      <c r="A77" s="998">
        <v>39</v>
      </c>
      <c r="B77" s="996" t="s">
        <v>1385</v>
      </c>
      <c r="C77" s="998" t="s">
        <v>2055</v>
      </c>
      <c r="D77" s="998" t="s">
        <v>2056</v>
      </c>
      <c r="E77" s="1031" t="s">
        <v>312</v>
      </c>
      <c r="F77" s="698" t="str">
        <f ca="1">HYPERLINK(MID(CELL("filename"),SEARCH("[",CELL("filename")),SEARCH("]",CELL("filename"))-SEARCH("[",CELL("filename"))+1)&amp;"'Concepts'!" &amp; ADDRESS(MATCH("Credit transfer",Concepts!$A:$A,0),1,,,),"Credit transfers")</f>
        <v>Credit transfers</v>
      </c>
    </row>
    <row r="78" spans="1:6" s="505" customFormat="1" ht="12.75" customHeight="1" x14ac:dyDescent="0.3">
      <c r="A78" s="998">
        <v>39</v>
      </c>
      <c r="B78" s="996" t="s">
        <v>1385</v>
      </c>
      <c r="C78" s="998" t="s">
        <v>2055</v>
      </c>
      <c r="D78" s="998" t="s">
        <v>2056</v>
      </c>
      <c r="E78" s="1030" t="s">
        <v>376</v>
      </c>
      <c r="F78"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79" spans="1:6" s="505" customFormat="1" ht="12.75" customHeight="1" x14ac:dyDescent="0.3">
      <c r="A79" s="998">
        <v>39</v>
      </c>
      <c r="B79" s="996" t="s">
        <v>1385</v>
      </c>
      <c r="C79" s="998" t="s">
        <v>2055</v>
      </c>
      <c r="D79" s="998" t="s">
        <v>2056</v>
      </c>
      <c r="E79" s="1031" t="s">
        <v>376</v>
      </c>
      <c r="F79" s="698" t="str">
        <f ca="1">HYPERLINK(MID(CELL("filename"),SEARCH("[",CELL("filename")),SEARCH("]",CELL("filename"))-SEARCH("[",CELL("filename"))+1)&amp;"'Concepts'!" &amp; ADDRESS(MATCH("Credit transfer",Concepts!$A:$A,0),1,,,),"Credit transfers")</f>
        <v>Credit transfers</v>
      </c>
    </row>
    <row r="80" spans="1:6" s="505" customFormat="1" ht="12.75" customHeight="1" x14ac:dyDescent="0.3">
      <c r="A80" s="998">
        <v>39</v>
      </c>
      <c r="B80" s="996" t="s">
        <v>1385</v>
      </c>
      <c r="C80" s="998" t="s">
        <v>2055</v>
      </c>
      <c r="D80" s="998" t="s">
        <v>2056</v>
      </c>
      <c r="E80" s="1030" t="s">
        <v>227</v>
      </c>
      <c r="F80"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81" spans="1:6" s="505" customFormat="1" ht="12.75" customHeight="1" x14ac:dyDescent="0.3">
      <c r="A81" s="998">
        <v>39</v>
      </c>
      <c r="B81" s="996" t="s">
        <v>1385</v>
      </c>
      <c r="C81" s="998" t="s">
        <v>2055</v>
      </c>
      <c r="D81" s="998" t="s">
        <v>2056</v>
      </c>
      <c r="E81" s="1031" t="s">
        <v>227</v>
      </c>
      <c r="F81" s="698" t="str">
        <f ca="1">HYPERLINK(MID(CELL("filename"),SEARCH("[",CELL("filename")),SEARCH("]",CELL("filename"))-SEARCH("[",CELL("filename"))+1)&amp;"'Concepts'!" &amp; ADDRESS(MATCH("Credit transfer",Concepts!$A:$A,0),1,,,),"Credit transfers")</f>
        <v>Credit transfers</v>
      </c>
    </row>
    <row r="82" spans="1:6" s="505" customFormat="1" ht="23.15" customHeight="1" x14ac:dyDescent="0.3">
      <c r="A82" s="999">
        <v>40</v>
      </c>
      <c r="B82" s="1008" t="s">
        <v>1580</v>
      </c>
      <c r="C82" s="999" t="s">
        <v>2057</v>
      </c>
      <c r="D82" s="999" t="s">
        <v>2058</v>
      </c>
      <c r="E82" s="495" t="s">
        <v>312</v>
      </c>
      <c r="F82" s="1028" t="str">
        <f ca="1">HYPERLINK(MID(CELL("filename"),SEARCH("[",CELL("filename")),SEARCH("]",CELL("filename"))-SEARCH("[",CELL("filename"))+1)&amp;"'Concepts'!" &amp; ADDRESS(MATCH("Payment transaction",Concepts!$A:$A,0),1,,,),"Payment transaction")</f>
        <v>Payment transaction</v>
      </c>
    </row>
    <row r="83" spans="1:6" s="505" customFormat="1" ht="23.15" customHeight="1" x14ac:dyDescent="0.3">
      <c r="A83" s="1000">
        <v>40</v>
      </c>
      <c r="B83" s="1009" t="s">
        <v>1580</v>
      </c>
      <c r="C83" s="1000" t="s">
        <v>2057</v>
      </c>
      <c r="D83" s="1000" t="s">
        <v>2058</v>
      </c>
      <c r="E83" s="495" t="s">
        <v>376</v>
      </c>
      <c r="F83" s="1036"/>
    </row>
    <row r="84" spans="1:6" s="505" customFormat="1" ht="13.4" customHeight="1" x14ac:dyDescent="0.3">
      <c r="A84" s="1000">
        <v>40</v>
      </c>
      <c r="B84" s="1009" t="s">
        <v>1580</v>
      </c>
      <c r="C84" s="1000" t="s">
        <v>2057</v>
      </c>
      <c r="D84" s="1000" t="s">
        <v>2058</v>
      </c>
      <c r="E84" s="495" t="s">
        <v>224</v>
      </c>
      <c r="F84" s="1036"/>
    </row>
    <row r="85" spans="1:6" s="505" customFormat="1" ht="13.4" customHeight="1" x14ac:dyDescent="0.3">
      <c r="A85" s="1000">
        <v>40</v>
      </c>
      <c r="B85" s="1009" t="s">
        <v>1580</v>
      </c>
      <c r="C85" s="1000" t="s">
        <v>2057</v>
      </c>
      <c r="D85" s="1000" t="s">
        <v>2058</v>
      </c>
      <c r="E85" s="495" t="s">
        <v>227</v>
      </c>
      <c r="F85" s="1036"/>
    </row>
    <row r="86" spans="1:6" s="505" customFormat="1" ht="31.5" customHeight="1" x14ac:dyDescent="0.3">
      <c r="A86" s="997">
        <v>41</v>
      </c>
      <c r="B86" s="997" t="s">
        <v>1580</v>
      </c>
      <c r="C86" s="997" t="s">
        <v>1581</v>
      </c>
      <c r="D86" s="997" t="s">
        <v>2059</v>
      </c>
      <c r="E86" s="496" t="s">
        <v>312</v>
      </c>
      <c r="F86" s="1030" t="str">
        <f ca="1">HYPERLINK(MID(CELL("filename"),SEARCH("[",CELL("filename")),SEARCH("]",CELL("filename"))-SEARCH("[",CELL("filename"))+1)&amp;"'Concepts'!" &amp; ADDRESS(MATCH("Payment transaction",Concepts!$A:$A,0),1,,,),"Payment transaction")</f>
        <v>Payment transaction</v>
      </c>
    </row>
    <row r="87" spans="1:6" s="505" customFormat="1" ht="12.75" customHeight="1" x14ac:dyDescent="0.3">
      <c r="A87" s="998">
        <v>41</v>
      </c>
      <c r="B87" s="998" t="s">
        <v>1580</v>
      </c>
      <c r="C87" s="998" t="s">
        <v>1581</v>
      </c>
      <c r="D87" s="998"/>
      <c r="E87" s="496" t="s">
        <v>376</v>
      </c>
      <c r="F87" s="1034"/>
    </row>
    <row r="88" spans="1:6" s="505" customFormat="1" ht="12.75" customHeight="1" x14ac:dyDescent="0.3">
      <c r="A88" s="998">
        <v>41</v>
      </c>
      <c r="B88" s="998" t="s">
        <v>1580</v>
      </c>
      <c r="C88" s="998" t="s">
        <v>1581</v>
      </c>
      <c r="D88" s="998"/>
      <c r="E88" s="496" t="s">
        <v>224</v>
      </c>
      <c r="F88" s="1034"/>
    </row>
    <row r="89" spans="1:6" s="505" customFormat="1" ht="26.25" customHeight="1" x14ac:dyDescent="0.3">
      <c r="A89" s="998">
        <v>41</v>
      </c>
      <c r="B89" s="998" t="s">
        <v>1580</v>
      </c>
      <c r="C89" s="998" t="s">
        <v>1581</v>
      </c>
      <c r="D89" s="998"/>
      <c r="E89" s="496" t="s">
        <v>227</v>
      </c>
      <c r="F89" s="1034"/>
    </row>
    <row r="90" spans="1:6" s="505" customFormat="1" ht="13.4" customHeight="1" x14ac:dyDescent="0.3">
      <c r="A90" s="999">
        <v>42</v>
      </c>
      <c r="B90" s="1001" t="s">
        <v>1569</v>
      </c>
      <c r="C90" s="1001" t="s">
        <v>1582</v>
      </c>
      <c r="D90" s="999" t="s">
        <v>2060</v>
      </c>
      <c r="E90" s="495" t="s">
        <v>312</v>
      </c>
      <c r="F90" s="1003" t="str">
        <f ca="1">HYPERLINK(MID(CELL("filename"),SEARCH("[",CELL("filename")),SEARCH("]",CELL("filename"))-SEARCH("[",CELL("filename"))+1)&amp;"'Concepts'!" &amp; ADDRESS(MATCH("Credit transfer",Concepts!$A:$A,0),1,,,),"Credit transfers")</f>
        <v>Credit transfers</v>
      </c>
    </row>
    <row r="91" spans="1:6" s="505" customFormat="1" ht="12.75" customHeight="1" x14ac:dyDescent="0.3">
      <c r="A91" s="1000">
        <v>42</v>
      </c>
      <c r="B91" s="1001" t="s">
        <v>1569</v>
      </c>
      <c r="C91" s="1001" t="s">
        <v>1582</v>
      </c>
      <c r="D91" s="1000" t="s">
        <v>2060</v>
      </c>
      <c r="E91" s="495" t="s">
        <v>376</v>
      </c>
      <c r="F91" s="1001" t="s">
        <v>1569</v>
      </c>
    </row>
    <row r="92" spans="1:6" s="505" customFormat="1" ht="12.75" customHeight="1" x14ac:dyDescent="0.3">
      <c r="A92" s="1000">
        <v>42</v>
      </c>
      <c r="B92" s="1001" t="s">
        <v>1569</v>
      </c>
      <c r="C92" s="1001" t="s">
        <v>1582</v>
      </c>
      <c r="D92" s="1000" t="s">
        <v>2060</v>
      </c>
      <c r="E92" s="495" t="s">
        <v>224</v>
      </c>
      <c r="F92" s="1001" t="s">
        <v>1569</v>
      </c>
    </row>
    <row r="93" spans="1:6" s="505" customFormat="1" ht="12.75" customHeight="1" x14ac:dyDescent="0.3">
      <c r="A93" s="1000">
        <v>42</v>
      </c>
      <c r="B93" s="1001" t="s">
        <v>1569</v>
      </c>
      <c r="C93" s="1001" t="s">
        <v>1582</v>
      </c>
      <c r="D93" s="1000" t="s">
        <v>2060</v>
      </c>
      <c r="E93" s="495" t="s">
        <v>227</v>
      </c>
      <c r="F93" s="1001" t="s">
        <v>1569</v>
      </c>
    </row>
    <row r="94" spans="1:6" s="505" customFormat="1" ht="115" x14ac:dyDescent="0.3">
      <c r="A94" s="569">
        <v>43</v>
      </c>
      <c r="B94" s="567" t="s">
        <v>1569</v>
      </c>
      <c r="C94" s="567" t="s">
        <v>1583</v>
      </c>
      <c r="D94" s="571" t="s">
        <v>2061</v>
      </c>
      <c r="E94" s="567" t="s">
        <v>1319</v>
      </c>
      <c r="F94" s="698" t="str">
        <f ca="1">HYPERLINK(MID(CELL("filename"),SEARCH("[",CELL("filename")),SEARCH("]",CELL("filename"))-SEARCH("[",CELL("filename"))+1)&amp;"'Concepts'!" &amp; ADDRESS(MATCH("Credit transfer",Concepts!$A:$A,0),1,,,),"Credit transfers")</f>
        <v>Credit transfers</v>
      </c>
    </row>
    <row r="95" spans="1:6" s="505" customFormat="1" ht="17.25" customHeight="1" x14ac:dyDescent="0.3">
      <c r="A95" s="999">
        <v>44</v>
      </c>
      <c r="B95" s="1008" t="s">
        <v>1569</v>
      </c>
      <c r="C95" s="999" t="s">
        <v>2062</v>
      </c>
      <c r="D95" s="999" t="s">
        <v>2063</v>
      </c>
      <c r="E95" s="495" t="s">
        <v>312</v>
      </c>
      <c r="F95" s="1003" t="str">
        <f ca="1">HYPERLINK(MID(CELL("filename"),SEARCH("[",CELL("filename")),SEARCH("]",CELL("filename"))-SEARCH("[",CELL("filename"))+1)&amp;"'Concepts'!" &amp; ADDRESS(MATCH("Credit transfer",Concepts!$A:$A,0),1,,,),"Credit transfers")</f>
        <v>Credit transfers</v>
      </c>
    </row>
    <row r="96" spans="1:6" s="505" customFormat="1" ht="15.75" customHeight="1" x14ac:dyDescent="0.3">
      <c r="A96" s="1000">
        <v>44</v>
      </c>
      <c r="B96" s="1009" t="s">
        <v>1569</v>
      </c>
      <c r="C96" s="1000" t="s">
        <v>2062</v>
      </c>
      <c r="D96" s="1000" t="s">
        <v>2063</v>
      </c>
      <c r="E96" s="495" t="s">
        <v>376</v>
      </c>
      <c r="F96" s="1001" t="s">
        <v>1569</v>
      </c>
    </row>
    <row r="97" spans="1:6" s="505" customFormat="1" ht="17.25" customHeight="1" x14ac:dyDescent="0.3">
      <c r="A97" s="1000">
        <v>44</v>
      </c>
      <c r="B97" s="1009" t="s">
        <v>1569</v>
      </c>
      <c r="C97" s="1000" t="s">
        <v>2062</v>
      </c>
      <c r="D97" s="1000" t="s">
        <v>2063</v>
      </c>
      <c r="E97" s="495" t="s">
        <v>224</v>
      </c>
      <c r="F97" s="1001" t="s">
        <v>1569</v>
      </c>
    </row>
    <row r="98" spans="1:6" s="505" customFormat="1" ht="16.5" customHeight="1" x14ac:dyDescent="0.3">
      <c r="A98" s="1000">
        <v>44</v>
      </c>
      <c r="B98" s="1009" t="s">
        <v>1569</v>
      </c>
      <c r="C98" s="1000" t="s">
        <v>2062</v>
      </c>
      <c r="D98" s="1000" t="s">
        <v>2063</v>
      </c>
      <c r="E98" s="495" t="s">
        <v>227</v>
      </c>
      <c r="F98" s="1001" t="s">
        <v>1569</v>
      </c>
    </row>
    <row r="99" spans="1:6" s="505" customFormat="1" ht="13.4" customHeight="1" x14ac:dyDescent="0.3">
      <c r="A99" s="997">
        <v>45</v>
      </c>
      <c r="B99" s="1004" t="s">
        <v>1568</v>
      </c>
      <c r="C99" s="1014" t="s">
        <v>1584</v>
      </c>
      <c r="D99" s="997" t="s">
        <v>2064</v>
      </c>
      <c r="E99" s="496" t="s">
        <v>312</v>
      </c>
      <c r="F99" s="1020" t="str">
        <f ca="1">HYPERLINK(MID(CELL("filename"),SEARCH("[",CELL("filename")),SEARCH("]",CELL("filename"))-SEARCH("[",CELL("filename"))+1)&amp;"'Concepts'!" &amp; ADDRESS(MATCH("Issuer",Concepts!$A:$A,0),1,,,),"Issuer")</f>
        <v>Issuer</v>
      </c>
    </row>
    <row r="100" spans="1:6" s="505" customFormat="1" ht="12.75" customHeight="1" x14ac:dyDescent="0.3">
      <c r="A100" s="998">
        <v>45</v>
      </c>
      <c r="B100" s="1006" t="s">
        <v>1568</v>
      </c>
      <c r="C100" s="1032" t="s">
        <v>1584</v>
      </c>
      <c r="D100" s="998" t="s">
        <v>2064</v>
      </c>
      <c r="E100" s="496" t="s">
        <v>376</v>
      </c>
      <c r="F100" s="996" t="s">
        <v>633</v>
      </c>
    </row>
    <row r="101" spans="1:6" s="505" customFormat="1" ht="18.75" customHeight="1" x14ac:dyDescent="0.3">
      <c r="A101" s="999">
        <v>46</v>
      </c>
      <c r="B101" s="1001" t="s">
        <v>1585</v>
      </c>
      <c r="C101" s="999" t="s">
        <v>2066</v>
      </c>
      <c r="D101" s="999" t="s">
        <v>2067</v>
      </c>
      <c r="E101" s="495" t="s">
        <v>312</v>
      </c>
      <c r="F101" s="692" t="str">
        <f ca="1">HYPERLINK(MID(CELL("filename"),SEARCH("[",CELL("filename")),SEARCH("]",CELL("filename"))-SEARCH("[",CELL("filename"))+1)&amp;"'Concepts'!" &amp; ADDRESS(MATCH("Credit transfer",Concepts!$A:$A,0),1,,,),"Credit transfers")</f>
        <v>Credit transfers</v>
      </c>
    </row>
    <row r="102" spans="1:6" s="505" customFormat="1" ht="19.5" customHeight="1" x14ac:dyDescent="0.3">
      <c r="A102" s="1000">
        <v>46</v>
      </c>
      <c r="B102" s="1001" t="s">
        <v>1585</v>
      </c>
      <c r="C102" s="1000" t="s">
        <v>2066</v>
      </c>
      <c r="D102" s="1000" t="s">
        <v>2067</v>
      </c>
      <c r="E102" s="495" t="s">
        <v>376</v>
      </c>
      <c r="F102" s="692" t="str">
        <f ca="1">HYPERLINK(MID(CELL("filename"),SEARCH("[",CELL("filename")),SEARCH("]",CELL("filename"))-SEARCH("[",CELL("filename"))+1)&amp;"'Concepts'!" &amp; ADDRESS(MATCH("Money remittances",Concepts!$A:$A,0),1,,,),"Money remittances")</f>
        <v>Money remittances</v>
      </c>
    </row>
    <row r="103" spans="1:6" s="505" customFormat="1" ht="21" customHeight="1" x14ac:dyDescent="0.3">
      <c r="A103" s="1000">
        <v>46</v>
      </c>
      <c r="B103" s="1001" t="s">
        <v>1585</v>
      </c>
      <c r="C103" s="1000" t="s">
        <v>2066</v>
      </c>
      <c r="D103" s="1000" t="s">
        <v>2067</v>
      </c>
      <c r="E103" s="495" t="s">
        <v>312</v>
      </c>
      <c r="F103" s="692" t="str">
        <f ca="1">HYPERLINK(MID(CELL("filename"),SEARCH("[",CELL("filename")),SEARCH("]",CELL("filename"))-SEARCH("[",CELL("filename"))+1)&amp;"'Concepts'!" &amp; ADDRESS(MATCH("Credit transfer",Concepts!$A:$A,0),1,,,),"Credit transfers")</f>
        <v>Credit transfers</v>
      </c>
    </row>
    <row r="104" spans="1:6" s="505" customFormat="1" ht="28.5" customHeight="1" x14ac:dyDescent="0.3">
      <c r="A104" s="1000">
        <v>46</v>
      </c>
      <c r="B104" s="1001" t="s">
        <v>1585</v>
      </c>
      <c r="C104" s="1000" t="s">
        <v>2066</v>
      </c>
      <c r="D104" s="1000" t="s">
        <v>2067</v>
      </c>
      <c r="E104" s="495" t="s">
        <v>376</v>
      </c>
      <c r="F104" s="692" t="str">
        <f ca="1">HYPERLINK(MID(CELL("filename"),SEARCH("[",CELL("filename")),SEARCH("]",CELL("filename"))-SEARCH("[",CELL("filename"))+1)&amp;"'Concepts'!" &amp; ADDRESS(MATCH("Money remittances",Concepts!$A:$A,0),1,,,),"Money remittances")</f>
        <v>Money remittances</v>
      </c>
    </row>
    <row r="105" spans="1:6" s="505" customFormat="1" ht="19.5" customHeight="1" x14ac:dyDescent="0.3">
      <c r="A105" s="997">
        <v>47</v>
      </c>
      <c r="B105" s="996" t="s">
        <v>1585</v>
      </c>
      <c r="C105" s="996" t="s">
        <v>1586</v>
      </c>
      <c r="D105" s="997" t="s">
        <v>2068</v>
      </c>
      <c r="E105" s="1026" t="s">
        <v>312</v>
      </c>
      <c r="F105" s="698" t="str">
        <f ca="1">HYPERLINK(MID(CELL("filename"),SEARCH("[",CELL("filename")),SEARCH("]",CELL("filename"))-SEARCH("[",CELL("filename"))+1)&amp;"'Concepts'!" &amp; ADDRESS(MATCH("Credit transfer",Concepts!$A:$A,0),1,,,),"Credit transfers")</f>
        <v>Credit transfers</v>
      </c>
    </row>
    <row r="106" spans="1:6" s="505" customFormat="1" ht="17.25" customHeight="1" x14ac:dyDescent="0.3">
      <c r="A106" s="998">
        <v>47</v>
      </c>
      <c r="B106" s="996" t="s">
        <v>1585</v>
      </c>
      <c r="C106" s="996" t="s">
        <v>1586</v>
      </c>
      <c r="D106" s="998" t="s">
        <v>2068</v>
      </c>
      <c r="E106" s="1033" t="s">
        <v>312</v>
      </c>
      <c r="F106" s="698" t="str">
        <f ca="1">HYPERLINK(MID(CELL("filename"),SEARCH("[",CELL("filename")),SEARCH("]",CELL("filename"))-SEARCH("[",CELL("filename"))+1)&amp;"'Concepts'!" &amp; ADDRESS(MATCH("Money remittances",Concepts!$A:$A,0),1,,,),"Money remittances")</f>
        <v>Money remittances</v>
      </c>
    </row>
    <row r="107" spans="1:6" s="505" customFormat="1" ht="21.75" customHeight="1" x14ac:dyDescent="0.3">
      <c r="A107" s="998">
        <v>47</v>
      </c>
      <c r="B107" s="996" t="s">
        <v>1585</v>
      </c>
      <c r="C107" s="996" t="s">
        <v>1586</v>
      </c>
      <c r="D107" s="998" t="s">
        <v>2068</v>
      </c>
      <c r="E107" s="1026" t="s">
        <v>376</v>
      </c>
      <c r="F107" s="698" t="str">
        <f ca="1">HYPERLINK(MID(CELL("filename"),SEARCH("[",CELL("filename")),SEARCH("]",CELL("filename"))-SEARCH("[",CELL("filename"))+1)&amp;"'Concepts'!" &amp; ADDRESS(MATCH("Credit transfer",Concepts!$A:$A,0),1,,,),"Credit transfers")</f>
        <v>Credit transfers</v>
      </c>
    </row>
    <row r="108" spans="1:6" s="505" customFormat="1" ht="26.25" customHeight="1" x14ac:dyDescent="0.3">
      <c r="A108" s="998">
        <v>47</v>
      </c>
      <c r="B108" s="996" t="s">
        <v>1585</v>
      </c>
      <c r="C108" s="996" t="s">
        <v>1586</v>
      </c>
      <c r="D108" s="998" t="s">
        <v>2068</v>
      </c>
      <c r="E108" s="1033" t="s">
        <v>376</v>
      </c>
      <c r="F108" s="698" t="str">
        <f ca="1">HYPERLINK(MID(CELL("filename"),SEARCH("[",CELL("filename")),SEARCH("]",CELL("filename"))-SEARCH("[",CELL("filename"))+1)&amp;"'Concepts'!" &amp; ADDRESS(MATCH("Money remittances",Concepts!$A:$A,0),1,,,),"Money remittances")</f>
        <v>Money remittances</v>
      </c>
    </row>
    <row r="109" spans="1:6" s="505" customFormat="1" ht="36" customHeight="1" x14ac:dyDescent="0.3">
      <c r="A109" s="999">
        <v>48</v>
      </c>
      <c r="B109" s="1008" t="s">
        <v>1587</v>
      </c>
      <c r="C109" s="999" t="s">
        <v>2069</v>
      </c>
      <c r="D109" s="999" t="s">
        <v>2070</v>
      </c>
      <c r="E109" s="495" t="s">
        <v>312</v>
      </c>
      <c r="F109" s="1028" t="str">
        <f ca="1">HYPERLINK(MID(CELL("filename"),SEARCH("[",CELL("filename")),SEARCH("]",CELL("filename"))-SEARCH("[",CELL("filename"))+1)&amp;"'Concepts'!" &amp; ADDRESS(MATCH("Payment transaction",Concepts!$A:$A,0),1,,,),"Payment transaction")</f>
        <v>Payment transaction</v>
      </c>
    </row>
    <row r="110" spans="1:6" s="505" customFormat="1" ht="40.5" customHeight="1" x14ac:dyDescent="0.3">
      <c r="A110" s="1000">
        <v>48</v>
      </c>
      <c r="B110" s="1010" t="s">
        <v>1587</v>
      </c>
      <c r="C110" s="1000" t="s">
        <v>2069</v>
      </c>
      <c r="D110" s="1000" t="s">
        <v>2070</v>
      </c>
      <c r="E110" s="495" t="s">
        <v>376</v>
      </c>
      <c r="F110" s="1029"/>
    </row>
    <row r="111" spans="1:6" s="505" customFormat="1" ht="12.75" customHeight="1" x14ac:dyDescent="0.3">
      <c r="A111" s="997">
        <v>49</v>
      </c>
      <c r="B111" s="997" t="s">
        <v>2157</v>
      </c>
      <c r="C111" s="997" t="s">
        <v>2071</v>
      </c>
      <c r="D111" s="997" t="s">
        <v>2072</v>
      </c>
      <c r="E111" s="1020" t="s">
        <v>312</v>
      </c>
      <c r="F111" s="698" t="str">
        <f ca="1">HYPERLINK(MID(CELL("filename"),SEARCH("[",CELL("filename")),SEARCH("]",CELL("filename"))-SEARCH("[",CELL("filename"))+1)&amp;"'Concepts'!" &amp; ADDRESS(MATCH("Credit transfer",Concepts!$A:$A,0),1,,,),"Credit transfers")</f>
        <v>Credit transfers</v>
      </c>
    </row>
    <row r="112" spans="1:6" s="505" customFormat="1" x14ac:dyDescent="0.3">
      <c r="A112" s="998">
        <v>49</v>
      </c>
      <c r="B112" s="998" t="s">
        <v>2157</v>
      </c>
      <c r="C112" s="998" t="s">
        <v>2071</v>
      </c>
      <c r="D112" s="998" t="s">
        <v>2072</v>
      </c>
      <c r="E112" s="1020" t="s">
        <v>312</v>
      </c>
      <c r="F112"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13" spans="1:6" s="505" customFormat="1" ht="12.75" customHeight="1" x14ac:dyDescent="0.3">
      <c r="A113" s="998">
        <v>49</v>
      </c>
      <c r="B113" s="998" t="s">
        <v>2157</v>
      </c>
      <c r="C113" s="998" t="s">
        <v>2071</v>
      </c>
      <c r="D113" s="998" t="s">
        <v>2072</v>
      </c>
      <c r="E113" s="1020" t="s">
        <v>376</v>
      </c>
      <c r="F113" s="698" t="str">
        <f ca="1">HYPERLINK(MID(CELL("filename"),SEARCH("[",CELL("filename")),SEARCH("]",CELL("filename"))-SEARCH("[",CELL("filename"))+1)&amp;"'Concepts'!" &amp; ADDRESS(MATCH("Credit transfer",Concepts!$A:$A,0),1,,,),"Credit transfers")</f>
        <v>Credit transfers</v>
      </c>
    </row>
    <row r="114" spans="1:6" s="505" customFormat="1" x14ac:dyDescent="0.3">
      <c r="A114" s="998">
        <v>49</v>
      </c>
      <c r="B114" s="998" t="s">
        <v>2157</v>
      </c>
      <c r="C114" s="998" t="s">
        <v>2071</v>
      </c>
      <c r="D114" s="998" t="s">
        <v>2072</v>
      </c>
      <c r="E114" s="1020" t="s">
        <v>376</v>
      </c>
      <c r="F114"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15" spans="1:6" s="505" customFormat="1" ht="53.25" customHeight="1" x14ac:dyDescent="0.3">
      <c r="A115" s="494">
        <v>50</v>
      </c>
      <c r="B115" s="494" t="s">
        <v>2158</v>
      </c>
      <c r="C115" s="494" t="s">
        <v>1588</v>
      </c>
      <c r="D115" s="494" t="s">
        <v>2073</v>
      </c>
      <c r="E115" s="494" t="s">
        <v>1319</v>
      </c>
      <c r="F115" s="692" t="str">
        <f ca="1">HYPERLINK(MID(CELL("filename"),SEARCH("[",CELL("filename")),SEARCH("]",CELL("filename"))-SEARCH("[",CELL("filename"))+1)&amp;"'Concepts'!" &amp; ADDRESS(MATCH("Payment transaction",Concepts!$A:$A,0),1,,,),"Payment transaction")</f>
        <v>Payment transaction</v>
      </c>
    </row>
    <row r="116" spans="1:6" s="505" customFormat="1" ht="57.5" x14ac:dyDescent="0.3">
      <c r="A116" s="497">
        <v>51</v>
      </c>
      <c r="B116" s="497" t="s">
        <v>2158</v>
      </c>
      <c r="C116" s="512" t="s">
        <v>1589</v>
      </c>
      <c r="D116" s="497" t="s">
        <v>2074</v>
      </c>
      <c r="E116" s="496" t="s">
        <v>312</v>
      </c>
      <c r="F116" s="698" t="str">
        <f ca="1">HYPERLINK(MID(CELL("filename"),SEARCH("[",CELL("filename")),SEARCH("]",CELL("filename"))-SEARCH("[",CELL("filename"))+1)&amp;"'Concepts'!" &amp; ADDRESS(MATCH("Digital wallet",Concepts!$A:$A,0),1,,,),"Digital wallet")</f>
        <v>Digital wallet</v>
      </c>
    </row>
    <row r="117" spans="1:6" s="505" customFormat="1" ht="70.5" customHeight="1" x14ac:dyDescent="0.3">
      <c r="A117" s="999">
        <v>52</v>
      </c>
      <c r="B117" s="999" t="s">
        <v>2158</v>
      </c>
      <c r="C117" s="999" t="s">
        <v>2075</v>
      </c>
      <c r="D117" s="999" t="s">
        <v>2076</v>
      </c>
      <c r="E117" s="1022" t="s">
        <v>312</v>
      </c>
      <c r="F117" s="692" t="str">
        <f ca="1">HYPERLINK(MID(CELL("filename"),SEARCH("[",CELL("filename")),SEARCH("]",CELL("filename"))-SEARCH("[",CELL("filename"))+1)&amp;"'Concepts'!" &amp; ADDRESS(MATCH("Digital wallet",Concepts!$A:$A,0),1,,,),"Digital wallet")</f>
        <v>Digital wallet</v>
      </c>
    </row>
    <row r="118" spans="1:6" s="505" customFormat="1" ht="63.75" customHeight="1" x14ac:dyDescent="0.3">
      <c r="A118" s="1000">
        <v>52</v>
      </c>
      <c r="B118" s="1000" t="s">
        <v>2158</v>
      </c>
      <c r="C118" s="1000" t="s">
        <v>2075</v>
      </c>
      <c r="D118" s="1000" t="s">
        <v>2076</v>
      </c>
      <c r="E118" s="1023" t="s">
        <v>312</v>
      </c>
      <c r="F118" s="692" t="str">
        <f ca="1">HYPERLINK(MID(CELL("filename"),SEARCH("[",CELL("filename")),SEARCH("]",CELL("filename"))-SEARCH("[",CELL("filename"))+1)&amp;"'Concepts'!" &amp; ADDRESS(MATCH("Debit card",Concepts!$A:$A,0),1,,,),"Debit card")</f>
        <v>Debit card</v>
      </c>
    </row>
    <row r="119" spans="1:6" s="505" customFormat="1" ht="16.5" customHeight="1" x14ac:dyDescent="0.3">
      <c r="A119" s="997">
        <v>53</v>
      </c>
      <c r="B119" s="997" t="s">
        <v>598</v>
      </c>
      <c r="C119" s="997" t="s">
        <v>1590</v>
      </c>
      <c r="D119" s="997" t="s">
        <v>2077</v>
      </c>
      <c r="E119" s="1026" t="s">
        <v>597</v>
      </c>
      <c r="F119" s="698" t="str">
        <f ca="1">HYPERLINK(MID(CELL("filename"),SEARCH("[",CELL("filename")),SEARCH("]",CELL("filename"))-SEARCH("[",CELL("filename"))+1)&amp;"'Concepts'!" &amp; ADDRESS(MATCH("Prepaid cards",Concepts!$A:$A,0),1,,,),"Prepaid cards")</f>
        <v>Prepaid cards</v>
      </c>
    </row>
    <row r="120" spans="1:6" s="505" customFormat="1" ht="15.75" customHeight="1" x14ac:dyDescent="0.3">
      <c r="A120" s="998">
        <v>53</v>
      </c>
      <c r="B120" s="998" t="s">
        <v>598</v>
      </c>
      <c r="C120" s="998" t="s">
        <v>1590</v>
      </c>
      <c r="D120" s="998" t="s">
        <v>2077</v>
      </c>
      <c r="E120" s="1027" t="s">
        <v>597</v>
      </c>
      <c r="F120" s="698" t="str">
        <f ca="1">HYPERLINK(MID(CELL("filename"),SEARCH("[",CELL("filename")),SEARCH("]",CELL("filename"))-SEARCH("[",CELL("filename"))+1)&amp;"'Concepts'!" &amp; ADDRESS(MATCH("Debit card",Concepts!$A:$A,0),1,,,),"Debit card")</f>
        <v>Debit card</v>
      </c>
    </row>
    <row r="121" spans="1:6" s="505" customFormat="1" ht="15.75" customHeight="1" x14ac:dyDescent="0.3">
      <c r="A121" s="998">
        <v>53</v>
      </c>
      <c r="B121" s="998" t="s">
        <v>598</v>
      </c>
      <c r="C121" s="998" t="s">
        <v>1590</v>
      </c>
      <c r="D121" s="998" t="s">
        <v>2077</v>
      </c>
      <c r="E121" s="1033" t="s">
        <v>597</v>
      </c>
      <c r="F121" s="698" t="str">
        <f ca="1">HYPERLINK(MID(CELL("filename"),SEARCH("[",CELL("filename")),SEARCH("]",CELL("filename"))-SEARCH("[",CELL("filename"))+1)&amp;"'Concepts'!" &amp; ADDRESS(MATCH("Cards with an e-money function",Concepts!$A:$A,0),1,,,),"Cards with an e-money function")</f>
        <v>Cards with an e-money function</v>
      </c>
    </row>
    <row r="122" spans="1:6" s="505" customFormat="1" ht="15.75" customHeight="1" x14ac:dyDescent="0.3">
      <c r="A122" s="998">
        <v>53</v>
      </c>
      <c r="B122" s="998" t="s">
        <v>598</v>
      </c>
      <c r="C122" s="998" t="s">
        <v>1590</v>
      </c>
      <c r="D122" s="998" t="s">
        <v>2077</v>
      </c>
      <c r="E122" s="1026" t="s">
        <v>312</v>
      </c>
      <c r="F122" s="698" t="str">
        <f ca="1">HYPERLINK(MID(CELL("filename"),SEARCH("[",CELL("filename")),SEARCH("]",CELL("filename"))-SEARCH("[",CELL("filename"))+1)&amp;"'Concepts'!" &amp; ADDRESS(MATCH("Prepaid cards",Concepts!$A:$A,0),1,,,),"Prepaid cards")</f>
        <v>Prepaid cards</v>
      </c>
    </row>
    <row r="123" spans="1:6" s="505" customFormat="1" ht="17.25" customHeight="1" x14ac:dyDescent="0.3">
      <c r="A123" s="998">
        <v>53</v>
      </c>
      <c r="B123" s="998" t="s">
        <v>598</v>
      </c>
      <c r="C123" s="998" t="s">
        <v>1590</v>
      </c>
      <c r="D123" s="998" t="s">
        <v>2077</v>
      </c>
      <c r="E123" s="1027" t="s">
        <v>312</v>
      </c>
      <c r="F123" s="698" t="str">
        <f ca="1">HYPERLINK(MID(CELL("filename"),SEARCH("[",CELL("filename")),SEARCH("]",CELL("filename"))-SEARCH("[",CELL("filename"))+1)&amp;"'Concepts'!" &amp; ADDRESS(MATCH("Debit card",Concepts!$A:$A,0),1,,,),"Debit card")</f>
        <v>Debit card</v>
      </c>
    </row>
    <row r="124" spans="1:6" ht="12.75" customHeight="1" x14ac:dyDescent="0.3">
      <c r="A124" s="998">
        <v>53</v>
      </c>
      <c r="B124" s="998" t="s">
        <v>598</v>
      </c>
      <c r="C124" s="998" t="s">
        <v>1590</v>
      </c>
      <c r="D124" s="998" t="s">
        <v>2077</v>
      </c>
      <c r="E124" s="1027" t="s">
        <v>312</v>
      </c>
      <c r="F124" s="698" t="str">
        <f ca="1">HYPERLINK(MID(CELL("filename"),SEARCH("[",CELL("filename")),SEARCH("]",CELL("filename"))-SEARCH("[",CELL("filename"))+1)&amp;"'Concepts'!" &amp; ADDRESS(MATCH("Cards with an e-money function",Concepts!$A:$A,0),1,,,),"Cards with an e-money function")</f>
        <v>Cards with an e-money function</v>
      </c>
    </row>
    <row r="125" spans="1:6" ht="48" customHeight="1" x14ac:dyDescent="0.3">
      <c r="A125" s="998">
        <v>53</v>
      </c>
      <c r="B125" s="998" t="s">
        <v>598</v>
      </c>
      <c r="C125" s="998" t="s">
        <v>1590</v>
      </c>
      <c r="D125" s="998" t="s">
        <v>2077</v>
      </c>
      <c r="E125" s="1027" t="s">
        <v>312</v>
      </c>
      <c r="F125" s="5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26" spans="1:6" ht="12.75" customHeight="1" x14ac:dyDescent="0.3">
      <c r="A126" s="998">
        <v>53</v>
      </c>
      <c r="B126" s="998" t="s">
        <v>598</v>
      </c>
      <c r="C126" s="998" t="s">
        <v>1590</v>
      </c>
      <c r="D126" s="998" t="s">
        <v>2077</v>
      </c>
      <c r="E126" s="1027" t="s">
        <v>312</v>
      </c>
      <c r="F126" s="509" t="str">
        <f ca="1">HYPERLINK(MID(CELL("filename"),SEARCH("[",CELL("filename")),SEARCH("]",CELL("filename"))-SEARCH("[",CELL("filename"))+1)&amp;"'Concepts'!" &amp; ADDRESS(MATCH("E-money payment transactions",Concepts!$A:$A,0),1,,,),"E-money payment transactions")</f>
        <v>E-money payment transactions</v>
      </c>
    </row>
    <row r="127" spans="1:6" ht="12.75" customHeight="1" x14ac:dyDescent="0.3">
      <c r="A127" s="998">
        <v>53</v>
      </c>
      <c r="B127" s="998" t="s">
        <v>598</v>
      </c>
      <c r="C127" s="998" t="s">
        <v>1590</v>
      </c>
      <c r="D127" s="998" t="s">
        <v>2077</v>
      </c>
      <c r="E127" s="1026" t="s">
        <v>376</v>
      </c>
      <c r="F127" s="698" t="str">
        <f ca="1">HYPERLINK(MID(CELL("filename"),SEARCH("[",CELL("filename")),SEARCH("]",CELL("filename"))-SEARCH("[",CELL("filename"))+1)&amp;"'Concepts'!" &amp; ADDRESS(MATCH("Prepaid cards",Concepts!$A:$A,0),1,,,),"Prepaid cards")</f>
        <v>Prepaid cards</v>
      </c>
    </row>
    <row r="128" spans="1:6" ht="12.75" customHeight="1" x14ac:dyDescent="0.3">
      <c r="A128" s="998">
        <v>53</v>
      </c>
      <c r="B128" s="998" t="s">
        <v>598</v>
      </c>
      <c r="C128" s="998" t="s">
        <v>1590</v>
      </c>
      <c r="D128" s="998" t="s">
        <v>2077</v>
      </c>
      <c r="E128" s="1027" t="s">
        <v>376</v>
      </c>
      <c r="F128" s="698" t="str">
        <f ca="1">HYPERLINK(MID(CELL("filename"),SEARCH("[",CELL("filename")),SEARCH("]",CELL("filename"))-SEARCH("[",CELL("filename"))+1)&amp;"'Concepts'!" &amp; ADDRESS(MATCH("Debit card",Concepts!$A:$A,0),1,,,),"Debit card")</f>
        <v>Debit card</v>
      </c>
    </row>
    <row r="129" spans="1:6" ht="12.75" customHeight="1" x14ac:dyDescent="0.3">
      <c r="A129" s="998">
        <v>53</v>
      </c>
      <c r="B129" s="998" t="s">
        <v>598</v>
      </c>
      <c r="C129" s="998" t="s">
        <v>1590</v>
      </c>
      <c r="D129" s="998" t="s">
        <v>2077</v>
      </c>
      <c r="E129" s="1027" t="s">
        <v>376</v>
      </c>
      <c r="F129" s="698" t="str">
        <f ca="1">HYPERLINK(MID(CELL("filename"),SEARCH("[",CELL("filename")),SEARCH("]",CELL("filename"))-SEARCH("[",CELL("filename"))+1)&amp;"'Concepts'!" &amp; ADDRESS(MATCH("Cards with an e-money function",Concepts!$A:$A,0),1,,,),"Cards with an e-money function")</f>
        <v>Cards with an e-money function</v>
      </c>
    </row>
    <row r="130" spans="1:6" ht="48" customHeight="1" x14ac:dyDescent="0.3">
      <c r="A130" s="998">
        <v>53</v>
      </c>
      <c r="B130" s="998" t="s">
        <v>598</v>
      </c>
      <c r="C130" s="998" t="s">
        <v>1590</v>
      </c>
      <c r="D130" s="998" t="s">
        <v>2077</v>
      </c>
      <c r="E130" s="1027" t="s">
        <v>376</v>
      </c>
      <c r="F130" s="5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31" spans="1:6" ht="12.75" customHeight="1" x14ac:dyDescent="0.3">
      <c r="A131" s="998">
        <v>53</v>
      </c>
      <c r="B131" s="998" t="s">
        <v>598</v>
      </c>
      <c r="C131" s="998" t="s">
        <v>1590</v>
      </c>
      <c r="D131" s="998" t="s">
        <v>2077</v>
      </c>
      <c r="E131" s="1027" t="s">
        <v>376</v>
      </c>
      <c r="F131" s="509" t="str">
        <f ca="1">HYPERLINK(MID(CELL("filename"),SEARCH("[",CELL("filename")),SEARCH("]",CELL("filename"))-SEARCH("[",CELL("filename"))+1)&amp;"'Concepts'!" &amp; ADDRESS(MATCH("E-money payment transactions",Concepts!$A:$A,0),1,,,),"E-money payment transactions")</f>
        <v>E-money payment transactions</v>
      </c>
    </row>
    <row r="132" spans="1:6" ht="12.75" customHeight="1" x14ac:dyDescent="0.3">
      <c r="A132" s="998">
        <v>53</v>
      </c>
      <c r="B132" s="998" t="s">
        <v>598</v>
      </c>
      <c r="C132" s="998" t="s">
        <v>1590</v>
      </c>
      <c r="D132" s="998" t="s">
        <v>2077</v>
      </c>
      <c r="E132" s="1026" t="s">
        <v>224</v>
      </c>
      <c r="F132" s="698" t="str">
        <f ca="1">HYPERLINK(MID(CELL("filename"),SEARCH("[",CELL("filename")),SEARCH("]",CELL("filename"))-SEARCH("[",CELL("filename"))+1)&amp;"'Concepts'!" &amp; ADDRESS(MATCH("Prepaid cards",Concepts!$A:$A,0),1,,,),"Prepaid cards")</f>
        <v>Prepaid cards</v>
      </c>
    </row>
    <row r="133" spans="1:6" ht="12.75" customHeight="1" x14ac:dyDescent="0.3">
      <c r="A133" s="998">
        <v>53</v>
      </c>
      <c r="B133" s="998" t="s">
        <v>598</v>
      </c>
      <c r="C133" s="998" t="s">
        <v>1590</v>
      </c>
      <c r="D133" s="998" t="s">
        <v>2077</v>
      </c>
      <c r="E133" s="1027" t="s">
        <v>224</v>
      </c>
      <c r="F133" s="698" t="str">
        <f ca="1">HYPERLINK(MID(CELL("filename"),SEARCH("[",CELL("filename")),SEARCH("]",CELL("filename"))-SEARCH("[",CELL("filename"))+1)&amp;"'Concepts'!" &amp; ADDRESS(MATCH("Debit card",Concepts!$A:$A,0),1,,,),"Debit card")</f>
        <v>Debit card</v>
      </c>
    </row>
    <row r="134" spans="1:6" ht="12.75" customHeight="1" x14ac:dyDescent="0.3">
      <c r="A134" s="998">
        <v>53</v>
      </c>
      <c r="B134" s="998" t="s">
        <v>598</v>
      </c>
      <c r="C134" s="998" t="s">
        <v>1590</v>
      </c>
      <c r="D134" s="998" t="s">
        <v>2077</v>
      </c>
      <c r="E134" s="1027" t="s">
        <v>224</v>
      </c>
      <c r="F134" s="698" t="str">
        <f ca="1">HYPERLINK(MID(CELL("filename"),SEARCH("[",CELL("filename")),SEARCH("]",CELL("filename"))-SEARCH("[",CELL("filename"))+1)&amp;"'Concepts'!" &amp; ADDRESS(MATCH("Cards with an e-money function",Concepts!$A:$A,0),1,,,),"Cards with an e-money function")</f>
        <v>Cards with an e-money function</v>
      </c>
    </row>
    <row r="135" spans="1:6" ht="12.75" customHeight="1" x14ac:dyDescent="0.3">
      <c r="A135" s="998">
        <v>53</v>
      </c>
      <c r="B135" s="998" t="s">
        <v>598</v>
      </c>
      <c r="C135" s="998" t="s">
        <v>1590</v>
      </c>
      <c r="D135" s="998" t="s">
        <v>2077</v>
      </c>
      <c r="E135" s="1027" t="s">
        <v>224</v>
      </c>
      <c r="F135" s="509" t="str">
        <f ca="1">HYPERLINK(MID(CELL("filename"),SEARCH("[",CELL("filename")),SEARCH("]",CELL("filename"))-SEARCH("[",CELL("filename"))+1)&amp;"'Concepts'!" &amp; ADDRESS(MATCH("E-money payment transactions with cards with an e-money function",Concepts!$A:$A,0),1,,,),"E-money payment transactions with cards with an e-money function")</f>
        <v>E-money payment transactions with cards with an e-money function</v>
      </c>
    </row>
    <row r="136" spans="1:6" ht="12.75" customHeight="1" x14ac:dyDescent="0.3">
      <c r="A136" s="998">
        <v>53</v>
      </c>
      <c r="B136" s="998" t="s">
        <v>598</v>
      </c>
      <c r="C136" s="998" t="s">
        <v>1590</v>
      </c>
      <c r="D136" s="998" t="s">
        <v>2077</v>
      </c>
      <c r="E136" s="1033" t="s">
        <v>224</v>
      </c>
      <c r="F136" s="698" t="str">
        <f ca="1">HYPERLINK(MID(CELL("filename"),SEARCH("[",CELL("filename")),SEARCH("]",CELL("filename"))-SEARCH("[",CELL("filename"))+1)&amp;"'Concepts'!" &amp; ADDRESS(MATCH("POS transactions",Concepts!$A:$A,0),1,,,),"POS transactions")</f>
        <v>POS transactions</v>
      </c>
    </row>
    <row r="137" spans="1:6" ht="12.75" customHeight="1" x14ac:dyDescent="0.3">
      <c r="A137" s="998">
        <v>53</v>
      </c>
      <c r="B137" s="998" t="s">
        <v>598</v>
      </c>
      <c r="C137" s="998" t="s">
        <v>1590</v>
      </c>
      <c r="D137" s="998" t="s">
        <v>2077</v>
      </c>
      <c r="E137" s="1030" t="s">
        <v>227</v>
      </c>
      <c r="F137" s="698" t="str">
        <f ca="1">HYPERLINK(MID(CELL("filename"),SEARCH("[",CELL("filename")),SEARCH("]",CELL("filename"))-SEARCH("[",CELL("filename"))+1)&amp;"'Concepts'!" &amp; ADDRESS(MATCH("Prepaid cards",Concepts!$A:$A,0),1,,,),"Prepaid cards")</f>
        <v>Prepaid cards</v>
      </c>
    </row>
    <row r="138" spans="1:6" ht="12.75" customHeight="1" x14ac:dyDescent="0.3">
      <c r="A138" s="998">
        <v>53</v>
      </c>
      <c r="B138" s="998" t="s">
        <v>598</v>
      </c>
      <c r="C138" s="998" t="s">
        <v>1590</v>
      </c>
      <c r="D138" s="998" t="s">
        <v>2077</v>
      </c>
      <c r="E138" s="1034" t="s">
        <v>227</v>
      </c>
      <c r="F138" s="698" t="str">
        <f ca="1">HYPERLINK(MID(CELL("filename"),SEARCH("[",CELL("filename")),SEARCH("]",CELL("filename"))-SEARCH("[",CELL("filename"))+1)&amp;"'Concepts'!" &amp; ADDRESS(MATCH("Debit card",Concepts!$A:$A,0),1,,,),"Debit card")</f>
        <v>Debit card</v>
      </c>
    </row>
    <row r="139" spans="1:6" ht="12.75" customHeight="1" x14ac:dyDescent="0.3">
      <c r="A139" s="998">
        <v>53</v>
      </c>
      <c r="B139" s="998" t="s">
        <v>598</v>
      </c>
      <c r="C139" s="998" t="s">
        <v>1590</v>
      </c>
      <c r="D139" s="998" t="s">
        <v>2077</v>
      </c>
      <c r="E139" s="1034" t="s">
        <v>227</v>
      </c>
      <c r="F139" s="698" t="str">
        <f ca="1">HYPERLINK(MID(CELL("filename"),SEARCH("[",CELL("filename")),SEARCH("]",CELL("filename"))-SEARCH("[",CELL("filename"))+1)&amp;"'Concepts'!" &amp; ADDRESS(MATCH("Cards with an e-money function",Concepts!$A:$A,0),1,,,),"Cards with an e-money function")</f>
        <v>Cards with an e-money function</v>
      </c>
    </row>
    <row r="140" spans="1:6" x14ac:dyDescent="0.3">
      <c r="A140" s="998">
        <v>53</v>
      </c>
      <c r="B140" s="998" t="s">
        <v>598</v>
      </c>
      <c r="C140" s="998" t="s">
        <v>1590</v>
      </c>
      <c r="D140" s="998" t="s">
        <v>2077</v>
      </c>
      <c r="E140" s="1034" t="s">
        <v>227</v>
      </c>
      <c r="F140" s="5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f>
        <v xml:space="preserve">Card-based payment transactions </v>
      </c>
    </row>
    <row r="141" spans="1:6" ht="12.75" customHeight="1" x14ac:dyDescent="0.3">
      <c r="A141" s="998">
        <v>53</v>
      </c>
      <c r="B141" s="998" t="s">
        <v>598</v>
      </c>
      <c r="C141" s="998" t="s">
        <v>1590</v>
      </c>
      <c r="D141" s="998" t="s">
        <v>2077</v>
      </c>
      <c r="E141" s="1031" t="s">
        <v>227</v>
      </c>
      <c r="F141" s="509" t="str">
        <f ca="1">HYPERLINK(MID(CELL("filename"),SEARCH("[",CELL("filename")),SEARCH("]",CELL("filename"))-SEARCH("[",CELL("filename"))+1)&amp;"'Concepts'!" &amp; ADDRESS(MATCH("E-money payment transactions",Concepts!$A:$A,0),1,,,),"E-money payment transactions")</f>
        <v>E-money payment transactions</v>
      </c>
    </row>
    <row r="142" spans="1:6" s="505" customFormat="1" ht="13.4" customHeight="1" x14ac:dyDescent="0.3">
      <c r="A142" s="999">
        <v>54</v>
      </c>
      <c r="B142" s="1001" t="s">
        <v>598</v>
      </c>
      <c r="C142" s="999" t="s">
        <v>2078</v>
      </c>
      <c r="D142" s="999" t="s">
        <v>2079</v>
      </c>
      <c r="E142" s="1003" t="s">
        <v>597</v>
      </c>
      <c r="F142" s="692" t="str">
        <f ca="1">HYPERLINK(MID(CELL("filename"),SEARCH("[",CELL("filename")),SEARCH("]",CELL("filename"))-SEARCH("[",CELL("filename"))+1)&amp;"'Concepts'!" &amp; ADDRESS(MATCH("Prepaid cards",Concepts!$A:$A,0),1,,,),"Prepaid cards")</f>
        <v>Prepaid cards</v>
      </c>
    </row>
    <row r="143" spans="1:6" s="505" customFormat="1" ht="13.4" customHeight="1" x14ac:dyDescent="0.3">
      <c r="A143" s="1000">
        <v>54</v>
      </c>
      <c r="B143" s="1001" t="s">
        <v>598</v>
      </c>
      <c r="C143" s="1000" t="s">
        <v>2078</v>
      </c>
      <c r="D143" s="1000" t="s">
        <v>2079</v>
      </c>
      <c r="E143" s="1003" t="s">
        <v>597</v>
      </c>
      <c r="F143" s="692" t="str">
        <f ca="1">HYPERLINK(MID(CELL("filename"),SEARCH("[",CELL("filename")),SEARCH("]",CELL("filename"))-SEARCH("[",CELL("filename"))+1)&amp;"'Concepts'!" &amp; ADDRESS(MATCH("Debit card",Concepts!$A:$A,0),1,,,),"Debit card")</f>
        <v>Debit card</v>
      </c>
    </row>
    <row r="144" spans="1:6" s="505" customFormat="1" ht="13.4" customHeight="1" x14ac:dyDescent="0.3">
      <c r="A144" s="1000">
        <v>54</v>
      </c>
      <c r="B144" s="1001" t="s">
        <v>598</v>
      </c>
      <c r="C144" s="1000" t="s">
        <v>2078</v>
      </c>
      <c r="D144" s="1000" t="s">
        <v>2079</v>
      </c>
      <c r="E144" s="1003" t="s">
        <v>597</v>
      </c>
      <c r="F144" s="692" t="str">
        <f ca="1">HYPERLINK(MID(CELL("filename"),SEARCH("[",CELL("filename")),SEARCH("]",CELL("filename"))-SEARCH("[",CELL("filename"))+1)&amp;"'Concepts'!" &amp; ADDRESS(MATCH("Cards with an e-money function",Concepts!$A:$A,0),1,,,),"Cards with an e-money function")</f>
        <v>Cards with an e-money function</v>
      </c>
    </row>
    <row r="145" spans="1:6" s="505" customFormat="1" ht="13.4" customHeight="1" x14ac:dyDescent="0.3">
      <c r="A145" s="1000">
        <v>54</v>
      </c>
      <c r="B145" s="1001" t="s">
        <v>598</v>
      </c>
      <c r="C145" s="1000" t="s">
        <v>2078</v>
      </c>
      <c r="D145" s="1000" t="s">
        <v>2079</v>
      </c>
      <c r="E145" s="1003" t="s">
        <v>312</v>
      </c>
      <c r="F145" s="692" t="str">
        <f ca="1">HYPERLINK(MID(CELL("filename"),SEARCH("[",CELL("filename")),SEARCH("]",CELL("filename"))-SEARCH("[",CELL("filename"))+1)&amp;"'Concepts'!" &amp; ADDRESS(MATCH("Prepaid cards",Concepts!$A:$A,0),1,,,),"Prepaid cards")</f>
        <v>Prepaid cards</v>
      </c>
    </row>
    <row r="146" spans="1:6" s="505" customFormat="1" ht="13.4" customHeight="1" x14ac:dyDescent="0.3">
      <c r="A146" s="1000">
        <v>54</v>
      </c>
      <c r="B146" s="1001" t="s">
        <v>598</v>
      </c>
      <c r="C146" s="1000" t="s">
        <v>2078</v>
      </c>
      <c r="D146" s="1000" t="s">
        <v>2079</v>
      </c>
      <c r="E146" s="1003" t="s">
        <v>312</v>
      </c>
      <c r="F146" s="692" t="str">
        <f ca="1">HYPERLINK(MID(CELL("filename"),SEARCH("[",CELL("filename")),SEARCH("]",CELL("filename"))-SEARCH("[",CELL("filename"))+1)&amp;"'Concepts'!" &amp; ADDRESS(MATCH("Debit card",Concepts!$A:$A,0),1,,,),"Debit card")</f>
        <v>Debit card</v>
      </c>
    </row>
    <row r="147" spans="1:6" s="505" customFormat="1" ht="13.4" customHeight="1" x14ac:dyDescent="0.3">
      <c r="A147" s="1000">
        <v>54</v>
      </c>
      <c r="B147" s="1001" t="s">
        <v>598</v>
      </c>
      <c r="C147" s="1000" t="s">
        <v>2078</v>
      </c>
      <c r="D147" s="1000" t="s">
        <v>2079</v>
      </c>
      <c r="E147" s="1003" t="s">
        <v>312</v>
      </c>
      <c r="F147" s="692" t="str">
        <f ca="1">HYPERLINK(MID(CELL("filename"),SEARCH("[",CELL("filename")),SEARCH("]",CELL("filename"))-SEARCH("[",CELL("filename"))+1)&amp;"'Concepts'!" &amp; ADDRESS(MATCH("Cards with an e-money function",Concepts!$A:$A,0),1,,,),"Cards with an e-money function")</f>
        <v>Cards with an e-money function</v>
      </c>
    </row>
    <row r="148" spans="1:6" s="505" customFormat="1" x14ac:dyDescent="0.3">
      <c r="A148" s="1000">
        <v>54</v>
      </c>
      <c r="B148" s="1001" t="s">
        <v>598</v>
      </c>
      <c r="C148" s="1000" t="s">
        <v>2078</v>
      </c>
      <c r="D148" s="1000" t="s">
        <v>2079</v>
      </c>
      <c r="E148" s="1003" t="s">
        <v>312</v>
      </c>
      <c r="F148"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49" spans="1:6" s="505" customFormat="1" ht="15" customHeight="1" x14ac:dyDescent="0.3">
      <c r="A149" s="1000">
        <v>54</v>
      </c>
      <c r="B149" s="1001" t="s">
        <v>598</v>
      </c>
      <c r="C149" s="1000" t="s">
        <v>2078</v>
      </c>
      <c r="D149" s="1000" t="s">
        <v>2079</v>
      </c>
      <c r="E149" s="1003" t="s">
        <v>312</v>
      </c>
      <c r="F149" s="513" t="str">
        <f ca="1">HYPERLINK(MID(CELL("filename"),SEARCH("[",CELL("filename")),SEARCH("]",CELL("filename"))-SEARCH("[",CELL("filename"))+1)&amp;"'Concepts'!" &amp; ADDRESS(MATCH("E-money payment transactions",Concepts!$A:$A,0),1,,,),"E-money payment transactions")</f>
        <v>E-money payment transactions</v>
      </c>
    </row>
    <row r="150" spans="1:6" s="505" customFormat="1" ht="12.75" customHeight="1" x14ac:dyDescent="0.3">
      <c r="A150" s="1000">
        <v>54</v>
      </c>
      <c r="B150" s="1001" t="s">
        <v>598</v>
      </c>
      <c r="C150" s="1000" t="s">
        <v>2078</v>
      </c>
      <c r="D150" s="1000" t="s">
        <v>2079</v>
      </c>
      <c r="E150" s="1003" t="s">
        <v>376</v>
      </c>
      <c r="F150" s="692" t="str">
        <f ca="1">HYPERLINK(MID(CELL("filename"),SEARCH("[",CELL("filename")),SEARCH("]",CELL("filename"))-SEARCH("[",CELL("filename"))+1)&amp;"'Concepts'!" &amp; ADDRESS(MATCH("Prepaid cards",Concepts!$A:$A,0),1,,,),"Prepaid cards")</f>
        <v>Prepaid cards</v>
      </c>
    </row>
    <row r="151" spans="1:6" s="505" customFormat="1" ht="12.75" customHeight="1" x14ac:dyDescent="0.3">
      <c r="A151" s="1000">
        <v>54</v>
      </c>
      <c r="B151" s="1001" t="s">
        <v>598</v>
      </c>
      <c r="C151" s="1000" t="s">
        <v>2078</v>
      </c>
      <c r="D151" s="1000" t="s">
        <v>2079</v>
      </c>
      <c r="E151" s="1003" t="s">
        <v>376</v>
      </c>
      <c r="F151" s="692" t="str">
        <f ca="1">HYPERLINK(MID(CELL("filename"),SEARCH("[",CELL("filename")),SEARCH("]",CELL("filename"))-SEARCH("[",CELL("filename"))+1)&amp;"'Concepts'!" &amp; ADDRESS(MATCH("Debit card",Concepts!$A:$A,0),1,,,),"Debit card")</f>
        <v>Debit card</v>
      </c>
    </row>
    <row r="152" spans="1:6" s="505" customFormat="1" ht="12.75" customHeight="1" x14ac:dyDescent="0.3">
      <c r="A152" s="1000">
        <v>54</v>
      </c>
      <c r="B152" s="1001" t="s">
        <v>598</v>
      </c>
      <c r="C152" s="1000" t="s">
        <v>2078</v>
      </c>
      <c r="D152" s="1000" t="s">
        <v>2079</v>
      </c>
      <c r="E152" s="1003" t="s">
        <v>376</v>
      </c>
      <c r="F152" s="692" t="str">
        <f ca="1">HYPERLINK(MID(CELL("filename"),SEARCH("[",CELL("filename")),SEARCH("]",CELL("filename"))-SEARCH("[",CELL("filename"))+1)&amp;"'Concepts'!" &amp; ADDRESS(MATCH("Cards with an e-money function",Concepts!$A:$A,0),1,,,),"Cards with an e-money function")</f>
        <v>Cards with an e-money function</v>
      </c>
    </row>
    <row r="153" spans="1:6" s="505" customFormat="1" ht="12.75" customHeight="1" x14ac:dyDescent="0.3">
      <c r="A153" s="1000">
        <v>54</v>
      </c>
      <c r="B153" s="1001" t="s">
        <v>598</v>
      </c>
      <c r="C153" s="1000" t="s">
        <v>2078</v>
      </c>
      <c r="D153" s="1000" t="s">
        <v>2079</v>
      </c>
      <c r="E153" s="1003" t="s">
        <v>376</v>
      </c>
      <c r="F153"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54" spans="1:6" s="505" customFormat="1" ht="12.75" customHeight="1" x14ac:dyDescent="0.3">
      <c r="A154" s="1000">
        <v>54</v>
      </c>
      <c r="B154" s="1001" t="s">
        <v>598</v>
      </c>
      <c r="C154" s="1000" t="s">
        <v>2078</v>
      </c>
      <c r="D154" s="1000" t="s">
        <v>2079</v>
      </c>
      <c r="E154" s="1003" t="s">
        <v>376</v>
      </c>
      <c r="F154" s="513" t="str">
        <f ca="1">HYPERLINK(MID(CELL("filename"),SEARCH("[",CELL("filename")),SEARCH("]",CELL("filename"))-SEARCH("[",CELL("filename"))+1)&amp;"'Concepts'!" &amp; ADDRESS(MATCH("E-money payment transactions",Concepts!$A:$A,0),1,,,),"E-money payment transactions")</f>
        <v>E-money payment transactions</v>
      </c>
    </row>
    <row r="155" spans="1:6" s="505" customFormat="1" ht="12.75" customHeight="1" x14ac:dyDescent="0.3">
      <c r="A155" s="1000">
        <v>54</v>
      </c>
      <c r="B155" s="1001" t="s">
        <v>598</v>
      </c>
      <c r="C155" s="1000" t="s">
        <v>2078</v>
      </c>
      <c r="D155" s="1000" t="s">
        <v>2079</v>
      </c>
      <c r="E155" s="1003" t="s">
        <v>224</v>
      </c>
      <c r="F155" s="692" t="str">
        <f ca="1">HYPERLINK(MID(CELL("filename"),SEARCH("[",CELL("filename")),SEARCH("]",CELL("filename"))-SEARCH("[",CELL("filename"))+1)&amp;"'Concepts'!" &amp; ADDRESS(MATCH("Prepaid cards",Concepts!$A:$A,0),1,,,),"Prepaid cards")</f>
        <v>Prepaid cards</v>
      </c>
    </row>
    <row r="156" spans="1:6" s="505" customFormat="1" ht="12.75" customHeight="1" x14ac:dyDescent="0.3">
      <c r="A156" s="1000">
        <v>54</v>
      </c>
      <c r="B156" s="1001" t="s">
        <v>598</v>
      </c>
      <c r="C156" s="1000" t="s">
        <v>2078</v>
      </c>
      <c r="D156" s="1000" t="s">
        <v>2079</v>
      </c>
      <c r="E156" s="1003" t="s">
        <v>224</v>
      </c>
      <c r="F156" s="692" t="str">
        <f ca="1">HYPERLINK(MID(CELL("filename"),SEARCH("[",CELL("filename")),SEARCH("]",CELL("filename"))-SEARCH("[",CELL("filename"))+1)&amp;"'Concepts'!" &amp; ADDRESS(MATCH("Debit card",Concepts!$A:$A,0),1,,,),"Debit card")</f>
        <v>Debit card</v>
      </c>
    </row>
    <row r="157" spans="1:6" s="505" customFormat="1" ht="12.75" customHeight="1" x14ac:dyDescent="0.3">
      <c r="A157" s="1000">
        <v>54</v>
      </c>
      <c r="B157" s="1001" t="s">
        <v>598</v>
      </c>
      <c r="C157" s="1000" t="s">
        <v>2078</v>
      </c>
      <c r="D157" s="1000" t="s">
        <v>2079</v>
      </c>
      <c r="E157" s="1003" t="s">
        <v>224</v>
      </c>
      <c r="F157" s="692" t="str">
        <f ca="1">HYPERLINK(MID(CELL("filename"),SEARCH("[",CELL("filename")),SEARCH("]",CELL("filename"))-SEARCH("[",CELL("filename"))+1)&amp;"'Concepts'!" &amp; ADDRESS(MATCH("Cards with an e-money function",Concepts!$A:$A,0),1,,,),"Cards with an e-money function")</f>
        <v>Cards with an e-money function</v>
      </c>
    </row>
    <row r="158" spans="1:6" s="505" customFormat="1" ht="12.75" customHeight="1" x14ac:dyDescent="0.3">
      <c r="A158" s="1000">
        <v>54</v>
      </c>
      <c r="B158" s="1001" t="s">
        <v>598</v>
      </c>
      <c r="C158" s="1000" t="s">
        <v>2078</v>
      </c>
      <c r="D158" s="1000" t="s">
        <v>2079</v>
      </c>
      <c r="E158" s="1003" t="s">
        <v>224</v>
      </c>
      <c r="F158" s="513" t="str">
        <f ca="1">HYPERLINK(MID(CELL("filename"),SEARCH("[",CELL("filename")),SEARCH("]",CELL("filename"))-SEARCH("[",CELL("filename"))+1)&amp;"'Concepts'!" &amp; ADDRESS(MATCH("E-money payment transactions with cards with an e-money function",Concepts!$A:$A,0),1,,,),"E-money payment transactions with cards with an e-money function")</f>
        <v>E-money payment transactions with cards with an e-money function</v>
      </c>
    </row>
    <row r="159" spans="1:6" s="505" customFormat="1" ht="12.75" customHeight="1" x14ac:dyDescent="0.3">
      <c r="A159" s="1000">
        <v>54</v>
      </c>
      <c r="B159" s="1001" t="s">
        <v>598</v>
      </c>
      <c r="C159" s="1000" t="s">
        <v>2078</v>
      </c>
      <c r="D159" s="1000" t="s">
        <v>2079</v>
      </c>
      <c r="E159" s="1003" t="s">
        <v>224</v>
      </c>
      <c r="F159" s="692" t="str">
        <f ca="1">HYPERLINK(MID(CELL("filename"),SEARCH("[",CELL("filename")),SEARCH("]",CELL("filename"))-SEARCH("[",CELL("filename"))+1)&amp;"'Concepts'!" &amp; ADDRESS(MATCH("POS transactions",Concepts!$A:$A,0),1,,,),"POS transactions")</f>
        <v>POS transactions</v>
      </c>
    </row>
    <row r="160" spans="1:6" s="505" customFormat="1" ht="12.75" customHeight="1" x14ac:dyDescent="0.3">
      <c r="A160" s="1000">
        <v>54</v>
      </c>
      <c r="B160" s="1001" t="s">
        <v>598</v>
      </c>
      <c r="C160" s="1000" t="s">
        <v>2078</v>
      </c>
      <c r="D160" s="1000" t="s">
        <v>2079</v>
      </c>
      <c r="E160" s="1003" t="s">
        <v>227</v>
      </c>
      <c r="F160" s="692" t="str">
        <f ca="1">HYPERLINK(MID(CELL("filename"),SEARCH("[",CELL("filename")),SEARCH("]",CELL("filename"))-SEARCH("[",CELL("filename"))+1)&amp;"'Concepts'!" &amp; ADDRESS(MATCH("Prepaid cards",Concepts!$A:$A,0),1,,,),"Prepaid cards")</f>
        <v>Prepaid cards</v>
      </c>
    </row>
    <row r="161" spans="1:6" s="505" customFormat="1" ht="12.75" customHeight="1" x14ac:dyDescent="0.3">
      <c r="A161" s="1000">
        <v>54</v>
      </c>
      <c r="B161" s="1001" t="s">
        <v>598</v>
      </c>
      <c r="C161" s="1000" t="s">
        <v>2078</v>
      </c>
      <c r="D161" s="1000" t="s">
        <v>2079</v>
      </c>
      <c r="E161" s="1003" t="s">
        <v>227</v>
      </c>
      <c r="F161" s="692" t="str">
        <f ca="1">HYPERLINK(MID(CELL("filename"),SEARCH("[",CELL("filename")),SEARCH("]",CELL("filename"))-SEARCH("[",CELL("filename"))+1)&amp;"'Concepts'!" &amp; ADDRESS(MATCH("Debit card",Concepts!$A:$A,0),1,,,),"Debit card")</f>
        <v>Debit card</v>
      </c>
    </row>
    <row r="162" spans="1:6" s="505" customFormat="1" ht="12.75" customHeight="1" x14ac:dyDescent="0.3">
      <c r="A162" s="1000">
        <v>54</v>
      </c>
      <c r="B162" s="1001" t="s">
        <v>598</v>
      </c>
      <c r="C162" s="1000" t="s">
        <v>2078</v>
      </c>
      <c r="D162" s="1000" t="s">
        <v>2079</v>
      </c>
      <c r="E162" s="1003" t="s">
        <v>227</v>
      </c>
      <c r="F162" s="692" t="str">
        <f ca="1">HYPERLINK(MID(CELL("filename"),SEARCH("[",CELL("filename")),SEARCH("]",CELL("filename"))-SEARCH("[",CELL("filename"))+1)&amp;"'Concepts'!" &amp; ADDRESS(MATCH("Cards with an e-money function",Concepts!$A:$A,0),1,,,),"Cards with an e-money function")</f>
        <v>Cards with an e-money function</v>
      </c>
    </row>
    <row r="163" spans="1:6" s="505" customFormat="1" ht="12.75" customHeight="1" x14ac:dyDescent="0.3">
      <c r="A163" s="1000">
        <v>54</v>
      </c>
      <c r="B163" s="1001" t="s">
        <v>598</v>
      </c>
      <c r="C163" s="1000" t="s">
        <v>2078</v>
      </c>
      <c r="D163" s="1000" t="s">
        <v>2079</v>
      </c>
      <c r="E163" s="1003" t="s">
        <v>227</v>
      </c>
      <c r="F163"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64" spans="1:6" s="505" customFormat="1" ht="12.75" customHeight="1" x14ac:dyDescent="0.3">
      <c r="A164" s="1000">
        <v>54</v>
      </c>
      <c r="B164" s="1001" t="s">
        <v>598</v>
      </c>
      <c r="C164" s="1000" t="s">
        <v>2078</v>
      </c>
      <c r="D164" s="1000" t="s">
        <v>2079</v>
      </c>
      <c r="E164" s="1003" t="s">
        <v>227</v>
      </c>
      <c r="F164" s="513" t="str">
        <f ca="1">HYPERLINK(MID(CELL("filename"),SEARCH("[",CELL("filename")),SEARCH("]",CELL("filename"))-SEARCH("[",CELL("filename"))+1)&amp;"'Concepts'!" &amp; ADDRESS(MATCH("E-money payment transactions",Concepts!$A:$A,0),1,,,),"E-money payment transactions")</f>
        <v>E-money payment transactions</v>
      </c>
    </row>
    <row r="165" spans="1:6" s="505" customFormat="1" ht="12.75" customHeight="1" x14ac:dyDescent="0.3">
      <c r="A165" s="997">
        <v>55</v>
      </c>
      <c r="B165" s="996" t="s">
        <v>1591</v>
      </c>
      <c r="C165" s="996" t="s">
        <v>1592</v>
      </c>
      <c r="D165" s="997" t="s">
        <v>2080</v>
      </c>
      <c r="E165" s="496" t="s">
        <v>597</v>
      </c>
      <c r="F165" s="698" t="str">
        <f ca="1">HYPERLINK(MID(CELL("filename"),SEARCH("[",CELL("filename")),SEARCH("]",CELL("filename"))-SEARCH("[",CELL("filename"))+1)&amp;"'Concepts'!" &amp; ADDRESS(MATCH("Cards with a payment function (except cards with an e-money function only)",Concepts!$A:$A,0),1,,,),"Cards with a payment function")</f>
        <v>Cards with a payment function</v>
      </c>
    </row>
    <row r="166" spans="1:6" s="505" customFormat="1" ht="12.75" customHeight="1" x14ac:dyDescent="0.3">
      <c r="A166" s="998">
        <v>55</v>
      </c>
      <c r="B166" s="996" t="s">
        <v>1591</v>
      </c>
      <c r="C166" s="996" t="s">
        <v>1592</v>
      </c>
      <c r="D166" s="998" t="s">
        <v>2080</v>
      </c>
      <c r="E166" s="496" t="s">
        <v>312</v>
      </c>
      <c r="F166" s="1020"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67" spans="1:6" s="505" customFormat="1" ht="12.75" customHeight="1" x14ac:dyDescent="0.3">
      <c r="A167" s="998">
        <v>55</v>
      </c>
      <c r="B167" s="996" t="s">
        <v>1591</v>
      </c>
      <c r="C167" s="996" t="s">
        <v>1592</v>
      </c>
      <c r="D167" s="998" t="s">
        <v>2080</v>
      </c>
      <c r="E167" s="496" t="s">
        <v>376</v>
      </c>
      <c r="F167" s="1020"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68" spans="1:6" s="505" customFormat="1" ht="12.75" customHeight="1" x14ac:dyDescent="0.3">
      <c r="A168" s="998">
        <v>55</v>
      </c>
      <c r="B168" s="996" t="s">
        <v>1591</v>
      </c>
      <c r="C168" s="996" t="s">
        <v>1592</v>
      </c>
      <c r="D168" s="998" t="s">
        <v>2080</v>
      </c>
      <c r="E168" s="496" t="s">
        <v>227</v>
      </c>
      <c r="F168" s="1020"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69" spans="1:6" s="505" customFormat="1" ht="25.5" customHeight="1" x14ac:dyDescent="0.3">
      <c r="A169" s="999">
        <v>56</v>
      </c>
      <c r="B169" s="1001" t="s">
        <v>1591</v>
      </c>
      <c r="C169" s="999" t="s">
        <v>2081</v>
      </c>
      <c r="D169" s="999" t="s">
        <v>2082</v>
      </c>
      <c r="E169" s="1022" t="s">
        <v>597</v>
      </c>
      <c r="F169" s="692" t="str">
        <f ca="1">HYPERLINK(MID(CELL("filename"),SEARCH("[",CELL("filename")),SEARCH("]",CELL("filename"))-SEARCH("[",CELL("filename"))+1)&amp;"'Concepts'!" &amp; ADDRESS(MATCH("Cards with a cash function",Concepts!$A:$A,0),1,,,),"Cards with a cash function")</f>
        <v>Cards with a cash function</v>
      </c>
    </row>
    <row r="170" spans="1:6" s="505" customFormat="1" ht="27.75" customHeight="1" x14ac:dyDescent="0.3">
      <c r="A170" s="1000">
        <v>56</v>
      </c>
      <c r="B170" s="1001" t="s">
        <v>1591</v>
      </c>
      <c r="C170" s="1000" t="s">
        <v>2081</v>
      </c>
      <c r="D170" s="1000" t="s">
        <v>2082</v>
      </c>
      <c r="E170" s="1023" t="s">
        <v>597</v>
      </c>
      <c r="F170" s="694" t="str">
        <f ca="1">HYPERLINK(MID(CELL("filename"),SEARCH("[",CELL("filename")),SEARCH("]",CELL("filename"))-SEARCH("[",CELL("filename"))+1)&amp;"'Concepts'!" &amp; ADDRESS(MATCH("Credit card",Concepts!$A:$A,0),1,,,),"Credit card")</f>
        <v>Credit card</v>
      </c>
    </row>
    <row r="171" spans="1:6" s="505" customFormat="1" ht="29.25" customHeight="1" x14ac:dyDescent="0.3">
      <c r="A171" s="1000">
        <v>56</v>
      </c>
      <c r="B171" s="1001" t="s">
        <v>1591</v>
      </c>
      <c r="C171" s="1000" t="s">
        <v>2081</v>
      </c>
      <c r="D171" s="1000" t="s">
        <v>2082</v>
      </c>
      <c r="E171" s="1035" t="s">
        <v>597</v>
      </c>
      <c r="F171" s="692" t="str">
        <f ca="1">HYPERLINK(MID(CELL("filename"),SEARCH("[",CELL("filename")),SEARCH("]",CELL("filename"))-SEARCH("[",CELL("filename"))+1)&amp;"'Concepts'!" &amp; ADDRESS(MATCH("Total number of cards (irrespective of the number of functions on the card)",Concepts!$A:$A,0),1,,,),"Total number of cards (irrespective of the number of functions on the card)")</f>
        <v>Total number of cards (irrespective of the number of functions on the card)</v>
      </c>
    </row>
    <row r="172" spans="1:6" s="505" customFormat="1" ht="51.75" customHeight="1" x14ac:dyDescent="0.3">
      <c r="A172" s="1000">
        <v>56</v>
      </c>
      <c r="B172" s="1001" t="s">
        <v>1591</v>
      </c>
      <c r="C172" s="1000" t="s">
        <v>2081</v>
      </c>
      <c r="D172" s="1000" t="s">
        <v>2082</v>
      </c>
      <c r="E172" s="1022" t="s">
        <v>312</v>
      </c>
      <c r="F172"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73" spans="1:6" s="505" customFormat="1" ht="30" customHeight="1" x14ac:dyDescent="0.3">
      <c r="A173" s="1000">
        <v>56</v>
      </c>
      <c r="B173" s="1001" t="s">
        <v>1591</v>
      </c>
      <c r="C173" s="1000" t="s">
        <v>2081</v>
      </c>
      <c r="D173" s="1000" t="s">
        <v>2082</v>
      </c>
      <c r="E173" s="1023" t="s">
        <v>312</v>
      </c>
      <c r="F173" s="692" t="str">
        <f ca="1">HYPERLINK(MID(CELL("filename"),SEARCH("[",CELL("filename")),SEARCH("]",CELL("filename"))-SEARCH("[",CELL("filename"))+1)&amp;"'Concepts'!" &amp; ADDRESS(MATCH("initiated at a physical EFTPOS",Concepts!$A:$A,0),1,,,),"initiated at a physical EFTPOS")</f>
        <v>initiated at a physical EFTPOS</v>
      </c>
    </row>
    <row r="174" spans="1:6" s="505" customFormat="1" ht="32.25" customHeight="1" x14ac:dyDescent="0.3">
      <c r="A174" s="1000">
        <v>56</v>
      </c>
      <c r="B174" s="1001" t="s">
        <v>1591</v>
      </c>
      <c r="C174" s="1000" t="s">
        <v>2081</v>
      </c>
      <c r="D174" s="1000" t="s">
        <v>2082</v>
      </c>
      <c r="E174" s="1023" t="s">
        <v>312</v>
      </c>
      <c r="F174" s="692" t="str">
        <f ca="1">HYPERLINK(MID(CELL("filename"),SEARCH("[",CELL("filename")),SEARCH("]",CELL("filename"))-SEARCH("[",CELL("filename"))+1)&amp;"'Concepts'!" &amp; ADDRESS(MATCH("Authentication",Concepts!$A:$A,0),1,,,),"Authentication")</f>
        <v>Authentication</v>
      </c>
    </row>
    <row r="175" spans="1:6" s="505" customFormat="1" ht="27" customHeight="1" x14ac:dyDescent="0.3">
      <c r="A175" s="1000">
        <v>56</v>
      </c>
      <c r="B175" s="1001" t="s">
        <v>1591</v>
      </c>
      <c r="C175" s="1000" t="s">
        <v>2081</v>
      </c>
      <c r="D175" s="1000" t="s">
        <v>2082</v>
      </c>
      <c r="E175" s="495" t="s">
        <v>224</v>
      </c>
      <c r="F175" s="692" t="str">
        <f ca="1">HYPERLINK(MID(CELL("filename"),SEARCH("[",CELL("filename")),SEARCH("]",CELL("filename"))-SEARCH("[",CELL("filename"))+1)&amp;"'Concepts'!" &amp; ADDRESS(MATCH("POS transactions",Concepts!$A:$A,0),1,,,),"POS transactions")</f>
        <v>POS transactions</v>
      </c>
    </row>
    <row r="176" spans="1:6" s="505" customFormat="1" ht="56.25" customHeight="1" x14ac:dyDescent="0.3">
      <c r="A176" s="1000">
        <v>56</v>
      </c>
      <c r="B176" s="1001" t="s">
        <v>1591</v>
      </c>
      <c r="C176" s="1000" t="s">
        <v>2081</v>
      </c>
      <c r="D176" s="1000" t="s">
        <v>2082</v>
      </c>
      <c r="E176" s="495" t="s">
        <v>227</v>
      </c>
      <c r="F176"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77" spans="1:6" s="505" customFormat="1" ht="57.5" x14ac:dyDescent="0.3">
      <c r="A177" s="497">
        <v>57</v>
      </c>
      <c r="B177" s="497" t="s">
        <v>1593</v>
      </c>
      <c r="C177" s="497" t="s">
        <v>1594</v>
      </c>
      <c r="D177" s="497" t="s">
        <v>2083</v>
      </c>
      <c r="E177" s="497" t="s">
        <v>1319</v>
      </c>
      <c r="F177" s="688" t="s">
        <v>1319</v>
      </c>
    </row>
    <row r="178" spans="1:6" s="505" customFormat="1" ht="46" x14ac:dyDescent="0.3">
      <c r="A178" s="494">
        <v>58</v>
      </c>
      <c r="B178" s="494" t="s">
        <v>1595</v>
      </c>
      <c r="C178" s="494" t="s">
        <v>2084</v>
      </c>
      <c r="D178" s="494" t="s">
        <v>2085</v>
      </c>
      <c r="E178" s="494" t="s">
        <v>1319</v>
      </c>
      <c r="F178" s="689" t="s">
        <v>1319</v>
      </c>
    </row>
    <row r="179" spans="1:6" s="505" customFormat="1" ht="34.5" x14ac:dyDescent="0.3">
      <c r="A179" s="497">
        <v>59</v>
      </c>
      <c r="B179" s="497" t="s">
        <v>1596</v>
      </c>
      <c r="C179" s="497" t="s">
        <v>1597</v>
      </c>
      <c r="D179" s="497" t="s">
        <v>2086</v>
      </c>
      <c r="E179" s="497" t="s">
        <v>1319</v>
      </c>
      <c r="F179" s="698" t="str">
        <f ca="1">HYPERLINK(MID(CELL("filename"),SEARCH("[",CELL("filename")),SEARCH("]",CELL("filename"))-SEARCH("[",CELL("filename"))+1)&amp;"'Concepts'!" &amp; ADDRESS(MATCH("Reporting agent",Concepts!$A:$A,0),1,,,),"Reporting agent")</f>
        <v>Reporting agent</v>
      </c>
    </row>
    <row r="180" spans="1:6" s="505" customFormat="1" ht="92.5" customHeight="1" x14ac:dyDescent="0.3">
      <c r="A180" s="494">
        <v>60</v>
      </c>
      <c r="B180" s="689" t="s">
        <v>2087</v>
      </c>
      <c r="C180" s="494" t="s">
        <v>2088</v>
      </c>
      <c r="D180" s="494" t="s">
        <v>2089</v>
      </c>
      <c r="E180" s="494" t="s">
        <v>1319</v>
      </c>
      <c r="F180" s="692" t="str">
        <f ca="1">HYPERLINK(MID(CELL("filename"),SEARCH("[",CELL("filename")),SEARCH("]",CELL("filename"))-SEARCH("[",CELL("filename"))+1)&amp;"'Concepts'!" &amp; ADDRESS(MATCH("E-money payment transactions",Concepts!$A:$A,0),1,,,),"E-money payment transactions with an e-money account")</f>
        <v>E-money payment transactions with an e-money account</v>
      </c>
    </row>
    <row r="181" spans="1:6" s="505" customFormat="1" ht="61.5" customHeight="1" x14ac:dyDescent="0.3">
      <c r="A181" s="997">
        <v>61</v>
      </c>
      <c r="B181" s="996" t="s">
        <v>246</v>
      </c>
      <c r="C181" s="997" t="s">
        <v>2090</v>
      </c>
      <c r="D181" s="997" t="s">
        <v>2091</v>
      </c>
      <c r="E181" s="496" t="s">
        <v>312</v>
      </c>
      <c r="F181" s="698" t="str">
        <f ca="1">HYPERLINK(MID(CELL("filename"),SEARCH("[",CELL("filename")),SEARCH("]",CELL("filename"))-SEARCH("[",CELL("filename"))+1)&amp;"'Concepts'!" &amp; ADDRESS(MATCH("Money remittances",Concepts!$A:$A,0),1,,,),"Money remittances")</f>
        <v>Money remittances</v>
      </c>
    </row>
    <row r="182" spans="1:6" s="505" customFormat="1" ht="73.5" customHeight="1" x14ac:dyDescent="0.3">
      <c r="A182" s="998">
        <v>61</v>
      </c>
      <c r="B182" s="996" t="s">
        <v>246</v>
      </c>
      <c r="C182" s="998" t="s">
        <v>2090</v>
      </c>
      <c r="D182" s="998" t="s">
        <v>2091</v>
      </c>
      <c r="E182" s="496" t="s">
        <v>376</v>
      </c>
      <c r="F182" s="698" t="str">
        <f ca="1">HYPERLINK(MID(CELL("filename"),SEARCH("[",CELL("filename")),SEARCH("]",CELL("filename"))-SEARCH("[",CELL("filename"))+1)&amp;"'Concepts'!" &amp; ADDRESS(MATCH("Money remittances",Concepts!$A:$A,0),1,,,),"Money remittances")</f>
        <v>Money remittances</v>
      </c>
    </row>
    <row r="183" spans="1:6" s="505" customFormat="1" ht="36" customHeight="1" x14ac:dyDescent="0.3">
      <c r="A183" s="1008">
        <v>62</v>
      </c>
      <c r="B183" s="1001" t="s">
        <v>246</v>
      </c>
      <c r="C183" s="999" t="s">
        <v>2092</v>
      </c>
      <c r="D183" s="999" t="s">
        <v>2093</v>
      </c>
      <c r="E183" s="495" t="s">
        <v>312</v>
      </c>
      <c r="F183" s="692" t="str">
        <f ca="1">HYPERLINK(MID(CELL("filename"),SEARCH("[",CELL("filename")),SEARCH("]",CELL("filename"))-SEARCH("[",CELL("filename"))+1)&amp;"'Concepts'!" &amp; ADDRESS(MATCH("Money remittances",Concepts!$A:$A,0),1,,,),"Money remittances")</f>
        <v>Money remittances</v>
      </c>
    </row>
    <row r="184" spans="1:6" s="505" customFormat="1" ht="39.75" customHeight="1" x14ac:dyDescent="0.3">
      <c r="A184" s="1010">
        <v>62</v>
      </c>
      <c r="B184" s="1001" t="s">
        <v>246</v>
      </c>
      <c r="C184" s="1000" t="s">
        <v>2092</v>
      </c>
      <c r="D184" s="1000" t="s">
        <v>2093</v>
      </c>
      <c r="E184" s="495" t="s">
        <v>376</v>
      </c>
      <c r="F184" s="692" t="str">
        <f ca="1">HYPERLINK(MID(CELL("filename"),SEARCH("[",CELL("filename")),SEARCH("]",CELL("filename"))-SEARCH("[",CELL("filename"))+1)&amp;"'Concepts'!" &amp; ADDRESS(MATCH("Money remittances",Concepts!$A:$A,0),1,,,),"Money remittances")</f>
        <v>Money remittances</v>
      </c>
    </row>
    <row r="185" spans="1:6" s="505" customFormat="1" ht="42.75" customHeight="1" x14ac:dyDescent="0.3">
      <c r="A185" s="497">
        <v>63</v>
      </c>
      <c r="B185" s="497" t="s">
        <v>1598</v>
      </c>
      <c r="C185" s="497" t="s">
        <v>2094</v>
      </c>
      <c r="D185" s="497" t="s">
        <v>2095</v>
      </c>
      <c r="E185" s="496" t="s">
        <v>312</v>
      </c>
      <c r="F185" s="698" t="str">
        <f ca="1">HYPERLINK(MID(CELL("filename"),SEARCH("[",CELL("filename")),SEARCH("]",CELL("filename"))-SEARCH("[",CELL("filename"))+1)&amp;"'Concepts'!" &amp; ADDRESS(MATCH("Payment card scheme (PCS)",Concepts!$A:$A,0),1,,,),"Payment card schemes (PCS)")</f>
        <v>Payment card schemes (PCS)</v>
      </c>
    </row>
    <row r="186" spans="1:6" s="505" customFormat="1" ht="87" customHeight="1" x14ac:dyDescent="0.3">
      <c r="A186" s="494">
        <v>64</v>
      </c>
      <c r="B186" s="494" t="s">
        <v>1599</v>
      </c>
      <c r="C186" s="494" t="s">
        <v>2096</v>
      </c>
      <c r="D186" s="494" t="s">
        <v>2097</v>
      </c>
      <c r="E186" s="494" t="s">
        <v>1319</v>
      </c>
      <c r="F186" s="692" t="str">
        <f ca="1">HYPERLINK(MID(CELL("filename"),SEARCH("[",CELL("filename")),SEARCH("]",CELL("filename"))-SEARCH("[",CELL("filename"))+1)&amp;"'Concepts'!" &amp; ADDRESS(MATCH("Payment transaction",Concepts!$A:$A,0),1,,,),"Payment transaction")</f>
        <v>Payment transaction</v>
      </c>
    </row>
    <row r="187" spans="1:6" s="505" customFormat="1" ht="34.5" x14ac:dyDescent="0.3">
      <c r="A187" s="497">
        <v>65</v>
      </c>
      <c r="B187" s="497" t="s">
        <v>1599</v>
      </c>
      <c r="C187" s="497" t="s">
        <v>1600</v>
      </c>
      <c r="D187" s="497" t="s">
        <v>2098</v>
      </c>
      <c r="E187" s="497" t="s">
        <v>1319</v>
      </c>
      <c r="F187" s="688" t="s">
        <v>1319</v>
      </c>
    </row>
    <row r="188" spans="1:6" s="505" customFormat="1" ht="46" x14ac:dyDescent="0.3">
      <c r="A188" s="494">
        <v>66</v>
      </c>
      <c r="B188" s="494" t="s">
        <v>1601</v>
      </c>
      <c r="C188" s="494" t="s">
        <v>1602</v>
      </c>
      <c r="D188" s="494" t="s">
        <v>2099</v>
      </c>
      <c r="E188" s="494" t="s">
        <v>1319</v>
      </c>
      <c r="F188" s="689" t="s">
        <v>1319</v>
      </c>
    </row>
    <row r="189" spans="1:6" s="505" customFormat="1" ht="47.5" customHeight="1" x14ac:dyDescent="0.3">
      <c r="A189" s="997">
        <v>67</v>
      </c>
      <c r="B189" s="996" t="s">
        <v>1601</v>
      </c>
      <c r="C189" s="997" t="s">
        <v>2100</v>
      </c>
      <c r="D189" s="997" t="s">
        <v>2101</v>
      </c>
      <c r="E189" s="1020" t="s">
        <v>312</v>
      </c>
      <c r="F189" s="5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90" spans="1:6" s="505" customFormat="1" ht="12.75" customHeight="1" x14ac:dyDescent="0.3">
      <c r="A190" s="998">
        <v>67</v>
      </c>
      <c r="B190" s="996" t="s">
        <v>1601</v>
      </c>
      <c r="C190" s="998" t="s">
        <v>2100</v>
      </c>
      <c r="D190" s="998" t="s">
        <v>2101</v>
      </c>
      <c r="E190" s="1020" t="s">
        <v>312</v>
      </c>
      <c r="F190" s="510" t="str">
        <f ca="1">HYPERLINK(MID(CELL("filename"),SEARCH("[",CELL("filename")),SEARCH("]",CELL("filename"))-SEARCH("[",CELL("filename"))+1)&amp;"'Concepts'!" &amp; ADDRESS(MATCH("initiated at a physical EFTPOS",Concepts!$A:$A,0),1,,,),"initiated at a physical EFTPOS")</f>
        <v>initiated at a physical EFTPOS</v>
      </c>
    </row>
    <row r="191" spans="1:6" s="505" customFormat="1" ht="12.75" customHeight="1" x14ac:dyDescent="0.3">
      <c r="A191" s="998">
        <v>67</v>
      </c>
      <c r="B191" s="996" t="s">
        <v>1601</v>
      </c>
      <c r="C191" s="998" t="s">
        <v>2100</v>
      </c>
      <c r="D191" s="998" t="s">
        <v>2101</v>
      </c>
      <c r="E191" s="1020" t="s">
        <v>312</v>
      </c>
      <c r="F191" s="510" t="str">
        <f ca="1">HYPERLINK(MID(CELL("filename"),SEARCH("[",CELL("filename")),SEARCH("]",CELL("filename"))-SEARCH("[",CELL("filename"))+1)&amp;"'Concepts'!" &amp; ADDRESS(MATCH("Initiated at an ATM",Concepts!$A:$A,0),1,,,),"Initiated at an ATM")</f>
        <v>Initiated at an ATM</v>
      </c>
    </row>
    <row r="192" spans="1:6" s="505" customFormat="1" ht="51" customHeight="1" x14ac:dyDescent="0.3">
      <c r="A192" s="998">
        <v>67</v>
      </c>
      <c r="B192" s="996" t="s">
        <v>1601</v>
      </c>
      <c r="C192" s="998" t="s">
        <v>2100</v>
      </c>
      <c r="D192" s="998" t="s">
        <v>2101</v>
      </c>
      <c r="E192" s="496" t="s">
        <v>376</v>
      </c>
      <c r="F192" s="5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93" spans="1:6" s="505" customFormat="1" ht="27" customHeight="1" x14ac:dyDescent="0.3">
      <c r="A193" s="998">
        <v>67</v>
      </c>
      <c r="B193" s="996" t="s">
        <v>1601</v>
      </c>
      <c r="C193" s="998" t="s">
        <v>2100</v>
      </c>
      <c r="D193" s="998" t="s">
        <v>2101</v>
      </c>
      <c r="E193" s="496" t="s">
        <v>224</v>
      </c>
      <c r="F193" s="698" t="str">
        <f ca="1">HYPERLINK(MID(CELL("filename"),SEARCH("[",CELL("filename")),SEARCH("]",CELL("filename"))-SEARCH("[",CELL("filename"))+1)&amp;"'Concepts'!" &amp; ADDRESS(MATCH("POS transactions",Concepts!$A:$A,0),1,,,),"POS transactions")</f>
        <v>POS transactions</v>
      </c>
    </row>
    <row r="194" spans="1:6" s="505" customFormat="1" x14ac:dyDescent="0.3">
      <c r="A194" s="999">
        <v>68</v>
      </c>
      <c r="B194" s="1001" t="s">
        <v>1603</v>
      </c>
      <c r="C194" s="1001" t="s">
        <v>1604</v>
      </c>
      <c r="D194" s="498" t="s">
        <v>2102</v>
      </c>
      <c r="E194" s="1001" t="s">
        <v>1319</v>
      </c>
      <c r="F194" s="1001" t="s">
        <v>1319</v>
      </c>
    </row>
    <row r="195" spans="1:6" s="505" customFormat="1" ht="12.75" customHeight="1" x14ac:dyDescent="0.3">
      <c r="A195" s="1000">
        <v>68</v>
      </c>
      <c r="B195" s="1001" t="s">
        <v>1603</v>
      </c>
      <c r="C195" s="1001" t="s">
        <v>1604</v>
      </c>
      <c r="D195" s="514" t="s">
        <v>1605</v>
      </c>
      <c r="E195" s="1001" t="s">
        <v>1319</v>
      </c>
      <c r="F195" s="1001" t="s">
        <v>1319</v>
      </c>
    </row>
    <row r="196" spans="1:6" s="505" customFormat="1" ht="23" x14ac:dyDescent="0.3">
      <c r="A196" s="497">
        <v>69</v>
      </c>
      <c r="B196" s="497" t="s">
        <v>1606</v>
      </c>
      <c r="C196" s="497" t="s">
        <v>2103</v>
      </c>
      <c r="D196" s="497" t="s">
        <v>2104</v>
      </c>
      <c r="E196" s="497" t="s">
        <v>1319</v>
      </c>
      <c r="F196" s="698" t="str">
        <f ca="1">HYPERLINK(MID(CELL("filename"),SEARCH("[",CELL("filename")),SEARCH("]",CELL("filename"))-SEARCH("[",CELL("filename"))+1)&amp;"'Concepts'!" &amp; ADDRESS(MATCH("Payment initiation service provider (PISP)",Concepts!$A:$A,0),1,,,),"PISP")</f>
        <v>PISP</v>
      </c>
    </row>
    <row r="197" spans="1:6" s="505" customFormat="1" ht="48" customHeight="1" x14ac:dyDescent="0.3">
      <c r="A197" s="999">
        <v>70</v>
      </c>
      <c r="B197" s="1001" t="s">
        <v>1607</v>
      </c>
      <c r="C197" s="999" t="s">
        <v>2105</v>
      </c>
      <c r="D197" s="999" t="s">
        <v>2106</v>
      </c>
      <c r="E197" s="1028" t="s">
        <v>312</v>
      </c>
      <c r="F197" s="692" t="str">
        <f ca="1">HYPERLINK(MID(CELL("filename"),SEARCH("[",CELL("filename")),SEARCH("]",CELL("filename"))-SEARCH("[",CELL("filename"))+1)&amp;"'Concepts'!" &amp; ADDRESS(MATCH("Direct debit",Concepts!$A:$A,0),1,,,),"Direct debits")</f>
        <v>Direct debits</v>
      </c>
    </row>
    <row r="198" spans="1:6" s="505" customFormat="1" ht="12.75" customHeight="1" x14ac:dyDescent="0.3">
      <c r="A198" s="1000">
        <v>70</v>
      </c>
      <c r="B198" s="1001" t="s">
        <v>1607</v>
      </c>
      <c r="C198" s="1000" t="s">
        <v>2105</v>
      </c>
      <c r="D198" s="1000" t="s">
        <v>2106</v>
      </c>
      <c r="E198" s="1029" t="s">
        <v>312</v>
      </c>
      <c r="F198" s="692" t="str">
        <f ca="1">HYPERLINK(MID(CELL("filename"),SEARCH("[",CELL("filename")),SEARCH("]",CELL("filename"))-SEARCH("[",CELL("filename"))+1)&amp;"'Concepts'!" &amp; ADDRESS(MATCH("Initiated on a single payment basis",Concepts!$A:$A,0),1,,,),"Initiated on a single payment basis")</f>
        <v>Initiated on a single payment basis</v>
      </c>
    </row>
    <row r="199" spans="1:6" s="505" customFormat="1" ht="12.75" customHeight="1" x14ac:dyDescent="0.3">
      <c r="A199" s="1000">
        <v>70</v>
      </c>
      <c r="B199" s="1001" t="s">
        <v>1607</v>
      </c>
      <c r="C199" s="1000" t="s">
        <v>2105</v>
      </c>
      <c r="D199" s="1000" t="s">
        <v>2106</v>
      </c>
      <c r="E199" s="692" t="s">
        <v>376</v>
      </c>
      <c r="F199" s="692" t="str">
        <f ca="1">HYPERLINK(MID(CELL("filename"),SEARCH("[",CELL("filename")),SEARCH("]",CELL("filename"))-SEARCH("[",CELL("filename"))+1)&amp;"'Concepts'!" &amp; ADDRESS(MATCH("Direct debit",Concepts!$A:$A,0),1,,,),"Direct debits")</f>
        <v>Direct debits</v>
      </c>
    </row>
    <row r="200" spans="1:6" s="505" customFormat="1" ht="39.75" customHeight="1" x14ac:dyDescent="0.3">
      <c r="A200" s="997">
        <v>71</v>
      </c>
      <c r="B200" s="996" t="s">
        <v>1608</v>
      </c>
      <c r="C200" s="997" t="s">
        <v>2107</v>
      </c>
      <c r="D200" s="997" t="s">
        <v>2108</v>
      </c>
      <c r="E200" s="1026" t="s">
        <v>312</v>
      </c>
      <c r="F200" s="698" t="str">
        <f ca="1">HYPERLINK(MID(CELL("filename"),SEARCH("[",CELL("filename")),SEARCH("]",CELL("filename"))-SEARCH("[",CELL("filename"))+1)&amp;"'Concepts'!" &amp; ADDRESS(MATCH("Initiated on a single payment basis",Concepts!$A:$A,0),1,,,),"Initiated on a single payment basis")</f>
        <v>Initiated on a single payment basis</v>
      </c>
    </row>
    <row r="201" spans="1:6" s="505" customFormat="1" ht="33" customHeight="1" x14ac:dyDescent="0.3">
      <c r="A201" s="998">
        <v>71</v>
      </c>
      <c r="B201" s="996" t="s">
        <v>1608</v>
      </c>
      <c r="C201" s="998" t="s">
        <v>2107</v>
      </c>
      <c r="D201" s="998" t="s">
        <v>2108</v>
      </c>
      <c r="E201" s="1027" t="s">
        <v>312</v>
      </c>
      <c r="F201" s="698" t="str">
        <f ca="1">HYPERLINK(MID(CELL("filename"),SEARCH("[",CELL("filename")),SEARCH("]",CELL("filename"))-SEARCH("[",CELL("filename"))+1)&amp;"'Concepts'!" &amp; ADDRESS(MATCH("Initiated in a file/batch",Concepts!$A:$A,0),1,,,),"Initiated in a file/batch")</f>
        <v>Initiated in a file/batch</v>
      </c>
    </row>
    <row r="202" spans="1:6" s="505" customFormat="1" ht="92" x14ac:dyDescent="0.3">
      <c r="A202" s="494">
        <v>72</v>
      </c>
      <c r="B202" s="494" t="s">
        <v>1609</v>
      </c>
      <c r="C202" s="494" t="s">
        <v>2109</v>
      </c>
      <c r="D202" s="494" t="s">
        <v>2110</v>
      </c>
      <c r="E202" s="494" t="s">
        <v>1319</v>
      </c>
      <c r="F202" s="689" t="s">
        <v>1319</v>
      </c>
    </row>
    <row r="203" spans="1:6" s="505" customFormat="1" ht="46" x14ac:dyDescent="0.3">
      <c r="A203" s="497">
        <v>73</v>
      </c>
      <c r="B203" s="497" t="s">
        <v>2111</v>
      </c>
      <c r="C203" s="497" t="s">
        <v>2112</v>
      </c>
      <c r="D203" s="497" t="s">
        <v>2113</v>
      </c>
      <c r="E203" s="496" t="s">
        <v>312</v>
      </c>
      <c r="F203" s="698" t="str">
        <f ca="1">HYPERLINK(MID(CELL("filename"),SEARCH("[",CELL("filename")),SEARCH("]",CELL("filename"))-SEARCH("[",CELL("filename"))+1)&amp;"'Concepts'!" &amp; ADDRESS(MATCH("Initiated at an ATM",Concepts!$A:$A,0),1,,,),"Initiated at an ATM or other PSP terminal")</f>
        <v>Initiated at an ATM or other PSP terminal</v>
      </c>
    </row>
    <row r="204" spans="1:6" s="505" customFormat="1" ht="57.5" x14ac:dyDescent="0.3">
      <c r="A204" s="494">
        <v>74</v>
      </c>
      <c r="B204" s="494" t="s">
        <v>141</v>
      </c>
      <c r="C204" s="494" t="s">
        <v>1610</v>
      </c>
      <c r="D204" s="568" t="s">
        <v>2114</v>
      </c>
      <c r="E204" s="495" t="s">
        <v>312</v>
      </c>
      <c r="F204" s="692" t="str">
        <f ca="1">HYPERLINK(MID(CELL("filename"),SEARCH("[",CELL("filename")),SEARCH("]",CELL("filename"))-SEARCH("[",CELL("filename"))+1)&amp;"'Concepts'!" &amp; ADDRESS(MATCH("P2P mobile payment solution",Concepts!$A:$A,0),1,,,),"P2P mobile payment solution")</f>
        <v>P2P mobile payment solution</v>
      </c>
    </row>
    <row r="205" spans="1:6" s="505" customFormat="1" ht="34.4" customHeight="1" x14ac:dyDescent="0.3">
      <c r="A205" s="997">
        <v>75</v>
      </c>
      <c r="B205" s="996" t="s">
        <v>141</v>
      </c>
      <c r="C205" s="997" t="s">
        <v>2115</v>
      </c>
      <c r="D205" s="997" t="s">
        <v>2116</v>
      </c>
      <c r="E205" s="1020" t="s">
        <v>312</v>
      </c>
      <c r="F205" s="698" t="str">
        <f ca="1">HYPERLINK(MID(CELL("filename"),SEARCH("[",CELL("filename")),SEARCH("]",CELL("filename"))-SEARCH("[",CELL("filename"))+1)&amp;"'Concepts'!" &amp; ADDRESS(MATCH("Mobile payment solution",Concepts!$A:$A,0),1,,,),"Mobile payment solution")</f>
        <v>Mobile payment solution</v>
      </c>
    </row>
    <row r="206" spans="1:6" s="505" customFormat="1" ht="34.4" customHeight="1" x14ac:dyDescent="0.3">
      <c r="A206" s="998">
        <v>75</v>
      </c>
      <c r="B206" s="996" t="s">
        <v>141</v>
      </c>
      <c r="C206" s="998" t="s">
        <v>2115</v>
      </c>
      <c r="D206" s="998" t="s">
        <v>2116</v>
      </c>
      <c r="E206" s="1020" t="s">
        <v>312</v>
      </c>
      <c r="F206" s="698" t="str">
        <f ca="1">HYPERLINK(MID(CELL("filename"),SEARCH("[",CELL("filename")),SEARCH("]",CELL("filename"))-SEARCH("[",CELL("filename"))+1)&amp;"'Concepts'!" &amp; ADDRESS(MATCH("Online banking based credit transfers",Concepts!$A:$A,0),1,,,),"Online banking based credit transfers")</f>
        <v>Online banking based credit transfers</v>
      </c>
    </row>
    <row r="207" spans="1:6" s="505" customFormat="1" ht="57.5" x14ac:dyDescent="0.3">
      <c r="A207" s="494">
        <v>76</v>
      </c>
      <c r="B207" s="494" t="s">
        <v>1611</v>
      </c>
      <c r="C207" s="494" t="s">
        <v>1612</v>
      </c>
      <c r="D207" s="494" t="s">
        <v>2117</v>
      </c>
      <c r="E207" s="494" t="s">
        <v>1319</v>
      </c>
      <c r="F207" s="692" t="str">
        <f ca="1">HYPERLINK(MID(CELL("filename"),SEARCH("[",CELL("filename")),SEARCH("]",CELL("filename"))-SEARCH("[",CELL("filename"))+1)&amp;"'Concepts'!" &amp; ADDRESS(MATCH("Payment transaction",Concepts!$A:$A,0),1,,,),"Payment transaction")</f>
        <v>Payment transaction</v>
      </c>
    </row>
    <row r="208" spans="1:6" s="505" customFormat="1" ht="172.5" x14ac:dyDescent="0.3">
      <c r="A208" s="497">
        <v>77</v>
      </c>
      <c r="B208" s="497" t="s">
        <v>1613</v>
      </c>
      <c r="C208" s="497" t="s">
        <v>2118</v>
      </c>
      <c r="D208" s="779" t="s">
        <v>2778</v>
      </c>
      <c r="E208" s="497" t="s">
        <v>1319</v>
      </c>
      <c r="F208" s="698" t="str">
        <f ca="1">HYPERLINK(MID(CELL("filename"),SEARCH("[",CELL("filename")),SEARCH("]",CELL("filename"))-SEARCH("[",CELL("filename"))+1)&amp;"'Concepts'!" &amp; ADDRESS(MATCH("Payment transaction",Concepts!$A:$A,0),1,,,),"Payment transaction")</f>
        <v>Payment transaction</v>
      </c>
    </row>
    <row r="209" spans="1:7" s="505" customFormat="1" ht="34.5" x14ac:dyDescent="0.3">
      <c r="A209" s="494">
        <v>78</v>
      </c>
      <c r="B209" s="494" t="s">
        <v>1614</v>
      </c>
      <c r="C209" s="494" t="s">
        <v>2119</v>
      </c>
      <c r="D209" s="500" t="s">
        <v>2120</v>
      </c>
      <c r="E209" s="494" t="s">
        <v>1319</v>
      </c>
      <c r="F209" s="692" t="str">
        <f ca="1">HYPERLINK(MID(CELL("filename"),SEARCH("[",CELL("filename")),SEARCH("]",CELL("filename"))-SEARCH("[",CELL("filename"))+1)&amp;"'Concepts'!" &amp; ADDRESS(MATCH("Fraudulent payment transaction",Concepts!$A:$A,0),1,,,),"Fraudulent payment transaction")</f>
        <v>Fraudulent payment transaction</v>
      </c>
    </row>
    <row r="210" spans="1:7" s="505" customFormat="1" ht="12.75" customHeight="1" x14ac:dyDescent="0.3">
      <c r="A210" s="1017">
        <v>79</v>
      </c>
      <c r="B210" s="1017" t="s">
        <v>2121</v>
      </c>
      <c r="C210" s="1017" t="s">
        <v>1615</v>
      </c>
      <c r="D210" s="1018" t="s">
        <v>2783</v>
      </c>
      <c r="E210" s="1020" t="s">
        <v>312</v>
      </c>
      <c r="F210" s="698" t="str">
        <f ca="1">HYPERLINK(MID(CELL("filename"),SEARCH("[",CELL("filename")),SEARCH("]",CELL("filename"))-SEARCH("[",CELL("filename"))+1)&amp;"'Concepts'!" &amp; ADDRESS(MATCH("Prepaid cards",Concepts!$A:$A,0),1,,,),"Prepaid cards")</f>
        <v>Prepaid cards</v>
      </c>
      <c r="G210" s="1016"/>
    </row>
    <row r="211" spans="1:7" s="505" customFormat="1" ht="36" customHeight="1" x14ac:dyDescent="0.3">
      <c r="A211" s="1017">
        <v>79</v>
      </c>
      <c r="B211" s="1017" t="s">
        <v>2121</v>
      </c>
      <c r="C211" s="1017" t="s">
        <v>1615</v>
      </c>
      <c r="D211" s="1017" t="s">
        <v>2765</v>
      </c>
      <c r="E211" s="1020" t="s">
        <v>312</v>
      </c>
      <c r="F211" s="698"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c r="G211" s="1016"/>
    </row>
    <row r="212" spans="1:7" s="505" customFormat="1" ht="12.75" customHeight="1" x14ac:dyDescent="0.3">
      <c r="A212" s="1017">
        <v>79</v>
      </c>
      <c r="B212" s="1017" t="s">
        <v>2121</v>
      </c>
      <c r="C212" s="1017" t="s">
        <v>1615</v>
      </c>
      <c r="D212" s="1017" t="s">
        <v>2766</v>
      </c>
      <c r="E212" s="1020" t="s">
        <v>312</v>
      </c>
      <c r="F212" s="509" t="str">
        <f ca="1">HYPERLINK(MID(CELL("filename"),SEARCH("[",CELL("filename")),SEARCH("]",CELL("filename"))-SEARCH("[",CELL("filename"))+1)&amp;"'Concepts'!" &amp; ADDRESS(MATCH("E-money payment transactions",Concepts!$A:$A,0),1,,,),"E-money payment transactions")</f>
        <v>E-money payment transactions</v>
      </c>
      <c r="G212" s="1016"/>
    </row>
    <row r="213" spans="1:7" s="505" customFormat="1" ht="12.75" customHeight="1" x14ac:dyDescent="0.3">
      <c r="A213" s="1017">
        <v>79</v>
      </c>
      <c r="B213" s="1017" t="s">
        <v>2121</v>
      </c>
      <c r="C213" s="1017" t="s">
        <v>1615</v>
      </c>
      <c r="D213" s="1017" t="s">
        <v>2766</v>
      </c>
      <c r="E213" s="1020" t="s">
        <v>376</v>
      </c>
      <c r="F213" s="698" t="str">
        <f ca="1">HYPERLINK(MID(CELL("filename"),SEARCH("[",CELL("filename")),SEARCH("]",CELL("filename"))-SEARCH("[",CELL("filename"))+1)&amp;"'Concepts'!" &amp; ADDRESS(MATCH("Prepaid cards",Concepts!$A:$A,0),1,,,),"Prepaid cards")</f>
        <v>Prepaid cards</v>
      </c>
      <c r="G213" s="1016"/>
    </row>
    <row r="214" spans="1:7" s="505" customFormat="1" ht="36" customHeight="1" x14ac:dyDescent="0.3">
      <c r="A214" s="1017">
        <v>79</v>
      </c>
      <c r="B214" s="1017" t="s">
        <v>2121</v>
      </c>
      <c r="C214" s="1017" t="s">
        <v>1615</v>
      </c>
      <c r="D214" s="1017" t="s">
        <v>2766</v>
      </c>
      <c r="E214" s="1020" t="s">
        <v>376</v>
      </c>
      <c r="F214" s="698"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c r="G214" s="1016"/>
    </row>
    <row r="215" spans="1:7" s="505" customFormat="1" ht="12.75" customHeight="1" x14ac:dyDescent="0.3">
      <c r="A215" s="1017">
        <v>79</v>
      </c>
      <c r="B215" s="1017" t="s">
        <v>2121</v>
      </c>
      <c r="C215" s="1017" t="s">
        <v>1615</v>
      </c>
      <c r="D215" s="1017" t="s">
        <v>2766</v>
      </c>
      <c r="E215" s="1020" t="s">
        <v>376</v>
      </c>
      <c r="F215" s="510" t="str">
        <f ca="1">HYPERLINK(MID(CELL("filename"),SEARCH("[",CELL("filename")),SEARCH("]",CELL("filename"))-SEARCH("[",CELL("filename"))+1)&amp;"'Concepts'!" &amp; ADDRESS(MATCH("E-money payment transactions",Concepts!$A:$A,0),1,,,),"E-money payment transactions")</f>
        <v>E-money payment transactions</v>
      </c>
      <c r="G215" s="1016"/>
    </row>
    <row r="216" spans="1:7" s="505" customFormat="1" ht="12.75" customHeight="1" x14ac:dyDescent="0.3">
      <c r="A216" s="1017">
        <v>79</v>
      </c>
      <c r="B216" s="1017" t="s">
        <v>2121</v>
      </c>
      <c r="C216" s="1017" t="s">
        <v>1615</v>
      </c>
      <c r="D216" s="1017" t="s">
        <v>2766</v>
      </c>
      <c r="E216" s="768" t="s">
        <v>224</v>
      </c>
      <c r="F216" s="509" t="str">
        <f ca="1">HYPERLINK(MID(CELL("filename"),SEARCH("[",CELL("filename")),SEARCH("]",CELL("filename"))-SEARCH("[",CELL("filename"))+1)&amp;"'Concepts'!" &amp; ADDRESS(MATCH("E-money card loading and unloading transactions",Concepts!$A:$A,0),1,,,),"E-money card loading and unloading transactions")</f>
        <v>E-money card loading and unloading transactions</v>
      </c>
      <c r="G216" s="1016"/>
    </row>
    <row r="217" spans="1:7" s="505" customFormat="1" ht="23" x14ac:dyDescent="0.3">
      <c r="A217" s="999">
        <v>80</v>
      </c>
      <c r="B217" s="1001" t="s">
        <v>558</v>
      </c>
      <c r="C217" s="999" t="s">
        <v>2122</v>
      </c>
      <c r="D217" s="999" t="s">
        <v>2123</v>
      </c>
      <c r="E217" s="1003" t="s">
        <v>312</v>
      </c>
      <c r="F217" s="692"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row>
    <row r="218" spans="1:7" s="505" customFormat="1" ht="12.75" customHeight="1" x14ac:dyDescent="0.3">
      <c r="A218" s="1000">
        <v>80</v>
      </c>
      <c r="B218" s="1001" t="s">
        <v>558</v>
      </c>
      <c r="C218" s="1000" t="s">
        <v>2122</v>
      </c>
      <c r="D218" s="1000" t="s">
        <v>2123</v>
      </c>
      <c r="E218" s="1003" t="s">
        <v>312</v>
      </c>
      <c r="F218"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219" spans="1:7" s="505" customFormat="1" ht="12.75" customHeight="1" x14ac:dyDescent="0.3">
      <c r="A219" s="1000">
        <v>80</v>
      </c>
      <c r="B219" s="1001" t="s">
        <v>558</v>
      </c>
      <c r="C219" s="1000" t="s">
        <v>2122</v>
      </c>
      <c r="D219" s="1000" t="s">
        <v>2123</v>
      </c>
      <c r="E219" s="1003" t="s">
        <v>224</v>
      </c>
      <c r="F219" s="692" t="str">
        <f ca="1">HYPERLINK(MID(CELL("filename"),SEARCH("[",CELL("filename")),SEARCH("]",CELL("filename"))-SEARCH("[",CELL("filename"))+1)&amp;"'Concepts'!" &amp; ADDRESS(MATCH("POS transactions",Concepts!$A:$A,0),1,,,),"POS transactions")</f>
        <v>POS transactions</v>
      </c>
    </row>
    <row r="220" spans="1:7" s="505" customFormat="1" x14ac:dyDescent="0.3">
      <c r="A220" s="1000">
        <v>80</v>
      </c>
      <c r="B220" s="1001" t="s">
        <v>558</v>
      </c>
      <c r="C220" s="1000" t="s">
        <v>2122</v>
      </c>
      <c r="D220" s="1000" t="s">
        <v>2123</v>
      </c>
      <c r="E220" s="1003" t="s">
        <v>224</v>
      </c>
      <c r="F220" s="692" t="str">
        <f ca="1">HYPERLINK(MID(CELL("filename"),SEARCH("[",CELL("filename")),SEARCH("]",CELL("filename"))-SEARCH("[",CELL("filename"))+1)&amp;"'Concepts'!" &amp; ADDRESS(MATCH("Cash advances at POS terminals",Concepts!$A:$A,0),1,,,),"Cash advances at POS terminals")</f>
        <v>Cash advances at POS terminals</v>
      </c>
    </row>
    <row r="221" spans="1:7" s="505" customFormat="1" ht="23" x14ac:dyDescent="0.3">
      <c r="A221" s="1000">
        <v>80</v>
      </c>
      <c r="B221" s="1001" t="s">
        <v>558</v>
      </c>
      <c r="C221" s="1000" t="s">
        <v>2122</v>
      </c>
      <c r="D221" s="1000" t="s">
        <v>2123</v>
      </c>
      <c r="E221" s="1003" t="s">
        <v>224</v>
      </c>
      <c r="F221" s="692" t="str">
        <f ca="1">HYPERLINK(MID(CELL("filename"),SEARCH("[",CELL("filename")),SEARCH("]",CELL("filename"))-SEARCH("[",CELL("filename"))+1)&amp;"'Concepts'!" &amp; ADDRESS(MATCH("ATM cash withdrawals (except e-money transactions)",Concepts!$A:$A,0),1,,,),"ATM cash withdrawals (except e-money transactions")</f>
        <v>ATM cash withdrawals (except e-money transactions</v>
      </c>
    </row>
    <row r="222" spans="1:7" s="505" customFormat="1" ht="23" x14ac:dyDescent="0.3">
      <c r="A222" s="997">
        <v>81</v>
      </c>
      <c r="B222" s="996" t="s">
        <v>558</v>
      </c>
      <c r="C222" s="997" t="s">
        <v>2124</v>
      </c>
      <c r="D222" s="1004" t="s">
        <v>2125</v>
      </c>
      <c r="E222" s="1020" t="s">
        <v>312</v>
      </c>
      <c r="F222" s="698"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row>
    <row r="223" spans="1:7" s="505" customFormat="1" ht="12.75" customHeight="1" x14ac:dyDescent="0.3">
      <c r="A223" s="998">
        <v>81</v>
      </c>
      <c r="B223" s="996" t="s">
        <v>558</v>
      </c>
      <c r="C223" s="998" t="s">
        <v>2124</v>
      </c>
      <c r="D223" s="1005" t="s">
        <v>2125</v>
      </c>
      <c r="E223" s="1020" t="s">
        <v>312</v>
      </c>
      <c r="F223" s="5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224" spans="1:7" s="505" customFormat="1" ht="12.75" customHeight="1" x14ac:dyDescent="0.3">
      <c r="A224" s="998">
        <v>81</v>
      </c>
      <c r="B224" s="996" t="s">
        <v>558</v>
      </c>
      <c r="C224" s="998" t="s">
        <v>2124</v>
      </c>
      <c r="D224" s="1005" t="s">
        <v>2125</v>
      </c>
      <c r="E224" s="1020" t="s">
        <v>224</v>
      </c>
      <c r="F224" s="698" t="str">
        <f ca="1">HYPERLINK(MID(CELL("filename"),SEARCH("[",CELL("filename")),SEARCH("]",CELL("filename"))-SEARCH("[",CELL("filename"))+1)&amp;"'Concepts'!" &amp; ADDRESS(MATCH("POS transactions",Concepts!$A:$A,0),1,,,),"POS transactions")</f>
        <v>POS transactions</v>
      </c>
    </row>
    <row r="225" spans="1:7" s="505" customFormat="1" ht="12.75" customHeight="1" x14ac:dyDescent="0.3">
      <c r="A225" s="998">
        <v>81</v>
      </c>
      <c r="B225" s="996" t="s">
        <v>558</v>
      </c>
      <c r="C225" s="998" t="s">
        <v>2124</v>
      </c>
      <c r="D225" s="1005" t="s">
        <v>2125</v>
      </c>
      <c r="E225" s="1020" t="s">
        <v>224</v>
      </c>
      <c r="F225" s="698" t="str">
        <f ca="1">HYPERLINK(MID(CELL("filename"),SEARCH("[",CELL("filename")),SEARCH("]",CELL("filename"))-SEARCH("[",CELL("filename"))+1)&amp;"'Concepts'!" &amp; ADDRESS(MATCH("Cash advances at POS terminals",Concepts!$A:$A,0),1,,,),"Cash advances at POS terminals")</f>
        <v>Cash advances at POS terminals</v>
      </c>
    </row>
    <row r="226" spans="1:7" s="505" customFormat="1" ht="23" x14ac:dyDescent="0.3">
      <c r="A226" s="998">
        <v>81</v>
      </c>
      <c r="B226" s="996" t="s">
        <v>558</v>
      </c>
      <c r="C226" s="998" t="s">
        <v>2124</v>
      </c>
      <c r="D226" s="1006" t="s">
        <v>2125</v>
      </c>
      <c r="E226" s="1020" t="s">
        <v>224</v>
      </c>
      <c r="F226" s="698" t="str">
        <f ca="1">HYPERLINK(MID(CELL("filename"),SEARCH("[",CELL("filename")),SEARCH("]",CELL("filename"))-SEARCH("[",CELL("filename"))+1)&amp;"'Concepts'!" &amp; ADDRESS(MATCH("ATM cash withdrawals (except e-money transactions)",Concepts!$A:$A,0),1,,,),"ATM cash withdrawals (except e-money transactions)")</f>
        <v>ATM cash withdrawals (except e-money transactions)</v>
      </c>
    </row>
    <row r="227" spans="1:7" s="505" customFormat="1" ht="36" customHeight="1" x14ac:dyDescent="0.3">
      <c r="A227" s="999">
        <v>82</v>
      </c>
      <c r="B227" s="999" t="s">
        <v>1701</v>
      </c>
      <c r="C227" s="999" t="s">
        <v>2126</v>
      </c>
      <c r="D227" s="1000" t="s">
        <v>2773</v>
      </c>
      <c r="E227" s="1003" t="s">
        <v>312</v>
      </c>
      <c r="F227" s="692"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c r="G227" s="1019"/>
    </row>
    <row r="228" spans="1:7" s="505" customFormat="1" ht="24" customHeight="1" x14ac:dyDescent="0.3">
      <c r="A228" s="1000">
        <v>82</v>
      </c>
      <c r="B228" s="1000" t="s">
        <v>1701</v>
      </c>
      <c r="C228" s="1000" t="s">
        <v>2126</v>
      </c>
      <c r="D228" s="1000" t="s">
        <v>2773</v>
      </c>
      <c r="E228" s="1003" t="s">
        <v>312</v>
      </c>
      <c r="F228"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c r="G228" s="1019"/>
    </row>
    <row r="229" spans="1:7" s="505" customFormat="1" ht="12.75" customHeight="1" x14ac:dyDescent="0.3">
      <c r="A229" s="1000">
        <v>82</v>
      </c>
      <c r="B229" s="1000" t="s">
        <v>1701</v>
      </c>
      <c r="C229" s="1000" t="s">
        <v>2126</v>
      </c>
      <c r="D229" s="1000" t="s">
        <v>2773</v>
      </c>
      <c r="E229" s="1003" t="s">
        <v>224</v>
      </c>
      <c r="F229" s="692" t="str">
        <f ca="1">HYPERLINK(MID(CELL("filename"),SEARCH("[",CELL("filename")),SEARCH("]",CELL("filename"))-SEARCH("[",CELL("filename"))+1)&amp;"'Concepts'!" &amp; ADDRESS(MATCH("POS transactions",Concepts!$A:$A,0),1,,,),"POS transactions")</f>
        <v>POS transactions</v>
      </c>
      <c r="G229" s="1019"/>
    </row>
    <row r="230" spans="1:7" s="505" customFormat="1" ht="12.75" customHeight="1" x14ac:dyDescent="0.3">
      <c r="A230" s="1000">
        <v>82</v>
      </c>
      <c r="B230" s="1000" t="s">
        <v>1701</v>
      </c>
      <c r="C230" s="1000" t="s">
        <v>2126</v>
      </c>
      <c r="D230" s="1000" t="s">
        <v>2773</v>
      </c>
      <c r="E230" s="1003" t="s">
        <v>224</v>
      </c>
      <c r="F230" s="692" t="str">
        <f ca="1">HYPERLINK(MID(CELL("filename"),SEARCH("[",CELL("filename")),SEARCH("]",CELL("filename"))-SEARCH("[",CELL("filename"))+1)&amp;"'Concepts'!" &amp; ADDRESS(MATCH("Cash advances at POS terminals",Concepts!$A:$A,0),1,,,),"Cash advances at POS terminals")</f>
        <v>Cash advances at POS terminals</v>
      </c>
      <c r="G230" s="1019"/>
    </row>
    <row r="231" spans="1:7" s="505" customFormat="1" ht="23" customHeight="1" x14ac:dyDescent="0.3">
      <c r="A231" s="1000">
        <v>82</v>
      </c>
      <c r="B231" s="1000" t="s">
        <v>1701</v>
      </c>
      <c r="C231" s="1000" t="s">
        <v>2126</v>
      </c>
      <c r="D231" s="1000" t="s">
        <v>2773</v>
      </c>
      <c r="E231" s="1003" t="s">
        <v>224</v>
      </c>
      <c r="F231" s="693" t="str">
        <f ca="1">HYPERLINK(MID(CELL("filename"),SEARCH("[",CELL("filename")),SEARCH("]",CELL("filename"))-SEARCH("[",CELL("filename"))+1)&amp;"'Concepts'!" &amp; ADDRESS(MATCH("ATM cash withdrawals (except e-money transactions)",Concepts!$A:$A,0),1,,,),"ATM cash withdrawals (except e-money transactions)")</f>
        <v>ATM cash withdrawals (except e-money transactions)</v>
      </c>
      <c r="G231" s="1019"/>
    </row>
    <row r="232" spans="1:7" s="505" customFormat="1" x14ac:dyDescent="0.3">
      <c r="A232" s="997">
        <v>83</v>
      </c>
      <c r="B232" s="997" t="s">
        <v>1616</v>
      </c>
      <c r="C232" s="997" t="s">
        <v>1617</v>
      </c>
      <c r="D232" s="997" t="s">
        <v>2127</v>
      </c>
      <c r="E232" s="1037" t="s">
        <v>312</v>
      </c>
      <c r="F232" s="695" t="str">
        <f ca="1">HYPERLINK(MID(CELL("filename"),SEARCH("[",CELL("filename")),SEARCH("]",CELL("filename"))-SEARCH("[",CELL("filename"))+1)&amp;"'Concepts'!" &amp; ADDRESS(MATCH("Other payment services",Concepts!$A:$A,0),1,,,),"Other payment services")</f>
        <v>Other payment services</v>
      </c>
    </row>
    <row r="233" spans="1:7" s="505" customFormat="1" x14ac:dyDescent="0.3">
      <c r="A233" s="998">
        <v>83</v>
      </c>
      <c r="B233" s="998" t="s">
        <v>1616</v>
      </c>
      <c r="C233" s="998" t="s">
        <v>1617</v>
      </c>
      <c r="D233" s="998" t="s">
        <v>2127</v>
      </c>
      <c r="E233" s="1037" t="s">
        <v>312</v>
      </c>
      <c r="F233" s="696" t="str">
        <f ca="1">HYPERLINK(MID(CELL("filename"),SEARCH("[",CELL("filename")),SEARCH("]",CELL("filename"))-SEARCH("[",CELL("filename"))+1)&amp;"'Concepts'!" &amp; ADDRESS(MATCH("Over the counter (OTC) cash withdrawals",Concepts!$A:$A,0),1,,,),"Over the counter (OTC) cash withdrawals")</f>
        <v>Over the counter (OTC) cash withdrawals</v>
      </c>
    </row>
    <row r="234" spans="1:7" s="505" customFormat="1" x14ac:dyDescent="0.3">
      <c r="A234" s="998">
        <v>83</v>
      </c>
      <c r="B234" s="998" t="s">
        <v>1616</v>
      </c>
      <c r="C234" s="998" t="s">
        <v>1617</v>
      </c>
      <c r="D234" s="998" t="s">
        <v>2127</v>
      </c>
      <c r="E234" s="1037" t="s">
        <v>312</v>
      </c>
      <c r="F234" s="515" t="str">
        <f ca="1">HYPERLINK(MID(CELL("filename"),SEARCH("[",CELL("filename")),SEARCH("]",CELL("filename"))-SEARCH("[",CELL("filename"))+1)&amp;"'Concepts'!" &amp; ADDRESS(MATCH("Over the counter (OTC) cash deposits",Concepts!$A:$A,0),1,,,),"Over the counter (OTC) cash deposits")</f>
        <v>Over the counter (OTC) cash deposits</v>
      </c>
    </row>
    <row r="235" spans="1:7" s="505" customFormat="1" x14ac:dyDescent="0.3">
      <c r="A235" s="998">
        <v>83</v>
      </c>
      <c r="B235" s="998" t="s">
        <v>1616</v>
      </c>
      <c r="C235" s="998" t="s">
        <v>1617</v>
      </c>
      <c r="D235" s="998" t="s">
        <v>2127</v>
      </c>
      <c r="E235" s="1037" t="s">
        <v>224</v>
      </c>
      <c r="F235" s="695" t="str">
        <f ca="1">HYPERLINK(MID(CELL("filename"),SEARCH("[",CELL("filename")),SEARCH("]",CELL("filename"))-SEARCH("[",CELL("filename"))+1)&amp;"'Concepts'!" &amp; ADDRESS(MATCH("Over the counter (OTC) cash withdrawals",Concepts!$A:$A,0),1,,,),"Over the counter (OTC) cash withdrawals")</f>
        <v>Over the counter (OTC) cash withdrawals</v>
      </c>
    </row>
    <row r="236" spans="1:7" s="505" customFormat="1" x14ac:dyDescent="0.3">
      <c r="A236" s="998">
        <v>83</v>
      </c>
      <c r="B236" s="998" t="s">
        <v>1616</v>
      </c>
      <c r="C236" s="998" t="s">
        <v>1617</v>
      </c>
      <c r="D236" s="998" t="s">
        <v>2127</v>
      </c>
      <c r="E236" s="1037" t="s">
        <v>224</v>
      </c>
      <c r="F236" s="515" t="str">
        <f ca="1">HYPERLINK(MID(CELL("filename"),SEARCH("[",CELL("filename")),SEARCH("]",CELL("filename"))-SEARCH("[",CELL("filename"))+1)&amp;"'Concepts'!" &amp; ADDRESS(MATCH("Over the counter (OTC) cash deposits",Concepts!$A:$A,0),1,,,),"Over the counter (OTC) cash deposits")</f>
        <v>Over the counter (OTC) cash deposits</v>
      </c>
    </row>
    <row r="237" spans="1:7" s="505" customFormat="1" ht="23.15" customHeight="1" x14ac:dyDescent="0.3">
      <c r="A237" s="999">
        <v>84</v>
      </c>
      <c r="B237" s="999" t="s">
        <v>1618</v>
      </c>
      <c r="C237" s="999" t="s">
        <v>1619</v>
      </c>
      <c r="D237" s="999" t="s">
        <v>2128</v>
      </c>
      <c r="E237" s="1038" t="s">
        <v>312</v>
      </c>
      <c r="F237" s="693" t="str">
        <f ca="1">HYPERLINK(MID(CELL("filename"),SEARCH("[",CELL("filename")),SEARCH("]",CELL("filename"))-SEARCH("[",CELL("filename"))+1)&amp;"'Concepts'!" &amp; ADDRESS(MATCH("Other payment services",Concepts!$A:$A,0),1,,,),"Other payment services")</f>
        <v>Other payment services</v>
      </c>
    </row>
    <row r="238" spans="1:7" s="505" customFormat="1" ht="12.75" customHeight="1" x14ac:dyDescent="0.3">
      <c r="A238" s="1000">
        <v>84</v>
      </c>
      <c r="B238" s="1000" t="s">
        <v>1618</v>
      </c>
      <c r="C238" s="1000" t="s">
        <v>1619</v>
      </c>
      <c r="D238" s="1000" t="s">
        <v>2128</v>
      </c>
      <c r="E238" s="1038" t="s">
        <v>312</v>
      </c>
      <c r="F238" s="694" t="str">
        <f ca="1">HYPERLINK(MID(CELL("filename"),SEARCH("[",CELL("filename")),SEARCH("]",CELL("filename"))-SEARCH("[",CELL("filename"))+1)&amp;"'Concepts'!" &amp; ADDRESS(MATCH("Over the counter (OTC) cash withdrawals",Concepts!$A:$A,0),1,,,),"Over the counter (OTC) cash withdrawals")</f>
        <v>Over the counter (OTC) cash withdrawals</v>
      </c>
    </row>
    <row r="239" spans="1:7" s="505" customFormat="1" ht="12.75" customHeight="1" x14ac:dyDescent="0.3">
      <c r="A239" s="1000">
        <v>84</v>
      </c>
      <c r="B239" s="1000" t="s">
        <v>1618</v>
      </c>
      <c r="C239" s="1000" t="s">
        <v>1619</v>
      </c>
      <c r="D239" s="1000" t="s">
        <v>2128</v>
      </c>
      <c r="E239" s="1038" t="s">
        <v>312</v>
      </c>
      <c r="F239" s="697" t="str">
        <f ca="1">HYPERLINK(MID(CELL("filename"),SEARCH("[",CELL("filename")),SEARCH("]",CELL("filename"))-SEARCH("[",CELL("filename"))+1)&amp;"'Concepts'!" &amp; ADDRESS(MATCH("Over the counter (OTC) cash deposits",Concepts!$A:$A,0),1,,,),"Over the counter (OTC) cash deposits")</f>
        <v>Over the counter (OTC) cash deposits</v>
      </c>
    </row>
    <row r="240" spans="1:7" s="505" customFormat="1" ht="12.75" customHeight="1" x14ac:dyDescent="0.3">
      <c r="A240" s="1000">
        <v>84</v>
      </c>
      <c r="B240" s="1000" t="s">
        <v>1618</v>
      </c>
      <c r="C240" s="1000" t="s">
        <v>1619</v>
      </c>
      <c r="D240" s="1000" t="s">
        <v>2128</v>
      </c>
      <c r="E240" s="1038" t="s">
        <v>224</v>
      </c>
      <c r="F240" s="693" t="str">
        <f ca="1">HYPERLINK(MID(CELL("filename"),SEARCH("[",CELL("filename")),SEARCH("]",CELL("filename"))-SEARCH("[",CELL("filename"))+1)&amp;"'Concepts'!" &amp; ADDRESS(MATCH("Over the counter (OTC) cash withdrawals",Concepts!$A:$A,0),1,,,),"Over the counter (OTC) cash withdrawals")</f>
        <v>Over the counter (OTC) cash withdrawals</v>
      </c>
    </row>
    <row r="241" spans="1:6" s="505" customFormat="1" ht="12.75" customHeight="1" x14ac:dyDescent="0.3">
      <c r="A241" s="1000">
        <v>84</v>
      </c>
      <c r="B241" s="1000" t="s">
        <v>1618</v>
      </c>
      <c r="C241" s="1000" t="s">
        <v>1619</v>
      </c>
      <c r="D241" s="1000" t="s">
        <v>2128</v>
      </c>
      <c r="E241" s="1038" t="s">
        <v>224</v>
      </c>
      <c r="F241" s="697" t="str">
        <f ca="1">HYPERLINK(MID(CELL("filename"),SEARCH("[",CELL("filename")),SEARCH("]",CELL("filename"))-SEARCH("[",CELL("filename"))+1)&amp;"'Concepts'!" &amp; ADDRESS(MATCH("Over the counter (OTC) cash deposits",Concepts!$A:$A,0),1,,,),"Over the counter (OTC) cash deposits")</f>
        <v>Over the counter (OTC) cash deposits</v>
      </c>
    </row>
    <row r="242" spans="1:6" s="505" customFormat="1" ht="13.4" customHeight="1" x14ac:dyDescent="0.3">
      <c r="A242" s="997">
        <v>85</v>
      </c>
      <c r="B242" s="997" t="s">
        <v>1620</v>
      </c>
      <c r="C242" s="997" t="s">
        <v>2129</v>
      </c>
      <c r="D242" s="997" t="s">
        <v>2130</v>
      </c>
      <c r="E242" s="997" t="s">
        <v>1319</v>
      </c>
      <c r="F242" s="695" t="str">
        <f ca="1">HYPERLINK(MID(CELL("filename"),SEARCH("[",CELL("filename")),SEARCH("]",CELL("filename"))-SEARCH("[",CELL("filename"))+1)&amp;"'Concepts'!" &amp; ADDRESS(MATCH("SEPA CT inst scheme",Concepts!$A:$A,0),1,,,),"SEPA CT inst scheme")</f>
        <v>SEPA CT inst scheme</v>
      </c>
    </row>
    <row r="243" spans="1:6" s="505" customFormat="1" ht="13.4" customHeight="1" x14ac:dyDescent="0.3">
      <c r="A243" s="998">
        <v>85</v>
      </c>
      <c r="B243" s="998" t="s">
        <v>1620</v>
      </c>
      <c r="C243" s="998" t="s">
        <v>2129</v>
      </c>
      <c r="D243" s="998" t="s">
        <v>2130</v>
      </c>
      <c r="E243" s="998" t="s">
        <v>1319</v>
      </c>
      <c r="F243" s="696" t="s">
        <v>1621</v>
      </c>
    </row>
    <row r="244" spans="1:6" s="505" customFormat="1" ht="12.75" customHeight="1" x14ac:dyDescent="0.3">
      <c r="A244" s="998">
        <v>85</v>
      </c>
      <c r="B244" s="998" t="s">
        <v>1620</v>
      </c>
      <c r="C244" s="998" t="s">
        <v>2129</v>
      </c>
      <c r="D244" s="998" t="s">
        <v>2130</v>
      </c>
      <c r="E244" s="998" t="s">
        <v>1319</v>
      </c>
      <c r="F244" s="691" t="s">
        <v>15</v>
      </c>
    </row>
    <row r="245" spans="1:6" s="505" customFormat="1" ht="20.25" customHeight="1" x14ac:dyDescent="0.3">
      <c r="A245" s="999">
        <v>86</v>
      </c>
      <c r="B245" s="999" t="s">
        <v>1622</v>
      </c>
      <c r="C245" s="999" t="s">
        <v>2131</v>
      </c>
      <c r="D245" s="999" t="s">
        <v>2132</v>
      </c>
      <c r="E245" s="1022" t="s">
        <v>1446</v>
      </c>
      <c r="F245" s="694" t="str">
        <f ca="1">HYPERLINK(MID(CELL("filename"),SEARCH("[",CELL("filename")),SEARCH("]",CELL("filename"))-SEARCH("[",CELL("filename"))+1)&amp;"'Concepts'!" &amp; ADDRESS(MATCH("Payment system",Concepts!$A:$A,0),1,,,),"Payment system")</f>
        <v>Payment system</v>
      </c>
    </row>
    <row r="246" spans="1:6" s="505" customFormat="1" ht="30.65" customHeight="1" x14ac:dyDescent="0.3">
      <c r="A246" s="1000">
        <v>86</v>
      </c>
      <c r="B246" s="1000" t="s">
        <v>1622</v>
      </c>
      <c r="C246" s="1000" t="s">
        <v>2131</v>
      </c>
      <c r="D246" s="1000" t="s">
        <v>2132</v>
      </c>
      <c r="E246" s="1023" t="s">
        <v>1446</v>
      </c>
      <c r="F246" s="697" t="str">
        <f ca="1">HYPERLINK(MID(CELL("filename"),SEARCH("[",CELL("filename")),SEARCH("]",CELL("filename"))-SEARCH("[",CELL("filename"))+1)&amp;"'Concepts'!" &amp; ADDRESS(MATCH("Domestic payment transaction",Concepts!$A:$A,0),1,,,),"Domestic payment transaction")</f>
        <v>Domestic payment transaction</v>
      </c>
    </row>
    <row r="247" spans="1:6" s="505" customFormat="1" ht="57.5" x14ac:dyDescent="0.3">
      <c r="A247" s="497">
        <v>87</v>
      </c>
      <c r="B247" s="497" t="s">
        <v>16</v>
      </c>
      <c r="C247" s="497" t="s">
        <v>2133</v>
      </c>
      <c r="D247" s="497" t="s">
        <v>2134</v>
      </c>
      <c r="E247" s="496" t="s">
        <v>1446</v>
      </c>
      <c r="F247" s="515" t="str">
        <f ca="1">HYPERLINK(MID(CELL("filename"),SEARCH("[",CELL("filename")),SEARCH("]",CELL("filename"))-SEARCH("[",CELL("filename"))+1)&amp;"'Concepts'!" &amp; ADDRESS(MATCH("Concentration ratio",Concepts!$A:$A,0),1,,,),"Concentration ratio")</f>
        <v>Concentration ratio</v>
      </c>
    </row>
    <row r="248" spans="1:6" ht="23.25" customHeight="1" x14ac:dyDescent="0.3">
      <c r="A248" s="999">
        <v>88</v>
      </c>
      <c r="B248" s="999" t="s">
        <v>1681</v>
      </c>
      <c r="C248" s="999" t="s">
        <v>2135</v>
      </c>
      <c r="D248" s="999" t="s">
        <v>2136</v>
      </c>
      <c r="E248" s="572" t="s">
        <v>312</v>
      </c>
      <c r="F248" s="1003" t="str">
        <f ca="1">HYPERLINK(MID(CELL("filename"),SEARCH("[",CELL("filename")),SEARCH("]",CELL("filename"))-SEARCH("[",CELL("filename"))+1)&amp;"'Concepts'!" &amp; ADDRESS(MATCH("Transaction received",Concepts!$A:$A,0),1,,,),"Transactions received")</f>
        <v>Transactions received</v>
      </c>
    </row>
    <row r="249" spans="1:6" ht="27.75" customHeight="1" x14ac:dyDescent="0.3">
      <c r="A249" s="1000">
        <v>88</v>
      </c>
      <c r="B249" s="1000" t="s">
        <v>1681</v>
      </c>
      <c r="C249" s="1000" t="s">
        <v>2135</v>
      </c>
      <c r="D249" s="1000" t="s">
        <v>2136</v>
      </c>
      <c r="E249" s="572" t="s">
        <v>376</v>
      </c>
      <c r="F249" s="1003" t="str">
        <f ca="1">HYPERLINK(MID(CELL("filename"),SEARCH("[",CELL("filename")),SEARCH("]",CELL("filename"))-SEARCH("[",CELL("filename"))+1)&amp;"'Concepts'!" &amp; ADDRESS(MATCH("Transaction received",Concepts!$A:$A,0),1,,,),"Transactions received")</f>
        <v>Transactions received</v>
      </c>
    </row>
    <row r="250" spans="1:6" ht="100.5" customHeight="1" x14ac:dyDescent="0.3">
      <c r="A250" s="997">
        <v>89</v>
      </c>
      <c r="B250" s="997" t="s">
        <v>1684</v>
      </c>
      <c r="C250" s="997" t="s">
        <v>2137</v>
      </c>
      <c r="D250" s="997" t="s">
        <v>2138</v>
      </c>
      <c r="E250" s="573" t="s">
        <v>312</v>
      </c>
      <c r="F250" s="1020" t="str">
        <f ca="1">HYPERLINK(MID(CELL("filename"),SEARCH("[",CELL("filename")),SEARCH("]",CELL("filename"))-SEARCH("[",CELL("filename"))+1)&amp;"'Concepts'!" &amp; ADDRESS(MATCH("Fraudulent payment transaction",Concepts!$A:$A,0),1,,,),"Fraudulent payment transaction")</f>
        <v>Fraudulent payment transaction</v>
      </c>
    </row>
    <row r="251" spans="1:6" ht="136.5" customHeight="1" x14ac:dyDescent="0.3">
      <c r="A251" s="998">
        <v>89</v>
      </c>
      <c r="B251" s="998" t="s">
        <v>1684</v>
      </c>
      <c r="C251" s="998" t="s">
        <v>2137</v>
      </c>
      <c r="D251" s="998" t="s">
        <v>2138</v>
      </c>
      <c r="E251" s="573" t="s">
        <v>376</v>
      </c>
      <c r="F251" s="1020" t="str">
        <f ca="1">HYPERLINK(MID(CELL("filename"),SEARCH("[",CELL("filename")),SEARCH("]",CELL("filename"))-SEARCH("[",CELL("filename"))+1)&amp;"'Concepts'!" &amp; ADDRESS(MATCH("Fraudulent payment transaction",Concepts!$A:$A,0),1,,,),"Fraudulent payment transaction")</f>
        <v>Fraudulent payment transaction</v>
      </c>
    </row>
    <row r="252" spans="1:6" ht="72" customHeight="1" x14ac:dyDescent="0.3">
      <c r="A252" s="999">
        <v>90</v>
      </c>
      <c r="B252" s="999" t="s">
        <v>1684</v>
      </c>
      <c r="C252" s="999" t="s">
        <v>2139</v>
      </c>
      <c r="D252" s="999" t="s">
        <v>2140</v>
      </c>
      <c r="E252" s="572" t="s">
        <v>312</v>
      </c>
      <c r="F252" s="1003" t="str">
        <f ca="1">HYPERLINK(MID(CELL("filename"),SEARCH("[",CELL("filename")),SEARCH("]",CELL("filename"))-SEARCH("[",CELL("filename"))+1)&amp;"'Concepts'!" &amp; ADDRESS(MATCH("Fraudulent payment transaction",Concepts!$A:$A,0),1,,,),"Fraudulent payment transaction")</f>
        <v>Fraudulent payment transaction</v>
      </c>
    </row>
    <row r="253" spans="1:6" ht="12.75" customHeight="1" x14ac:dyDescent="0.3">
      <c r="A253" s="1000">
        <v>90</v>
      </c>
      <c r="B253" s="1000" t="s">
        <v>1684</v>
      </c>
      <c r="C253" s="1000" t="s">
        <v>2139</v>
      </c>
      <c r="D253" s="1000" t="s">
        <v>2140</v>
      </c>
      <c r="E253" s="572" t="s">
        <v>376</v>
      </c>
      <c r="F253" s="1003" t="str">
        <f ca="1">HYPERLINK(MID(CELL("filename"),SEARCH("[",CELL("filename")),SEARCH("]",CELL("filename"))-SEARCH("[",CELL("filename"))+1)&amp;"'Concepts'!" &amp; ADDRESS(MATCH("Fraudulent payment transaction",Concepts!$A:$A,0),1,,,),"Fraudulent payment transaction")</f>
        <v>Fraudulent payment transaction</v>
      </c>
    </row>
    <row r="254" spans="1:6" ht="23" x14ac:dyDescent="0.3">
      <c r="A254" s="567">
        <v>91</v>
      </c>
      <c r="B254" s="567" t="s">
        <v>1696</v>
      </c>
      <c r="C254" s="567" t="s">
        <v>2141</v>
      </c>
      <c r="D254" s="567" t="s">
        <v>2142</v>
      </c>
      <c r="E254" s="567" t="s">
        <v>1319</v>
      </c>
      <c r="F254" s="698" t="str">
        <f ca="1">HYPERLINK(MID(CELL("filename"),SEARCH("[",CELL("filename")),SEARCH("]",CELL("filename"))-SEARCH("[",CELL("filename"))+1)&amp;"'Concepts'!" &amp; ADDRESS(MATCH("Reporting agent",Concepts!$A:$A,0),1,,,),"Reporting agent")</f>
        <v>Reporting agent</v>
      </c>
    </row>
    <row r="255" spans="1:6" ht="92" x14ac:dyDescent="0.3">
      <c r="A255" s="608">
        <v>92</v>
      </c>
      <c r="B255" s="608" t="s">
        <v>558</v>
      </c>
      <c r="C255" s="608" t="s">
        <v>2143</v>
      </c>
      <c r="D255" s="608" t="s">
        <v>2144</v>
      </c>
      <c r="E255" s="609" t="s">
        <v>224</v>
      </c>
      <c r="F255" s="692" t="str">
        <f ca="1">HYPERLINK(MID(CELL("filename"),SEARCH("[",CELL("filename")),SEARCH("]",CELL("filename"))-SEARCH("[",CELL("filename"))+1)&amp;"'Concepts'!" &amp; ADDRESS(MATCH("Cash advances at POS terminals",Concepts!$A:$A,0),1,,,),"Cash advances at POS terminals")</f>
        <v>Cash advances at POS terminals</v>
      </c>
    </row>
    <row r="256" spans="1:6" ht="72.5" customHeight="1" x14ac:dyDescent="0.3">
      <c r="A256" s="610">
        <v>93</v>
      </c>
      <c r="B256" s="610" t="s">
        <v>558</v>
      </c>
      <c r="C256" s="610" t="s">
        <v>2145</v>
      </c>
      <c r="D256" s="769" t="s">
        <v>2780</v>
      </c>
      <c r="E256" s="611" t="s">
        <v>224</v>
      </c>
      <c r="F256" s="695" t="str">
        <f ca="1">HYPERLINK(MID(CELL("filename"),SEARCH("[",CELL("filename")),SEARCH("]",CELL("filename"))-SEARCH("[",CELL("filename"))+1)&amp;"'Concepts'!" &amp; ADDRESS(MATCH("Cash advances at POS terminals",Concepts!$A:$A,0),1,,,),"Cash advances at POS terminals")</f>
        <v>Cash advances at POS terminals</v>
      </c>
    </row>
    <row r="257" spans="1:7" x14ac:dyDescent="0.3">
      <c r="A257" s="1001">
        <v>94</v>
      </c>
      <c r="B257" s="1001" t="s">
        <v>1785</v>
      </c>
      <c r="C257" s="999" t="s">
        <v>2146</v>
      </c>
      <c r="D257" s="1001" t="s">
        <v>1786</v>
      </c>
      <c r="E257" s="1001" t="s">
        <v>224</v>
      </c>
      <c r="F257" s="692" t="str">
        <f ca="1">HYPERLINK(MID(CELL("filename"),SEARCH("[",CELL("filename")),SEARCH("]",CELL("filename"))-SEARCH("[",CELL("filename"))+1)&amp;"'Concepts'!" &amp; ADDRESS(MATCH("Over the counter (OTC) cash deposits",Concepts!$A:$A,0),1,,,),"OTC cash deposit")</f>
        <v>OTC cash deposit</v>
      </c>
    </row>
    <row r="258" spans="1:7" x14ac:dyDescent="0.3">
      <c r="A258" s="1001">
        <v>94</v>
      </c>
      <c r="B258" s="1001" t="s">
        <v>1785</v>
      </c>
      <c r="C258" s="1000" t="s">
        <v>2146</v>
      </c>
      <c r="D258" s="1001" t="s">
        <v>1786</v>
      </c>
      <c r="E258" s="1001" t="s">
        <v>224</v>
      </c>
      <c r="F258" s="692" t="str">
        <f ca="1">HYPERLINK(MID(CELL("filename"),SEARCH("[",CELL("filename")),SEARCH("]",CELL("filename"))-SEARCH("[",CELL("filename"))+1)&amp;"'Concepts'!" &amp; ADDRESS(MATCH("Over the counter (OTC) cash withdrawals",Concepts!$A:$A,0),1,,,),"OTC cash withdrawal")</f>
        <v>OTC cash withdrawal</v>
      </c>
    </row>
    <row r="259" spans="1:7" ht="12.75" customHeight="1" x14ac:dyDescent="0.3">
      <c r="A259" s="996">
        <v>95</v>
      </c>
      <c r="B259" s="996" t="s">
        <v>1374</v>
      </c>
      <c r="C259" s="997" t="s">
        <v>2147</v>
      </c>
      <c r="D259" s="997" t="s">
        <v>2148</v>
      </c>
      <c r="E259" s="996" t="s">
        <v>1362</v>
      </c>
      <c r="F259" s="698" t="str">
        <f ca="1">HYPERLINK(MID(CELL("filename"),SEARCH("[",CELL("filename")),SEARCH("]",CELL("filename"))-SEARCH("[",CELL("filename"))+1)&amp;"'Concepts'!" &amp; ADDRESS(MATCH("Number of clients",Concepts!$A:$A,0),1,,,),"Number of clients")</f>
        <v>Number of clients</v>
      </c>
    </row>
    <row r="260" spans="1:7" ht="24" customHeight="1" x14ac:dyDescent="0.3">
      <c r="A260" s="996">
        <v>95</v>
      </c>
      <c r="B260" s="996" t="s">
        <v>1374</v>
      </c>
      <c r="C260" s="998" t="s">
        <v>2147</v>
      </c>
      <c r="D260" s="998" t="s">
        <v>2148</v>
      </c>
      <c r="E260" s="996" t="s">
        <v>1362</v>
      </c>
      <c r="F260" s="698" t="str">
        <f ca="1">HYPERLINK(MID(CELL("filename"),SEARCH("[",CELL("filename")),SEARCH("]",CELL("filename"))-SEARCH("[",CELL("filename"))+1)&amp;"'Concepts'!" &amp; ADDRESS(MATCH("Number of payment accounts accessed by AISPs",Concepts!$A:$A,0),1,,,),"Number of payment accounts accessed by AISPs")</f>
        <v>Number of payment accounts accessed by AISPs</v>
      </c>
    </row>
    <row r="261" spans="1:7" ht="24" customHeight="1" x14ac:dyDescent="0.3">
      <c r="A261" s="1001">
        <v>96</v>
      </c>
      <c r="B261" s="1001" t="s">
        <v>62</v>
      </c>
      <c r="C261" s="999" t="s">
        <v>2149</v>
      </c>
      <c r="D261" s="999" t="s">
        <v>2150</v>
      </c>
      <c r="E261" s="1001" t="s">
        <v>597</v>
      </c>
      <c r="F261" s="692" t="str">
        <f ca="1">HYPERLINK(MID(CELL("filename"),SEARCH("[",CELL("filename")),SEARCH("]",CELL("filename"))-SEARCH("[",CELL("filename"))+1)&amp;"'Concepts'!" &amp; ADDRESS(MATCH("Cards on which e-money can be stored directly",Concepts!$A:$A,0),1,,,),"Cards on which e-money can be stored directly")</f>
        <v>Cards on which e-money can be stored directly</v>
      </c>
    </row>
    <row r="262" spans="1:7" ht="35.5" customHeight="1" x14ac:dyDescent="0.3">
      <c r="A262" s="1001">
        <v>96</v>
      </c>
      <c r="B262" s="1001" t="s">
        <v>62</v>
      </c>
      <c r="C262" s="1000" t="s">
        <v>2149</v>
      </c>
      <c r="D262" s="1000" t="s">
        <v>2150</v>
      </c>
      <c r="E262" s="1001" t="s">
        <v>597</v>
      </c>
      <c r="F262" s="692" t="str">
        <f ca="1">HYPERLINK(MID(CELL("filename"),SEARCH("[",CELL("filename")),SEARCH("]",CELL("filename"))-SEARCH("[",CELL("filename"))+1)&amp;"'Concepts'!" &amp; ADDRESS(MATCH("Cards which give access to e-money stored on e-money accounts",Concepts!$A:$A,0),1,,,),"Cards which give access to e-money stored on e-money accounts")</f>
        <v>Cards which give access to e-money stored on e-money accounts</v>
      </c>
    </row>
    <row r="263" spans="1:7" ht="34.5" customHeight="1" x14ac:dyDescent="0.3">
      <c r="A263" s="1004">
        <v>97</v>
      </c>
      <c r="B263" s="1004" t="s">
        <v>141</v>
      </c>
      <c r="C263" s="1004" t="s">
        <v>1787</v>
      </c>
      <c r="D263" s="997" t="s">
        <v>2151</v>
      </c>
      <c r="E263" s="996" t="s">
        <v>312</v>
      </c>
      <c r="F263" s="698" t="str">
        <f ca="1">HYPERLINK(MID(CELL("filename"),SEARCH("[",CELL("filename")),SEARCH("]",CELL("filename"))-SEARCH("[",CELL("filename"))+1)&amp;"'Concepts'!" &amp; ADDRESS(MATCH("Mobile payment solution",Concepts!$A:$A,0),1,,,),"Mobile payment solution")</f>
        <v>Mobile payment solution</v>
      </c>
    </row>
    <row r="264" spans="1:7" ht="13" customHeight="1" x14ac:dyDescent="0.3">
      <c r="A264" s="1006">
        <v>97</v>
      </c>
      <c r="B264" s="1006" t="s">
        <v>141</v>
      </c>
      <c r="C264" s="1006" t="s">
        <v>1787</v>
      </c>
      <c r="D264" s="998" t="s">
        <v>2151</v>
      </c>
      <c r="E264" s="996" t="s">
        <v>312</v>
      </c>
      <c r="F264"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f>
        <v>Card-based payment transaction</v>
      </c>
    </row>
    <row r="265" spans="1:7" ht="34.5" x14ac:dyDescent="0.3">
      <c r="A265" s="614">
        <v>98</v>
      </c>
      <c r="B265" s="614" t="s">
        <v>1591</v>
      </c>
      <c r="C265" s="614" t="s">
        <v>2152</v>
      </c>
      <c r="D265" s="614" t="s">
        <v>2153</v>
      </c>
      <c r="E265" s="615" t="s">
        <v>597</v>
      </c>
      <c r="F265" s="692" t="str">
        <f ca="1">HYPERLINK(MID(CELL("filename"),SEARCH("[",CELL("filename")),SEARCH("]",CELL("filename"))-SEARCH("[",CELL("filename"))+1)&amp;"'Concepts'!" &amp; ADDRESS(MATCH("Cards with a payment function (except cards with an e-money function only)",Concepts!$A:$A,0),1,,,),"Cards with a payment function (except cards with an e-money function only)")</f>
        <v>Cards with a payment function (except cards with an e-money function only)</v>
      </c>
    </row>
    <row r="266" spans="1:7" ht="46" x14ac:dyDescent="0.3">
      <c r="A266" s="613">
        <v>99</v>
      </c>
      <c r="B266" s="613" t="s">
        <v>15</v>
      </c>
      <c r="C266" s="613" t="s">
        <v>2154</v>
      </c>
      <c r="D266" s="766" t="s">
        <v>2782</v>
      </c>
      <c r="E266" s="616" t="s">
        <v>1364</v>
      </c>
      <c r="F266" s="698" t="s">
        <v>15</v>
      </c>
    </row>
    <row r="267" spans="1:7" ht="53.5" customHeight="1" x14ac:dyDescent="0.3">
      <c r="A267" s="689">
        <v>100</v>
      </c>
      <c r="B267" s="689" t="s">
        <v>1374</v>
      </c>
      <c r="C267" s="689" t="s">
        <v>2155</v>
      </c>
      <c r="D267" s="765" t="s">
        <v>2781</v>
      </c>
      <c r="E267" s="689" t="s">
        <v>1362</v>
      </c>
      <c r="F267" s="689" t="str">
        <f ca="1">HYPERLINK(MID(CELL("filename"),SEARCH("[",CELL("filename")),SEARCH("]",CELL("filename"))-SEARCH("[",CELL("filename"))+1)&amp;"'Concepts'!" &amp; ADDRESS(MATCH("Account Information Service Provider (AISP)",Concepts!$A:$A,0),1,,,),"AISP")</f>
        <v>AISP</v>
      </c>
    </row>
    <row r="268" spans="1:7" ht="26" customHeight="1" x14ac:dyDescent="0.3">
      <c r="A268" s="998">
        <v>101</v>
      </c>
      <c r="B268" s="1039" t="s">
        <v>1684</v>
      </c>
      <c r="C268" s="998" t="s">
        <v>2784</v>
      </c>
      <c r="D268" s="998" t="s">
        <v>2785</v>
      </c>
      <c r="E268" s="788" t="s">
        <v>312</v>
      </c>
      <c r="F268" s="785" t="str">
        <f ca="1">HYPERLINK(MID(CELL("filename"),SEARCH("[",CELL("filename")),SEARCH("]",CELL("filename"))-SEARCH("[",CELL("filename"))+1)&amp;"'Concepts'!" &amp; ADDRESS(MATCH("Reporting PSP",Concepts!$A:$A,0),1,,,),"Reporting PSP")</f>
        <v>Reporting PSP</v>
      </c>
      <c r="G268" s="791"/>
    </row>
    <row r="269" spans="1:7" ht="13" customHeight="1" x14ac:dyDescent="0.3">
      <c r="A269" s="998">
        <v>101</v>
      </c>
      <c r="B269" s="1039" t="s">
        <v>1684</v>
      </c>
      <c r="C269" s="998" t="s">
        <v>2784</v>
      </c>
      <c r="D269" s="998" t="s">
        <v>2785</v>
      </c>
      <c r="E269" s="1040" t="s">
        <v>376</v>
      </c>
      <c r="F269" s="785" t="str">
        <f ca="1">HYPERLINK(MID(CELL("filename"),SEARCH("[",CELL("filename")),SEARCH("]",CELL("filename"))-SEARCH("[",CELL("filename"))+1)&amp;"'Concepts'!" &amp; ADDRESS(MATCH("PSU of the reporting PSP",Concepts!$A:$A,0),1,,,),"PSU of the reporting PSP")</f>
        <v>PSU of the reporting PSP</v>
      </c>
      <c r="G269" s="791"/>
    </row>
    <row r="270" spans="1:7" ht="99" customHeight="1" x14ac:dyDescent="0.3">
      <c r="A270" s="998">
        <v>101</v>
      </c>
      <c r="B270" s="1039" t="s">
        <v>1684</v>
      </c>
      <c r="C270" s="998" t="s">
        <v>2784</v>
      </c>
      <c r="D270" s="998" t="s">
        <v>2785</v>
      </c>
      <c r="E270" s="1040" t="s">
        <v>376</v>
      </c>
      <c r="F270" s="785" t="str">
        <f ca="1">HYPERLINK(MID(CELL("filename"),SEARCH("[",CELL("filename")),SEARCH("]",CELL("filename"))-SEARCH("[",CELL("filename"))+1)&amp;"'Concepts'!" &amp; ADDRESS(MATCH("Other (liability bearer)",Concepts!$A:$A,0),1,,,),"Other (liability bearer)")</f>
        <v>Other (liability bearer)</v>
      </c>
      <c r="G270" s="791"/>
    </row>
    <row r="271" spans="1:7" ht="144" customHeight="1" x14ac:dyDescent="0.3">
      <c r="A271" s="780">
        <v>102</v>
      </c>
      <c r="B271" s="771" t="s">
        <v>62</v>
      </c>
      <c r="C271" s="771" t="s">
        <v>2786</v>
      </c>
      <c r="D271" s="771" t="s">
        <v>2787</v>
      </c>
      <c r="E271" s="789" t="s">
        <v>1362</v>
      </c>
      <c r="F271" s="784" t="str">
        <f ca="1">HYPERLINK(MID(CELL("filename"),SEARCH("[",CELL("filename")),SEARCH("]",CELL("filename"))-SEARCH("[",CELL("filename"))+1)&amp;"'Concepts'!" &amp; ADDRESS(MATCH("Cards which give access to e-money stored on e-money accounts",Concepts!$A:$A,0),1,,,),"Cards which give access to e-money stored on e-money accounts")</f>
        <v>Cards which give access to e-money stored on e-money accounts</v>
      </c>
    </row>
    <row r="272" spans="1:7" ht="115" x14ac:dyDescent="0.3">
      <c r="A272" s="781">
        <v>103</v>
      </c>
      <c r="B272" s="787" t="s">
        <v>2683</v>
      </c>
      <c r="C272" s="787" t="s">
        <v>2788</v>
      </c>
      <c r="D272" s="787" t="s">
        <v>2789</v>
      </c>
      <c r="E272" s="790" t="s">
        <v>1362</v>
      </c>
      <c r="F272" s="785" t="str">
        <f ca="1">HYPERLINK(MID(CELL("filename"),SEARCH("[",CELL("filename")),SEARCH("]",CELL("filename"))-SEARCH("[",CELL("filename"))+1)&amp;"'Concepts'!" &amp; ADDRESS(MATCH("Payment account",Concepts!$A:$A,0),1,,,),"Payment account")</f>
        <v>Payment account</v>
      </c>
    </row>
  </sheetData>
  <sheetProtection algorithmName="SHA-512" hashValue="SSEOM/BCp0v0GHY4DFPlT/kjk629aB7QTQqfjDKxZTHC+8lwkddY8LwsO1SJvAfYwn67UuuGwcxdex4sKt9BpA==" saltValue="ejgGYEDTZLcqO93Yan/u7w==" spinCount="100000" sheet="1" sort="0" autoFilter="0"/>
  <autoFilter ref="A2:F266" xr:uid="{00000000-0009-0000-0000-00000F000000}"/>
  <mergeCells count="281">
    <mergeCell ref="A268:A270"/>
    <mergeCell ref="B268:B270"/>
    <mergeCell ref="C268:C270"/>
    <mergeCell ref="D268:D270"/>
    <mergeCell ref="E269:E270"/>
    <mergeCell ref="F166:F168"/>
    <mergeCell ref="C263:C264"/>
    <mergeCell ref="D263:D264"/>
    <mergeCell ref="A263:A264"/>
    <mergeCell ref="B263:B264"/>
    <mergeCell ref="E263:E264"/>
    <mergeCell ref="E227:E228"/>
    <mergeCell ref="E229:E231"/>
    <mergeCell ref="D222:D226"/>
    <mergeCell ref="E224:E226"/>
    <mergeCell ref="D200:D201"/>
    <mergeCell ref="A232:A236"/>
    <mergeCell ref="B232:B236"/>
    <mergeCell ref="C232:C236"/>
    <mergeCell ref="D232:D236"/>
    <mergeCell ref="A237:A241"/>
    <mergeCell ref="A227:A231"/>
    <mergeCell ref="A217:A221"/>
    <mergeCell ref="B217:B221"/>
    <mergeCell ref="F82:F85"/>
    <mergeCell ref="F86:F89"/>
    <mergeCell ref="F109:F110"/>
    <mergeCell ref="E242:E244"/>
    <mergeCell ref="A245:A246"/>
    <mergeCell ref="B245:B246"/>
    <mergeCell ref="C245:C246"/>
    <mergeCell ref="D245:D246"/>
    <mergeCell ref="E245:E246"/>
    <mergeCell ref="E232:E234"/>
    <mergeCell ref="E235:E236"/>
    <mergeCell ref="B237:B241"/>
    <mergeCell ref="C237:C241"/>
    <mergeCell ref="D237:D241"/>
    <mergeCell ref="E237:E239"/>
    <mergeCell ref="E240:E241"/>
    <mergeCell ref="E222:E223"/>
    <mergeCell ref="A242:A244"/>
    <mergeCell ref="B242:B244"/>
    <mergeCell ref="C242:C244"/>
    <mergeCell ref="D242:D244"/>
    <mergeCell ref="A222:A226"/>
    <mergeCell ref="B222:B226"/>
    <mergeCell ref="C222:C226"/>
    <mergeCell ref="C217:C221"/>
    <mergeCell ref="D217:D221"/>
    <mergeCell ref="E217:E218"/>
    <mergeCell ref="E219:E221"/>
    <mergeCell ref="B227:B231"/>
    <mergeCell ref="C227:C231"/>
    <mergeCell ref="D227:D231"/>
    <mergeCell ref="E210:E212"/>
    <mergeCell ref="E213:E215"/>
    <mergeCell ref="A200:A201"/>
    <mergeCell ref="B200:B201"/>
    <mergeCell ref="C200:C201"/>
    <mergeCell ref="E200:E201"/>
    <mergeCell ref="A205:A206"/>
    <mergeCell ref="B205:B206"/>
    <mergeCell ref="C205:C206"/>
    <mergeCell ref="D205:D206"/>
    <mergeCell ref="E205:E206"/>
    <mergeCell ref="F194:F195"/>
    <mergeCell ref="A197:A199"/>
    <mergeCell ref="B197:B199"/>
    <mergeCell ref="C197:C199"/>
    <mergeCell ref="D197:D199"/>
    <mergeCell ref="E197:E198"/>
    <mergeCell ref="A183:A184"/>
    <mergeCell ref="B183:B184"/>
    <mergeCell ref="C183:C184"/>
    <mergeCell ref="D183:D184"/>
    <mergeCell ref="A189:A193"/>
    <mergeCell ref="B189:B193"/>
    <mergeCell ref="C189:C193"/>
    <mergeCell ref="D189:D193"/>
    <mergeCell ref="E189:E191"/>
    <mergeCell ref="A194:A195"/>
    <mergeCell ref="B194:B195"/>
    <mergeCell ref="C194:C195"/>
    <mergeCell ref="E194:E195"/>
    <mergeCell ref="B181:B182"/>
    <mergeCell ref="C181:C182"/>
    <mergeCell ref="D181:D182"/>
    <mergeCell ref="A142:A164"/>
    <mergeCell ref="B142:B164"/>
    <mergeCell ref="C142:C164"/>
    <mergeCell ref="D142:D164"/>
    <mergeCell ref="E142:E144"/>
    <mergeCell ref="E145:E149"/>
    <mergeCell ref="E150:E154"/>
    <mergeCell ref="E155:E159"/>
    <mergeCell ref="E160:E164"/>
    <mergeCell ref="C169:C176"/>
    <mergeCell ref="D169:D176"/>
    <mergeCell ref="A181:A182"/>
    <mergeCell ref="E169:E171"/>
    <mergeCell ref="E172:E174"/>
    <mergeCell ref="B169:B176"/>
    <mergeCell ref="A169:A176"/>
    <mergeCell ref="A165:A168"/>
    <mergeCell ref="B165:B168"/>
    <mergeCell ref="C165:C168"/>
    <mergeCell ref="D165:D168"/>
    <mergeCell ref="A117:A118"/>
    <mergeCell ref="B117:B118"/>
    <mergeCell ref="C117:C118"/>
    <mergeCell ref="D117:D118"/>
    <mergeCell ref="E117:E118"/>
    <mergeCell ref="A119:A141"/>
    <mergeCell ref="B119:B141"/>
    <mergeCell ref="C119:C141"/>
    <mergeCell ref="D119:D141"/>
    <mergeCell ref="E119:E121"/>
    <mergeCell ref="E122:E126"/>
    <mergeCell ref="E127:E131"/>
    <mergeCell ref="E132:E136"/>
    <mergeCell ref="E137:E141"/>
    <mergeCell ref="A111:A114"/>
    <mergeCell ref="B111:B114"/>
    <mergeCell ref="C111:C114"/>
    <mergeCell ref="D111:D114"/>
    <mergeCell ref="E111:E112"/>
    <mergeCell ref="E113:E114"/>
    <mergeCell ref="A109:A110"/>
    <mergeCell ref="B109:B110"/>
    <mergeCell ref="C109:C110"/>
    <mergeCell ref="D109:D110"/>
    <mergeCell ref="A105:A108"/>
    <mergeCell ref="B105:B108"/>
    <mergeCell ref="C105:C108"/>
    <mergeCell ref="D105:D108"/>
    <mergeCell ref="E105:E106"/>
    <mergeCell ref="E107:E108"/>
    <mergeCell ref="A101:A104"/>
    <mergeCell ref="B101:B104"/>
    <mergeCell ref="C101:C104"/>
    <mergeCell ref="D101:D104"/>
    <mergeCell ref="A99:A100"/>
    <mergeCell ref="B99:B100"/>
    <mergeCell ref="C99:C100"/>
    <mergeCell ref="D99:D100"/>
    <mergeCell ref="F99:F100"/>
    <mergeCell ref="B95:B98"/>
    <mergeCell ref="C95:C98"/>
    <mergeCell ref="D95:D98"/>
    <mergeCell ref="F95:F98"/>
    <mergeCell ref="A95:A98"/>
    <mergeCell ref="A90:A93"/>
    <mergeCell ref="B90:B93"/>
    <mergeCell ref="C90:C93"/>
    <mergeCell ref="D90:D93"/>
    <mergeCell ref="F90:F93"/>
    <mergeCell ref="A86:A89"/>
    <mergeCell ref="B86:B89"/>
    <mergeCell ref="C86:C89"/>
    <mergeCell ref="D86:D89"/>
    <mergeCell ref="A82:A85"/>
    <mergeCell ref="B82:B85"/>
    <mergeCell ref="C82:C85"/>
    <mergeCell ref="D82:D85"/>
    <mergeCell ref="A74:A81"/>
    <mergeCell ref="B74:B81"/>
    <mergeCell ref="C74:C81"/>
    <mergeCell ref="D74:D81"/>
    <mergeCell ref="E76:E77"/>
    <mergeCell ref="E78:E79"/>
    <mergeCell ref="E80:E81"/>
    <mergeCell ref="A68:A69"/>
    <mergeCell ref="B68:B69"/>
    <mergeCell ref="C68:C69"/>
    <mergeCell ref="D68:D69"/>
    <mergeCell ref="E68:E69"/>
    <mergeCell ref="A63:A67"/>
    <mergeCell ref="B63:B67"/>
    <mergeCell ref="C63:C67"/>
    <mergeCell ref="D63:D67"/>
    <mergeCell ref="E63:E67"/>
    <mergeCell ref="A8:A12"/>
    <mergeCell ref="B8:B12"/>
    <mergeCell ref="C8:C12"/>
    <mergeCell ref="D8:D12"/>
    <mergeCell ref="E9:E10"/>
    <mergeCell ref="E11:E12"/>
    <mergeCell ref="F23:F25"/>
    <mergeCell ref="A16:A17"/>
    <mergeCell ref="B16:B17"/>
    <mergeCell ref="C16:C17"/>
    <mergeCell ref="E16:E17"/>
    <mergeCell ref="F16:F17"/>
    <mergeCell ref="A13:A15"/>
    <mergeCell ref="B13:B15"/>
    <mergeCell ref="C13:C15"/>
    <mergeCell ref="E13:E15"/>
    <mergeCell ref="F13:F15"/>
    <mergeCell ref="A23:A25"/>
    <mergeCell ref="B23:B25"/>
    <mergeCell ref="C23:C25"/>
    <mergeCell ref="E23:E25"/>
    <mergeCell ref="A29:A31"/>
    <mergeCell ref="B29:B31"/>
    <mergeCell ref="C29:C31"/>
    <mergeCell ref="D29:D31"/>
    <mergeCell ref="E29:E31"/>
    <mergeCell ref="A35:A37"/>
    <mergeCell ref="B35:B37"/>
    <mergeCell ref="C35:C37"/>
    <mergeCell ref="E35:E37"/>
    <mergeCell ref="B50:B51"/>
    <mergeCell ref="C50:C51"/>
    <mergeCell ref="D50:D51"/>
    <mergeCell ref="E50:E51"/>
    <mergeCell ref="B41:B48"/>
    <mergeCell ref="C41:C48"/>
    <mergeCell ref="D41:D48"/>
    <mergeCell ref="A59:A62"/>
    <mergeCell ref="B59:B62"/>
    <mergeCell ref="C59:C62"/>
    <mergeCell ref="D59:D62"/>
    <mergeCell ref="E59:E62"/>
    <mergeCell ref="B53:B54"/>
    <mergeCell ref="C53:C54"/>
    <mergeCell ref="D53:D54"/>
    <mergeCell ref="E53:E54"/>
    <mergeCell ref="A55:A57"/>
    <mergeCell ref="B55:B57"/>
    <mergeCell ref="C55:C57"/>
    <mergeCell ref="D55:D57"/>
    <mergeCell ref="E56:E57"/>
    <mergeCell ref="A41:A48"/>
    <mergeCell ref="A50:A51"/>
    <mergeCell ref="A53:A54"/>
    <mergeCell ref="F36:F37"/>
    <mergeCell ref="A33:A34"/>
    <mergeCell ref="B33:B34"/>
    <mergeCell ref="C33:C34"/>
    <mergeCell ref="D33:D34"/>
    <mergeCell ref="E33:E34"/>
    <mergeCell ref="E42:E43"/>
    <mergeCell ref="E44:E45"/>
    <mergeCell ref="E47:E48"/>
    <mergeCell ref="D252:D253"/>
    <mergeCell ref="F252:F253"/>
    <mergeCell ref="A248:A249"/>
    <mergeCell ref="B248:B249"/>
    <mergeCell ref="C248:C249"/>
    <mergeCell ref="D248:D249"/>
    <mergeCell ref="F248:F249"/>
    <mergeCell ref="A250:A251"/>
    <mergeCell ref="B250:B251"/>
    <mergeCell ref="C250:C251"/>
    <mergeCell ref="D250:D251"/>
    <mergeCell ref="F250:F251"/>
    <mergeCell ref="G210:G216"/>
    <mergeCell ref="B210:B216"/>
    <mergeCell ref="C210:C216"/>
    <mergeCell ref="D210:D216"/>
    <mergeCell ref="A210:A216"/>
    <mergeCell ref="G227:G231"/>
    <mergeCell ref="A261:A262"/>
    <mergeCell ref="B261:B262"/>
    <mergeCell ref="C261:C262"/>
    <mergeCell ref="D261:D262"/>
    <mergeCell ref="E261:E262"/>
    <mergeCell ref="A259:A260"/>
    <mergeCell ref="B259:B260"/>
    <mergeCell ref="C259:C260"/>
    <mergeCell ref="D259:D260"/>
    <mergeCell ref="E259:E260"/>
    <mergeCell ref="A257:A258"/>
    <mergeCell ref="B257:B258"/>
    <mergeCell ref="C257:C258"/>
    <mergeCell ref="D257:D258"/>
    <mergeCell ref="E257:E258"/>
    <mergeCell ref="A252:A253"/>
    <mergeCell ref="B252:B253"/>
    <mergeCell ref="C252:C253"/>
  </mergeCells>
  <hyperlinks>
    <hyperlink ref="A1" location="INDEX!A1" display="Back to INDEX" xr:uid="{00000000-0004-0000-0F00-000000000000}"/>
    <hyperlink ref="D14" r:id="rId1" xr:uid="{00000000-0004-0000-0F00-000001000000}"/>
    <hyperlink ref="D17" r:id="rId2" xr:uid="{00000000-0004-0000-0F00-000002000000}"/>
    <hyperlink ref="D36" r:id="rId3" xr:uid="{00000000-0004-0000-0F00-000005000000}"/>
    <hyperlink ref="D195" r:id="rId4" xr:uid="{00000000-0004-0000-0F00-000006000000}"/>
    <hyperlink ref="E5" location="'T 1 and A'!A2" display="Table 1 and A" xr:uid="{00000000-0004-0000-0F00-000007000000}"/>
    <hyperlink ref="E6" location="'T 1 and A'!A2" display="'T 1 and A'!A2" xr:uid="{00000000-0004-0000-0F00-000008000000}"/>
    <hyperlink ref="E8" location="'T 2 and 3'!A2" display="Table 3" xr:uid="{00000000-0004-0000-0F00-000009000000}"/>
    <hyperlink ref="E9:E10" location="'T 4a and 5a'!A2" display="Table 4a and 5a" xr:uid="{00000000-0004-0000-0F00-00000A000000}"/>
    <hyperlink ref="E11:E12" location="'T 4b and 5b'!A2" display="Table 4b and 5b" xr:uid="{00000000-0004-0000-0F00-00000B000000}"/>
    <hyperlink ref="E28" location="'T 1 and A'!A1" display="Table 1 and A" xr:uid="{00000000-0004-0000-0F00-00000C000000}"/>
    <hyperlink ref="E29:E31" location="'T 1 and A'!A1" display="Table 1 and A" xr:uid="{00000000-0004-0000-0F00-00000D000000}"/>
    <hyperlink ref="E32" location="'T 1 and A'!A1" display="Table 1 and A" xr:uid="{00000000-0004-0000-0F00-00000E000000}"/>
    <hyperlink ref="E33:E34" location="'T 1 and A'!A1" display="Table 1 and A" xr:uid="{00000000-0004-0000-0F00-00000F000000}"/>
    <hyperlink ref="E35:E37" location="'T 1 and A'!A1" display="Table 1 and A" xr:uid="{00000000-0004-0000-0F00-000010000000}"/>
    <hyperlink ref="E38" location="'T 1 and A'!A1" display="Table 1 and A" xr:uid="{00000000-0004-0000-0F00-000011000000}"/>
    <hyperlink ref="E39" location="'T 1 and A'!A1" display="Table 1 and A" xr:uid="{00000000-0004-0000-0F00-000012000000}"/>
    <hyperlink ref="E40" location="'T 1 and A'!A1" display="Table 1 and A" xr:uid="{00000000-0004-0000-0F00-000013000000}"/>
    <hyperlink ref="E41" location="'T 1 and A'!A1" display="Table 1 and A" xr:uid="{00000000-0004-0000-0F00-000014000000}"/>
    <hyperlink ref="E42:E43" location="'T 4a and 5a'!A1" display="Table 4a and 5a" xr:uid="{00000000-0004-0000-0F00-000015000000}"/>
    <hyperlink ref="E44:E45" location="'T 4b and 5b'!A1" display="Table 4b and 5b" xr:uid="{00000000-0004-0000-0F00-000016000000}"/>
    <hyperlink ref="E46" location="'T 6'!A1" display="Table 6" xr:uid="{00000000-0004-0000-0F00-000017000000}"/>
    <hyperlink ref="E47:E48" location="'T 9'!A1" display="Table 9" xr:uid="{00000000-0004-0000-0F00-000018000000}"/>
    <hyperlink ref="E49" location="'T 1 and A'!A1" display="Table 1 and A" xr:uid="{00000000-0004-0000-0F00-000019000000}"/>
    <hyperlink ref="E50:E51" location="'T 4a and 5a'!A1" display="Table 4a and 5a" xr:uid="{00000000-0004-0000-0F00-00001A000000}"/>
    <hyperlink ref="E52" location="'T 1 and A'!A1" display="Table 1 and A" xr:uid="{00000000-0004-0000-0F00-00001B000000}"/>
    <hyperlink ref="E53:E54" location="'T 2 and 3'!A1" display="Table 2" xr:uid="{00000000-0004-0000-0F00-00001C000000}"/>
    <hyperlink ref="E55" location="'T 1 and A'!A1" display="Table 1 and A" xr:uid="{00000000-0004-0000-0F00-00001D000000}"/>
    <hyperlink ref="E56:E57" location="'T 2 and 3'!A1" display="Table 2" xr:uid="{00000000-0004-0000-0F00-00001E000000}"/>
    <hyperlink ref="E58" location="'T 2 and 3'!A1" display="Table 2" xr:uid="{00000000-0004-0000-0F00-00001F000000}"/>
    <hyperlink ref="E59:E62" location="'T 2 and 3'!A1" display="Table 2" xr:uid="{00000000-0004-0000-0F00-000020000000}"/>
    <hyperlink ref="E63:E67" location="'T 2 and 3'!A1" display="Table 2" xr:uid="{00000000-0004-0000-0F00-000021000000}"/>
    <hyperlink ref="E68:E69" location="'T 2 and 3'!A1" display="Table 2" xr:uid="{00000000-0004-0000-0F00-000022000000}"/>
    <hyperlink ref="E70" location="'T 2 and 3'!A1" display="Table 2" xr:uid="{00000000-0004-0000-0F00-000023000000}"/>
    <hyperlink ref="E71" location="'T 2 and 3'!A1" display="Table 2" xr:uid="{00000000-0004-0000-0F00-000024000000}"/>
    <hyperlink ref="E72" location="'T 2 and 3'!A1" display="Table 3" xr:uid="{00000000-0004-0000-0F00-000025000000}"/>
    <hyperlink ref="E73" location="'T 2 and 3'!A1" display="Table 3" xr:uid="{00000000-0004-0000-0F00-000026000000}"/>
    <hyperlink ref="E82" location="'T 4a and 5a'!A1" display="Table 4a and 5a" xr:uid="{00000000-0004-0000-0F00-00002C000000}"/>
    <hyperlink ref="E83" location="'T 4b and 5b'!A1" display="Table 4b and 5b" xr:uid="{00000000-0004-0000-0F00-00002D000000}"/>
    <hyperlink ref="E84" location="'T 6'!A1" display="Table 6" xr:uid="{00000000-0004-0000-0F00-00002E000000}"/>
    <hyperlink ref="E85" location="'T 9'!A1" display="Table 9" xr:uid="{00000000-0004-0000-0F00-00002F000000}"/>
    <hyperlink ref="E86" location="'T 4a and 5a'!A1" display="Table 4a and 5a" xr:uid="{00000000-0004-0000-0F00-000030000000}"/>
    <hyperlink ref="E87" location="'T 4b and 5b'!A1" display="Table 4b and 5b" xr:uid="{00000000-0004-0000-0F00-000031000000}"/>
    <hyperlink ref="E88" location="'T 6'!A1" display="Table 6" xr:uid="{00000000-0004-0000-0F00-000032000000}"/>
    <hyperlink ref="E89" location="'T 9'!A1" display="Table 9" xr:uid="{00000000-0004-0000-0F00-000033000000}"/>
    <hyperlink ref="E90" location="'T 4a and 5a'!A1" display="Table 4a and 5a" xr:uid="{00000000-0004-0000-0F00-000034000000}"/>
    <hyperlink ref="E91" location="'T 4b and 5b'!A1" display="Table 4b and 5b" xr:uid="{00000000-0004-0000-0F00-000035000000}"/>
    <hyperlink ref="E92" location="'T 6'!A1" display="Table 6" xr:uid="{00000000-0004-0000-0F00-000036000000}"/>
    <hyperlink ref="E93" location="'T 9'!A1" display="Table 9" xr:uid="{00000000-0004-0000-0F00-000037000000}"/>
    <hyperlink ref="E95" location="'T 4a and 5a'!A1" display="Table 4a and 5a" xr:uid="{00000000-0004-0000-0F00-000038000000}"/>
    <hyperlink ref="E96" location="'T 4b and 5b'!A1" display="Table 4b and 5b" xr:uid="{00000000-0004-0000-0F00-000039000000}"/>
    <hyperlink ref="E97" location="'T 6'!A1" display="Table 6" xr:uid="{00000000-0004-0000-0F00-00003A000000}"/>
    <hyperlink ref="E98" location="'T 9'!A1" display="Table 9" xr:uid="{00000000-0004-0000-0F00-00003B000000}"/>
    <hyperlink ref="E99" location="'T 4a and 5a'!A1" display="Table 4a and 5a" xr:uid="{00000000-0004-0000-0F00-00003C000000}"/>
    <hyperlink ref="E100" location="'T 4b and 5b'!A1" display="Table 4b and 5b" xr:uid="{00000000-0004-0000-0F00-00003D000000}"/>
    <hyperlink ref="E101" location="'T 4a and 5a'!A1" display="Table 4a and 5a" xr:uid="{00000000-0004-0000-0F00-00003E000000}"/>
    <hyperlink ref="E103" location="'T 4a and 5a'!A1" display="Table 4a and 5a" xr:uid="{00000000-0004-0000-0F00-00003F000000}"/>
    <hyperlink ref="E102" location="'T 4b and 5b'!A1" display="Table 4b and 5b" xr:uid="{00000000-0004-0000-0F00-000040000000}"/>
    <hyperlink ref="E104" location="'T 4b and 5b'!A1" display="Table 4b and 5b" xr:uid="{00000000-0004-0000-0F00-000041000000}"/>
    <hyperlink ref="E109" location="'T 4a and 5a'!A1" display="Table 4a and 5a" xr:uid="{00000000-0004-0000-0F00-000042000000}"/>
    <hyperlink ref="E110" location="'T 4b and 5b'!A1" display="Table 4b and 5b" xr:uid="{00000000-0004-0000-0F00-000043000000}"/>
    <hyperlink ref="E105:E106" location="'T 4a and 5a'!A1" display="Table 4a and 5a" xr:uid="{00000000-0004-0000-0F00-000044000000}"/>
    <hyperlink ref="E107:E108" location="'T 4b and 5b'!A1" display="Table 4b and 5b" xr:uid="{00000000-0004-0000-0F00-000045000000}"/>
    <hyperlink ref="E111:E112" location="'T 4a and 5a'!A1" display="Table 4a and 5a" xr:uid="{00000000-0004-0000-0F00-000046000000}"/>
    <hyperlink ref="E113:E114" location="'T 4b and 5b'!A1" display="Table 4b and 5b" xr:uid="{00000000-0004-0000-0F00-000047000000}"/>
    <hyperlink ref="E116" location="'T 4a and 5a'!A1" display="Table 4a and 5a" xr:uid="{00000000-0004-0000-0F00-000048000000}"/>
    <hyperlink ref="E117:E118" location="'T 4a and 5a'!A1" display="Table 4a and 5a" xr:uid="{00000000-0004-0000-0F00-000049000000}"/>
    <hyperlink ref="E119:E121" location="'T 2 and 3'!A1" display="Table 2" xr:uid="{00000000-0004-0000-0F00-00004A000000}"/>
    <hyperlink ref="E122:E126" location="'T 4a and 5a'!A1" display="Table 4a and 5a" xr:uid="{00000000-0004-0000-0F00-00004B000000}"/>
    <hyperlink ref="E127:E131" location="'T 4b and 5b'!A1" display="Table 4b and 5b" xr:uid="{00000000-0004-0000-0F00-00004C000000}"/>
    <hyperlink ref="E132:E136" location="'T 6'!A1" display="Table 6" xr:uid="{00000000-0004-0000-0F00-00004D000000}"/>
    <hyperlink ref="E137:E141" location="'T 9'!A1" display="Table 9" xr:uid="{00000000-0004-0000-0F00-00004E000000}"/>
    <hyperlink ref="E142:E144" location="'T 2 and 3'!A1" display="Table 2" xr:uid="{00000000-0004-0000-0F00-00004F000000}"/>
    <hyperlink ref="E145:E149" location="'T 4a and 5a'!A1" display="Table 4a and 5a" xr:uid="{00000000-0004-0000-0F00-000050000000}"/>
    <hyperlink ref="E150:E154" location="'T 4b and 5b'!A1" display="Table 4b and 5b" xr:uid="{00000000-0004-0000-0F00-000051000000}"/>
    <hyperlink ref="E155:E159" location="'T 6'!A1" display="Table 6" xr:uid="{00000000-0004-0000-0F00-000052000000}"/>
    <hyperlink ref="E160:E164" location="'T 9'!A1" display="Table 9" xr:uid="{00000000-0004-0000-0F00-000053000000}"/>
    <hyperlink ref="E165" location="'T 2 and 3'!A1" display="Table 2" xr:uid="{00000000-0004-0000-0F00-000054000000}"/>
    <hyperlink ref="E166" location="'T 4a and 5a'!A1" display="Table 4a and 5a" xr:uid="{00000000-0004-0000-0F00-000055000000}"/>
    <hyperlink ref="E167" location="'T 4b and 5b'!A1" display="Table 4b and 5b" xr:uid="{00000000-0004-0000-0F00-000056000000}"/>
    <hyperlink ref="E168" location="'T 9'!A1" display="Table 9" xr:uid="{00000000-0004-0000-0F00-000057000000}"/>
    <hyperlink ref="E169:E171" location="'T 2 and 3'!A1" display="Table 2" xr:uid="{00000000-0004-0000-0F00-000058000000}"/>
    <hyperlink ref="E172:E174" location="'T 4a and 5a'!A1" display="Table 4a and 5a" xr:uid="{00000000-0004-0000-0F00-000059000000}"/>
    <hyperlink ref="E175" location="'T 6'!A1" display="Table 6" xr:uid="{00000000-0004-0000-0F00-00005A000000}"/>
    <hyperlink ref="E176" location="'T 9'!A1" display="Table 9" xr:uid="{00000000-0004-0000-0F00-00005B000000}"/>
    <hyperlink ref="E181" location="'T 4a and 5a'!A1" display="Table 4a and 5a" xr:uid="{00000000-0004-0000-0F00-00005C000000}"/>
    <hyperlink ref="E182" location="'T 4b and 5b'!A1" display="Table 4b and 5b" xr:uid="{00000000-0004-0000-0F00-00005D000000}"/>
    <hyperlink ref="E183" location="'T 4a and 5a'!A1" display="Table 4a and 5a" xr:uid="{00000000-0004-0000-0F00-00005E000000}"/>
    <hyperlink ref="E184" location="'T 4b and 5b'!A1" display="Table 4b and 5b" xr:uid="{00000000-0004-0000-0F00-00005F000000}"/>
    <hyperlink ref="E185" location="'T 4a and 5a'!A1" display="Table 4a and 5a" xr:uid="{00000000-0004-0000-0F00-000060000000}"/>
    <hyperlink ref="E189:E191" location="'T 4a and 5a'!A1" display="Table 4a and 5a" xr:uid="{00000000-0004-0000-0F00-000061000000}"/>
    <hyperlink ref="E192" location="'T 4b and 5b'!A1" display="Table 4b and 5b" xr:uid="{00000000-0004-0000-0F00-000062000000}"/>
    <hyperlink ref="E193" location="'T 6'!A1" display="Table 6" xr:uid="{00000000-0004-0000-0F00-000063000000}"/>
    <hyperlink ref="E200:E201" location="'T 4a and 5a'!A1" display="Table 4a and 5a" xr:uid="{00000000-0004-0000-0F00-000066000000}"/>
    <hyperlink ref="E203" location="'T 4a and 5a'!A1" display="Table 4a and 5a" xr:uid="{00000000-0004-0000-0F00-000067000000}"/>
    <hyperlink ref="E204" location="'T 4a and 5a'!A1" display="Table 4a and 5a" xr:uid="{00000000-0004-0000-0F00-000068000000}"/>
    <hyperlink ref="E205:E206" location="'T 4a and 5a'!A1" display="Table 4a and 5a" xr:uid="{00000000-0004-0000-0F00-000069000000}"/>
    <hyperlink ref="E210:E212" location="'T 4a and 5a'!A1" display="Table 4a and 5a" xr:uid="{00000000-0004-0000-0F00-00006A000000}"/>
    <hyperlink ref="E213:E215" location="'T 4b and 5b'!A1" display="Table 4b and 5b" xr:uid="{00000000-0004-0000-0F00-00006B000000}"/>
    <hyperlink ref="E217:E218" location="'T 4a and 5a'!A1" display="Table 4a and 5a" xr:uid="{00000000-0004-0000-0F00-00006C000000}"/>
    <hyperlink ref="E219:E221" location="'T 6'!A1" display="Table 6" xr:uid="{00000000-0004-0000-0F00-00006D000000}"/>
    <hyperlink ref="E222:E223" location="'T 4a and 5a'!A1" display="Table 4a and 5a" xr:uid="{00000000-0004-0000-0F00-00006E000000}"/>
    <hyperlink ref="E224:E226" location="'T 6'!A1" display="Table 6" xr:uid="{00000000-0004-0000-0F00-00006F000000}"/>
    <hyperlink ref="E227:E228" location="'T 4a and 5a'!A1" display="Table 4a and 5a" xr:uid="{00000000-0004-0000-0F00-000070000000}"/>
    <hyperlink ref="E229:E231" location="'T 6'!A1" display="Table 6" xr:uid="{00000000-0004-0000-0F00-000071000000}"/>
    <hyperlink ref="E232:E234" location="'T 4a and 5a'!A1" display="Table 4a and 5a" xr:uid="{00000000-0004-0000-0F00-000072000000}"/>
    <hyperlink ref="E235:E236" location="'T 6'!A1" display="Table 6" xr:uid="{00000000-0004-0000-0F00-000073000000}"/>
    <hyperlink ref="E237:E239" location="'T 4a and 5a'!A1" display="Table 4a and 5a" xr:uid="{00000000-0004-0000-0F00-000074000000}"/>
    <hyperlink ref="E240:E241" location="'T 6'!A1" display="Table 6" xr:uid="{00000000-0004-0000-0F00-000075000000}"/>
    <hyperlink ref="E245:E246" location="'T 7, B, 8 and C '!A1" display="Table 8" xr:uid="{00000000-0004-0000-0F00-000076000000}"/>
    <hyperlink ref="E247" location="'T 7, B, 8 and C '!A1" display="Table 8" xr:uid="{00000000-0004-0000-0F00-000077000000}"/>
    <hyperlink ref="E248" location="'T 4a and 5a'!A1" display="Table 4a and 5a" xr:uid="{C47A266C-1608-4BBB-9602-ED630A1DCE4F}"/>
    <hyperlink ref="E249" location="'T 4b and 5b'!A1" display="Table 4b and 5b" xr:uid="{280AE8C9-D296-4AD7-825D-EA03D675E58C}"/>
    <hyperlink ref="E252" location="'T 4a and 5a'!A1" display="Table 4a and 5a" xr:uid="{A6F6D903-FC09-4500-B154-E5873B4B173F}"/>
    <hyperlink ref="E253" location="'T 4b and 5b'!A1" display="Table 4b and 5b" xr:uid="{DC30958C-F095-4AD6-B6AE-36CE528D8964}"/>
    <hyperlink ref="E250" location="'T 4a and 5a'!A1" display="Table 4a and 5a" xr:uid="{8713DF9A-CABE-49AD-98E5-186F5641AE3E}"/>
    <hyperlink ref="E251" location="'T 4b and 5b'!A1" display="Table 4b and 5b" xr:uid="{3326CD32-6555-44FB-8AE0-659D999318AE}"/>
    <hyperlink ref="E255" location="'T 6'!A1" display="Table 6" xr:uid="{D1E0A3BF-923A-4DDE-976C-E30D729C264F}"/>
    <hyperlink ref="E256" location="'T 6'!A1" display="Table 6" xr:uid="{0486B7D3-DD39-4BF9-B8E0-26A7C816CC13}"/>
    <hyperlink ref="E257" location="'T 6'!A1" display="Table 6" xr:uid="{E7FC2562-4F19-48F6-925B-D685E597B073}"/>
    <hyperlink ref="E258" location="'T 6'!A1" display="Table 6" xr:uid="{35DF3CCD-D7AE-42BA-8D14-E2F21F9DD149}"/>
    <hyperlink ref="E259" location="'T 1 and A'!A1" display="Table 1 and A" xr:uid="{B402EBB1-BD2C-43FC-9064-6662AE12EA57}"/>
    <hyperlink ref="E260" location="'T 1 and A'!A1" display="Table 1 and A" xr:uid="{F2562E4C-603A-42FC-8E30-1C8EEB8B2815}"/>
    <hyperlink ref="E261" location="'T 2 and 3'!A1" display="Table 2" xr:uid="{BC6101D7-1B31-44AD-BEAD-228B575C0914}"/>
    <hyperlink ref="E262" location="'T 2 and 3'!A1" display="Table 2" xr:uid="{845320DA-BF0E-4B34-A9E9-5D914487A1E0}"/>
    <hyperlink ref="E263" location="'T 4a and 5a'!A1" display="Table 4a and 5a" xr:uid="{20AF7DFC-43F1-411C-B17B-B0714DAB20F9}"/>
    <hyperlink ref="E264" location="'T 4a and 5a'!A1" display="Table 4a and 5a" xr:uid="{6B7AC493-916D-45F3-9CEF-F7D713862AA8}"/>
    <hyperlink ref="E265" location="'T 2 and 3'!A1" display="Table 2" xr:uid="{16B1E89A-11FE-49B5-9D9E-D79EB8474594}"/>
    <hyperlink ref="E266" location="'T 7, B, 8 and C '!A1" display="Table 7, B, 8 and C" xr:uid="{21A479BB-5CE1-4A2B-ADE4-D3F4AF93C406}"/>
    <hyperlink ref="E267" location="'T 1 and A'!A1" display="Table 1 and A" xr:uid="{345619BE-0867-43EA-819A-071073F2340E}"/>
    <hyperlink ref="E80:E81" location="'T 9'!A1" display="Table 9" xr:uid="{00000000-0004-0000-0F00-00002B000000}"/>
    <hyperlink ref="E78:E79" location="'T 4b and 5b'!A1" display="Table 4b and 5b" xr:uid="{00000000-0004-0000-0F00-00002A000000}"/>
    <hyperlink ref="E76:E77" location="'T 4a and 5a'!A1" display="Table 4a and 5a" xr:uid="{00000000-0004-0000-0F00-000029000000}"/>
    <hyperlink ref="E75" location="'T 6'!A1" display="Table 6" xr:uid="{00000000-0004-0000-0F00-000028000000}"/>
    <hyperlink ref="E74" location="'T 2 and 3'!A1" display="Table 3" xr:uid="{00000000-0004-0000-0F00-000027000000}"/>
    <hyperlink ref="E199" location="'T 4b and 5b'!A1" display="Table 4b and 5b" xr:uid="{00000000-0004-0000-0F00-000065000000}"/>
    <hyperlink ref="E197:E198" location="'T 4a and 5a'!A1" display="Table 4a and 5a" xr:uid="{00000000-0004-0000-0F00-000064000000}"/>
    <hyperlink ref="E216" location="'H 6'!A1" display="Table 6" xr:uid="{1D522C1F-9966-4A4F-BBB8-559CF474EE88}"/>
    <hyperlink ref="E268" location="'T 4a and 5a'!A1" display="Table 4a and 5a" xr:uid="{F4A4A387-54F8-4813-9C24-5B528ACBA96D}"/>
    <hyperlink ref="E269:E270" location="'T 4b and 5b'!A1" display="Table 4b and 5b" xr:uid="{2FE1632F-3B3C-47A7-8758-D0AEB7C404ED}"/>
    <hyperlink ref="E271" location="'T 1 and A'!A1" display="Table 1 and A" xr:uid="{63F37658-35ED-434D-8D3A-1FB00879A726}"/>
    <hyperlink ref="E272" location="'T 1 and A'!A1" display="Table 1 and A" xr:uid="{7DFBC97C-DEA9-44F0-9FEB-12636B199B74}"/>
  </hyperlinks>
  <pageMargins left="0.7" right="0.7" top="0.75" bottom="0.75" header="0.3" footer="0.3"/>
  <pageSetup paperSize="9" orientation="portrait" r:id="rId5"/>
  <ignoredErrors>
    <ignoredError sqref="F10:F11 F34 F102:F103 F119 F198:F199 F215 F234:F235 F239:F240 F104:F107 F43 F77 F79 F112" formula="1"/>
  </ignoredErrors>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rgb="FFFFC000"/>
  </sheetPr>
  <dimension ref="A1:D37"/>
  <sheetViews>
    <sheetView showGridLines="0" zoomScaleNormal="100" workbookViewId="0">
      <selection activeCell="A4" sqref="A4:D10"/>
    </sheetView>
  </sheetViews>
  <sheetFormatPr defaultColWidth="9.296875" defaultRowHeight="12.5" x14ac:dyDescent="0.25"/>
  <cols>
    <col min="1" max="1" width="18" style="80" bestFit="1" customWidth="1"/>
    <col min="2" max="2" width="68.69921875" style="80" bestFit="1" customWidth="1"/>
    <col min="3" max="3" width="176.296875" style="80" customWidth="1"/>
    <col min="4" max="16384" width="9.296875" style="80"/>
  </cols>
  <sheetData>
    <row r="1" spans="1:4" ht="13" x14ac:dyDescent="0.3">
      <c r="A1" s="128" t="s">
        <v>1303</v>
      </c>
    </row>
    <row r="3" spans="1:4" ht="18" x14ac:dyDescent="0.4">
      <c r="A3" s="516" t="s">
        <v>1667</v>
      </c>
      <c r="B3" s="472"/>
      <c r="C3" s="136"/>
      <c r="D3" s="136"/>
    </row>
    <row r="4" spans="1:4" x14ac:dyDescent="0.25">
      <c r="A4" s="807" t="s">
        <v>1851</v>
      </c>
      <c r="B4" s="807"/>
      <c r="C4" s="807"/>
      <c r="D4" s="807"/>
    </row>
    <row r="5" spans="1:4" x14ac:dyDescent="0.25">
      <c r="A5" s="807"/>
      <c r="B5" s="807"/>
      <c r="C5" s="807"/>
      <c r="D5" s="807"/>
    </row>
    <row r="6" spans="1:4" x14ac:dyDescent="0.25">
      <c r="A6" s="807"/>
      <c r="B6" s="807"/>
      <c r="C6" s="807"/>
      <c r="D6" s="807"/>
    </row>
    <row r="7" spans="1:4" x14ac:dyDescent="0.25">
      <c r="A7" s="807"/>
      <c r="B7" s="807"/>
      <c r="C7" s="807"/>
      <c r="D7" s="807"/>
    </row>
    <row r="8" spans="1:4" x14ac:dyDescent="0.25">
      <c r="A8" s="807"/>
      <c r="B8" s="807"/>
      <c r="C8" s="807"/>
      <c r="D8" s="807"/>
    </row>
    <row r="9" spans="1:4" ht="20.25" customHeight="1" x14ac:dyDescent="0.25">
      <c r="A9" s="807"/>
      <c r="B9" s="807"/>
      <c r="C9" s="807"/>
      <c r="D9" s="807"/>
    </row>
    <row r="10" spans="1:4" ht="21.75" customHeight="1" x14ac:dyDescent="0.25">
      <c r="A10" s="807"/>
      <c r="B10" s="807"/>
      <c r="C10" s="807"/>
      <c r="D10" s="807"/>
    </row>
    <row r="11" spans="1:4" ht="13" thickBot="1" x14ac:dyDescent="0.3"/>
    <row r="12" spans="1:4" ht="27" customHeight="1" thickBot="1" x14ac:dyDescent="0.3">
      <c r="A12" s="1044" t="s">
        <v>1456</v>
      </c>
      <c r="B12" s="1045"/>
      <c r="C12" s="1046"/>
    </row>
    <row r="13" spans="1:4" s="149" customFormat="1" ht="37.5" x14ac:dyDescent="0.3">
      <c r="A13" s="352" t="s">
        <v>1455</v>
      </c>
      <c r="B13" s="210" t="s">
        <v>4</v>
      </c>
      <c r="C13" s="211" t="s">
        <v>1852</v>
      </c>
    </row>
    <row r="14" spans="1:4" ht="81.75" customHeight="1" x14ac:dyDescent="0.25">
      <c r="A14" s="353" t="s">
        <v>597</v>
      </c>
      <c r="B14" s="686" t="s">
        <v>1334</v>
      </c>
      <c r="C14" s="687" t="s">
        <v>1862</v>
      </c>
    </row>
    <row r="15" spans="1:4" ht="62.5" x14ac:dyDescent="0.25">
      <c r="A15" s="354" t="s">
        <v>600</v>
      </c>
      <c r="B15" s="685" t="s">
        <v>1853</v>
      </c>
      <c r="C15" s="212" t="s">
        <v>1854</v>
      </c>
    </row>
    <row r="16" spans="1:4" ht="26.25" customHeight="1" x14ac:dyDescent="0.25">
      <c r="A16" s="355" t="s">
        <v>566</v>
      </c>
      <c r="B16" s="1047" t="s">
        <v>1318</v>
      </c>
      <c r="C16" s="1048" t="s">
        <v>1855</v>
      </c>
    </row>
    <row r="17" spans="1:3" ht="30" customHeight="1" x14ac:dyDescent="0.25">
      <c r="A17" s="355" t="s">
        <v>1335</v>
      </c>
      <c r="B17" s="1047" t="s">
        <v>1318</v>
      </c>
      <c r="C17" s="1048"/>
    </row>
    <row r="18" spans="1:3" ht="38.25" customHeight="1" x14ac:dyDescent="0.25">
      <c r="A18" s="354" t="s">
        <v>599</v>
      </c>
      <c r="B18" s="1041" t="s">
        <v>1317</v>
      </c>
      <c r="C18" s="1042" t="s">
        <v>1856</v>
      </c>
    </row>
    <row r="19" spans="1:3" ht="42.75" customHeight="1" x14ac:dyDescent="0.25">
      <c r="A19" s="354" t="s">
        <v>1511</v>
      </c>
      <c r="B19" s="1041" t="s">
        <v>1317</v>
      </c>
      <c r="C19" s="1043"/>
    </row>
    <row r="20" spans="1:3" ht="37.5" x14ac:dyDescent="0.25">
      <c r="A20" s="353" t="s">
        <v>224</v>
      </c>
      <c r="B20" s="686" t="s">
        <v>1857</v>
      </c>
      <c r="C20" s="215" t="s">
        <v>1858</v>
      </c>
    </row>
    <row r="21" spans="1:3" ht="25" x14ac:dyDescent="0.25">
      <c r="A21" s="356" t="s">
        <v>1457</v>
      </c>
      <c r="B21" s="213" t="s">
        <v>1458</v>
      </c>
      <c r="C21" s="214" t="s">
        <v>1859</v>
      </c>
    </row>
    <row r="22" spans="1:3" ht="25" x14ac:dyDescent="0.25">
      <c r="A22" s="353" t="s">
        <v>1446</v>
      </c>
      <c r="B22" s="686" t="s">
        <v>1459</v>
      </c>
      <c r="C22" s="687" t="s">
        <v>1860</v>
      </c>
    </row>
    <row r="23" spans="1:3" ht="25.5" thickBot="1" x14ac:dyDescent="0.3">
      <c r="A23" s="485" t="s">
        <v>227</v>
      </c>
      <c r="B23" s="485" t="s">
        <v>1672</v>
      </c>
      <c r="C23" s="486" t="s">
        <v>1861</v>
      </c>
    </row>
    <row r="24" spans="1:3" x14ac:dyDescent="0.25">
      <c r="A24" s="149"/>
      <c r="B24" s="149"/>
      <c r="C24" s="150"/>
    </row>
    <row r="25" spans="1:3" x14ac:dyDescent="0.25">
      <c r="A25" s="149"/>
      <c r="B25" s="149"/>
      <c r="C25" s="150"/>
    </row>
    <row r="26" spans="1:3" x14ac:dyDescent="0.25">
      <c r="A26" s="149"/>
      <c r="B26" s="149"/>
      <c r="C26" s="150"/>
    </row>
    <row r="27" spans="1:3" x14ac:dyDescent="0.25">
      <c r="A27" s="149"/>
      <c r="B27" s="149"/>
      <c r="C27" s="150"/>
    </row>
    <row r="28" spans="1:3" x14ac:dyDescent="0.25">
      <c r="A28" s="149"/>
      <c r="B28" s="149"/>
      <c r="C28" s="150"/>
    </row>
    <row r="29" spans="1:3" x14ac:dyDescent="0.25">
      <c r="A29" s="149"/>
      <c r="B29" s="149"/>
      <c r="C29" s="150"/>
    </row>
    <row r="30" spans="1:3" x14ac:dyDescent="0.25">
      <c r="A30" s="149"/>
      <c r="B30" s="149"/>
      <c r="C30" s="150"/>
    </row>
    <row r="31" spans="1:3" x14ac:dyDescent="0.25">
      <c r="A31" s="149"/>
      <c r="B31" s="149"/>
      <c r="C31" s="150"/>
    </row>
    <row r="32" spans="1:3" x14ac:dyDescent="0.25">
      <c r="A32" s="149"/>
      <c r="B32" s="149"/>
      <c r="C32" s="150"/>
    </row>
    <row r="33" spans="1:3" x14ac:dyDescent="0.25">
      <c r="A33" s="149"/>
      <c r="B33" s="149"/>
      <c r="C33" s="150"/>
    </row>
    <row r="34" spans="1:3" x14ac:dyDescent="0.25">
      <c r="A34" s="149"/>
      <c r="B34" s="149"/>
      <c r="C34" s="150"/>
    </row>
    <row r="35" spans="1:3" x14ac:dyDescent="0.25">
      <c r="A35" s="149"/>
      <c r="B35" s="149"/>
      <c r="C35" s="150"/>
    </row>
    <row r="36" spans="1:3" x14ac:dyDescent="0.25">
      <c r="A36" s="149"/>
      <c r="B36" s="149"/>
      <c r="C36" s="150"/>
    </row>
    <row r="37" spans="1:3" x14ac:dyDescent="0.25">
      <c r="A37" s="149"/>
      <c r="B37" s="149"/>
      <c r="C37" s="150"/>
    </row>
  </sheetData>
  <sheetProtection algorithmName="SHA-512" hashValue="p99K9RGc0iKZNqAJwzRWIMZ5QcJGzn53GQbroPqeEEmTDR8Gqz1OUZKwrAm97ponb8OK7/kcgagwjfa0HjPj2A==" saltValue="G2RWVfaTU6nGZX0SS5ReJw==" spinCount="100000" sheet="1" sort="0" autoFilter="0"/>
  <mergeCells count="6">
    <mergeCell ref="B18:B19"/>
    <mergeCell ref="C18:C19"/>
    <mergeCell ref="A4:D10"/>
    <mergeCell ref="A12:C12"/>
    <mergeCell ref="B16:B17"/>
    <mergeCell ref="C16:C17"/>
  </mergeCells>
  <hyperlinks>
    <hyperlink ref="A1" location="INDEX!A1" display="Back to INDEX" xr:uid="{00000000-0004-0000-1000-000000000000}"/>
    <hyperlink ref="A16" location="'T 4a and 5a'!A1" display="Table 4a" xr:uid="{00000000-0004-0000-1000-000001000000}"/>
    <hyperlink ref="A17" location="'T 4b and 5b'!A1" display="Table 4b" xr:uid="{00000000-0004-0000-1000-000002000000}"/>
    <hyperlink ref="A18" location="'T 4a and 5a'!A1" display="Table 5a" xr:uid="{00000000-0004-0000-1000-000003000000}"/>
    <hyperlink ref="A19" location="'T 4b and 5b'!A1" display="Table 5b" xr:uid="{00000000-0004-0000-1000-000004000000}"/>
    <hyperlink ref="A20" location="'T 6'!A1" display="Table 6" xr:uid="{00000000-0004-0000-1000-000005000000}"/>
    <hyperlink ref="A21" location="'T 7, B, 8 and C '!A1" display="Table 7" xr:uid="{00000000-0004-0000-1000-000006000000}"/>
    <hyperlink ref="A22" location="'T 7, B, 8 and C '!A1" display="Table 8" xr:uid="{00000000-0004-0000-1000-000007000000}"/>
    <hyperlink ref="A15" location="'T 2 and 3'!A1" display="Table 3" xr:uid="{00000000-0004-0000-1000-000008000000}"/>
    <hyperlink ref="A14" location="'T 2 and 3'!A1" display="Table 2" xr:uid="{00000000-0004-0000-1000-000009000000}"/>
    <hyperlink ref="A13" location="'T 1 and A'!A1" display="Table 1" xr:uid="{00000000-0004-0000-1000-00000A000000}"/>
    <hyperlink ref="A23" location="'T 9'!A1" display="Table 9" xr:uid="{00000000-0004-0000-1000-00000B00000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
    <tabColor rgb="FFFFC000"/>
  </sheetPr>
  <dimension ref="A1:E74"/>
  <sheetViews>
    <sheetView showGridLines="0" zoomScaleNormal="100" workbookViewId="0">
      <pane xSplit="1" ySplit="6" topLeftCell="B7" activePane="bottomRight" state="frozen"/>
      <selection pane="topRight" activeCell="B1" sqref="B1"/>
      <selection pane="bottomLeft" activeCell="A7" sqref="A7"/>
      <selection pane="bottomRight" activeCell="A74" sqref="A74"/>
    </sheetView>
  </sheetViews>
  <sheetFormatPr defaultColWidth="9.296875" defaultRowHeight="13.4" customHeight="1" x14ac:dyDescent="0.25"/>
  <cols>
    <col min="1" max="1" width="63.19921875" style="1" customWidth="1"/>
    <col min="2" max="2" width="17" style="1" customWidth="1"/>
    <col min="3" max="3" width="13.296875" style="1" customWidth="1"/>
    <col min="4" max="4" width="17.19921875" style="1" customWidth="1"/>
    <col min="5" max="5" width="152.3984375" style="1" customWidth="1"/>
    <col min="6" max="6" width="27.296875" style="1" customWidth="1"/>
    <col min="7" max="16384" width="9.296875" style="1"/>
  </cols>
  <sheetData>
    <row r="1" spans="1:5" s="80" customFormat="1" ht="13.4" customHeight="1" x14ac:dyDescent="0.3">
      <c r="A1" s="128" t="s">
        <v>1303</v>
      </c>
    </row>
    <row r="2" spans="1:5" s="91" customFormat="1" ht="21.65" customHeight="1" x14ac:dyDescent="0.3">
      <c r="A2" s="487" t="s">
        <v>1673</v>
      </c>
      <c r="B2" s="89"/>
      <c r="C2" s="90"/>
    </row>
    <row r="3" spans="1:5" ht="13.4" customHeight="1" x14ac:dyDescent="0.3">
      <c r="A3" s="44" t="s">
        <v>272</v>
      </c>
      <c r="B3" s="21"/>
      <c r="C3" s="25"/>
    </row>
    <row r="4" spans="1:5" ht="13.4" customHeight="1" x14ac:dyDescent="0.25">
      <c r="A4" s="13"/>
      <c r="B4" s="12"/>
      <c r="C4" s="25"/>
    </row>
    <row r="5" spans="1:5" s="95" customFormat="1" ht="19.399999999999999" customHeight="1" thickBot="1" x14ac:dyDescent="0.45">
      <c r="A5" s="92" t="s">
        <v>4</v>
      </c>
      <c r="B5" s="93"/>
      <c r="C5" s="94"/>
    </row>
    <row r="6" spans="1:5" s="87" customFormat="1" ht="38.15" customHeight="1" x14ac:dyDescent="0.25">
      <c r="A6" s="83" t="s">
        <v>72</v>
      </c>
      <c r="B6" s="84" t="s">
        <v>73</v>
      </c>
      <c r="C6" s="85" t="s">
        <v>122</v>
      </c>
      <c r="D6" s="86" t="s">
        <v>52</v>
      </c>
      <c r="E6" s="459" t="s">
        <v>661</v>
      </c>
    </row>
    <row r="7" spans="1:5" ht="13.4" customHeight="1" x14ac:dyDescent="0.25">
      <c r="A7" s="123" t="s">
        <v>74</v>
      </c>
      <c r="B7" s="45"/>
      <c r="C7" s="228"/>
      <c r="D7" s="232"/>
      <c r="E7" s="460"/>
    </row>
    <row r="8" spans="1:5" ht="13.4" customHeight="1" x14ac:dyDescent="0.25">
      <c r="A8" s="617" t="s">
        <v>75</v>
      </c>
      <c r="B8" s="618" t="s">
        <v>49</v>
      </c>
      <c r="C8" s="619" t="s">
        <v>127</v>
      </c>
      <c r="D8" s="620" t="s">
        <v>192</v>
      </c>
      <c r="E8" s="621" t="s">
        <v>662</v>
      </c>
    </row>
    <row r="9" spans="1:5" ht="13.4" customHeight="1" x14ac:dyDescent="0.25">
      <c r="A9" s="617" t="s">
        <v>76</v>
      </c>
      <c r="B9" s="618" t="s">
        <v>49</v>
      </c>
      <c r="C9" s="619" t="s">
        <v>127</v>
      </c>
      <c r="D9" s="620" t="s">
        <v>192</v>
      </c>
      <c r="E9" s="621" t="s">
        <v>663</v>
      </c>
    </row>
    <row r="10" spans="1:5" ht="13.4" customHeight="1" x14ac:dyDescent="0.25">
      <c r="A10" s="216"/>
      <c r="B10" s="45"/>
      <c r="C10" s="228"/>
      <c r="D10" s="233"/>
      <c r="E10" s="461"/>
    </row>
    <row r="11" spans="1:5" ht="13.4" customHeight="1" x14ac:dyDescent="0.25">
      <c r="A11" s="123" t="s">
        <v>77</v>
      </c>
      <c r="B11" s="45"/>
      <c r="C11" s="228"/>
      <c r="D11" s="233"/>
      <c r="E11" s="461"/>
    </row>
    <row r="12" spans="1:5" ht="13.4" customHeight="1" x14ac:dyDescent="0.25">
      <c r="A12" s="216" t="s">
        <v>76</v>
      </c>
      <c r="B12" s="45" t="s">
        <v>49</v>
      </c>
      <c r="C12" s="229" t="s">
        <v>127</v>
      </c>
      <c r="D12" s="233" t="s">
        <v>192</v>
      </c>
      <c r="E12" s="461" t="s">
        <v>453</v>
      </c>
    </row>
    <row r="13" spans="1:5" ht="13.4" customHeight="1" x14ac:dyDescent="0.25">
      <c r="A13" s="217" t="s">
        <v>6</v>
      </c>
      <c r="B13" s="45"/>
      <c r="C13" s="229"/>
      <c r="D13" s="233"/>
      <c r="E13" s="461"/>
    </row>
    <row r="14" spans="1:5" ht="13.4" customHeight="1" x14ac:dyDescent="0.25">
      <c r="A14" s="218" t="s">
        <v>78</v>
      </c>
      <c r="B14" s="45" t="s">
        <v>49</v>
      </c>
      <c r="C14" s="229" t="s">
        <v>127</v>
      </c>
      <c r="D14" s="233" t="s">
        <v>192</v>
      </c>
      <c r="E14" s="461" t="s">
        <v>452</v>
      </c>
    </row>
    <row r="15" spans="1:5" ht="13.4" customHeight="1" x14ac:dyDescent="0.25">
      <c r="A15" s="218" t="s">
        <v>79</v>
      </c>
      <c r="B15" s="45" t="s">
        <v>49</v>
      </c>
      <c r="C15" s="229" t="s">
        <v>127</v>
      </c>
      <c r="D15" s="233" t="s">
        <v>192</v>
      </c>
      <c r="E15" s="461" t="s">
        <v>454</v>
      </c>
    </row>
    <row r="16" spans="1:5" ht="13.4" customHeight="1" x14ac:dyDescent="0.25">
      <c r="A16" s="219" t="s">
        <v>6</v>
      </c>
      <c r="B16" s="45"/>
      <c r="C16" s="228"/>
      <c r="D16" s="233"/>
      <c r="E16" s="461"/>
    </row>
    <row r="17" spans="1:5" ht="13.4" customHeight="1" x14ac:dyDescent="0.25">
      <c r="A17" s="220" t="s">
        <v>80</v>
      </c>
      <c r="B17" s="45" t="s">
        <v>49</v>
      </c>
      <c r="C17" s="228" t="s">
        <v>127</v>
      </c>
      <c r="D17" s="232" t="s">
        <v>192</v>
      </c>
      <c r="E17" s="461" t="s">
        <v>455</v>
      </c>
    </row>
    <row r="18" spans="1:5" ht="13.4" customHeight="1" x14ac:dyDescent="0.25">
      <c r="A18" s="221" t="s">
        <v>81</v>
      </c>
      <c r="B18" s="45" t="s">
        <v>49</v>
      </c>
      <c r="C18" s="229" t="s">
        <v>127</v>
      </c>
      <c r="D18" s="233" t="s">
        <v>192</v>
      </c>
      <c r="E18" s="461" t="s">
        <v>664</v>
      </c>
    </row>
    <row r="19" spans="1:5" ht="13.4" customHeight="1" x14ac:dyDescent="0.25">
      <c r="A19" s="221" t="s">
        <v>82</v>
      </c>
      <c r="B19" s="45" t="s">
        <v>49</v>
      </c>
      <c r="C19" s="229" t="s">
        <v>127</v>
      </c>
      <c r="D19" s="233" t="s">
        <v>192</v>
      </c>
      <c r="E19" s="461" t="s">
        <v>511</v>
      </c>
    </row>
    <row r="20" spans="1:5" ht="13.4" customHeight="1" x14ac:dyDescent="0.25">
      <c r="A20" s="221" t="s">
        <v>273</v>
      </c>
      <c r="B20" s="45" t="s">
        <v>49</v>
      </c>
      <c r="C20" s="229" t="s">
        <v>127</v>
      </c>
      <c r="D20" s="233" t="s">
        <v>192</v>
      </c>
      <c r="E20" s="461" t="s">
        <v>665</v>
      </c>
    </row>
    <row r="21" spans="1:5" ht="13.4" customHeight="1" x14ac:dyDescent="0.25">
      <c r="A21" s="222" t="s">
        <v>221</v>
      </c>
      <c r="B21" s="45"/>
      <c r="C21" s="229"/>
      <c r="D21" s="233"/>
      <c r="E21" s="462"/>
    </row>
    <row r="22" spans="1:5" ht="13.4" customHeight="1" x14ac:dyDescent="0.25">
      <c r="A22" s="622" t="s">
        <v>222</v>
      </c>
      <c r="B22" s="618" t="s">
        <v>49</v>
      </c>
      <c r="C22" s="619" t="s">
        <v>133</v>
      </c>
      <c r="D22" s="620" t="s">
        <v>192</v>
      </c>
      <c r="E22" s="621" t="s">
        <v>666</v>
      </c>
    </row>
    <row r="23" spans="1:5" ht="26.5" customHeight="1" x14ac:dyDescent="0.25">
      <c r="A23" s="622" t="s">
        <v>112</v>
      </c>
      <c r="B23" s="618" t="s">
        <v>49</v>
      </c>
      <c r="C23" s="619" t="s">
        <v>127</v>
      </c>
      <c r="D23" s="620" t="s">
        <v>192</v>
      </c>
      <c r="E23" s="621" t="s">
        <v>667</v>
      </c>
    </row>
    <row r="24" spans="1:5" ht="13.4" customHeight="1" x14ac:dyDescent="0.25">
      <c r="A24" s="222" t="s">
        <v>83</v>
      </c>
      <c r="B24" s="45"/>
      <c r="C24" s="228"/>
      <c r="D24" s="233"/>
      <c r="E24" s="461"/>
    </row>
    <row r="25" spans="1:5" ht="13.4" customHeight="1" x14ac:dyDescent="0.25">
      <c r="A25" s="622" t="s">
        <v>75</v>
      </c>
      <c r="B25" s="618" t="s">
        <v>49</v>
      </c>
      <c r="C25" s="619" t="s">
        <v>127</v>
      </c>
      <c r="D25" s="620" t="s">
        <v>192</v>
      </c>
      <c r="E25" s="621" t="s">
        <v>668</v>
      </c>
    </row>
    <row r="26" spans="1:5" ht="13.4" customHeight="1" x14ac:dyDescent="0.25">
      <c r="A26" s="622" t="s">
        <v>85</v>
      </c>
      <c r="B26" s="618" t="s">
        <v>49</v>
      </c>
      <c r="C26" s="619" t="s">
        <v>133</v>
      </c>
      <c r="D26" s="620" t="s">
        <v>192</v>
      </c>
      <c r="E26" s="621" t="s">
        <v>669</v>
      </c>
    </row>
    <row r="27" spans="1:5" ht="13.4" customHeight="1" x14ac:dyDescent="0.25">
      <c r="A27" s="222" t="s">
        <v>86</v>
      </c>
      <c r="B27" s="45"/>
      <c r="C27" s="228"/>
      <c r="D27" s="233"/>
      <c r="E27" s="461"/>
    </row>
    <row r="28" spans="1:5" ht="13.4" customHeight="1" x14ac:dyDescent="0.25">
      <c r="A28" s="622" t="s">
        <v>75</v>
      </c>
      <c r="B28" s="618" t="s">
        <v>49</v>
      </c>
      <c r="C28" s="619" t="s">
        <v>127</v>
      </c>
      <c r="D28" s="620" t="s">
        <v>192</v>
      </c>
      <c r="E28" s="621" t="s">
        <v>670</v>
      </c>
    </row>
    <row r="29" spans="1:5" ht="13.4" customHeight="1" x14ac:dyDescent="0.25">
      <c r="A29" s="622" t="s">
        <v>85</v>
      </c>
      <c r="B29" s="618" t="s">
        <v>49</v>
      </c>
      <c r="C29" s="619" t="s">
        <v>133</v>
      </c>
      <c r="D29" s="620" t="s">
        <v>192</v>
      </c>
      <c r="E29" s="621" t="s">
        <v>671</v>
      </c>
    </row>
    <row r="30" spans="1:5" ht="13.4" customHeight="1" x14ac:dyDescent="0.25">
      <c r="A30" s="222" t="s">
        <v>87</v>
      </c>
      <c r="B30" s="45"/>
      <c r="C30" s="228"/>
      <c r="D30" s="233"/>
      <c r="E30" s="461"/>
    </row>
    <row r="31" spans="1:5" ht="13.4" customHeight="1" x14ac:dyDescent="0.25">
      <c r="A31" s="622" t="s">
        <v>75</v>
      </c>
      <c r="B31" s="618" t="s">
        <v>49</v>
      </c>
      <c r="C31" s="619" t="s">
        <v>127</v>
      </c>
      <c r="D31" s="620" t="s">
        <v>192</v>
      </c>
      <c r="E31" s="621" t="s">
        <v>672</v>
      </c>
    </row>
    <row r="32" spans="1:5" ht="13.4" customHeight="1" x14ac:dyDescent="0.25">
      <c r="A32" s="622" t="s">
        <v>85</v>
      </c>
      <c r="B32" s="618" t="s">
        <v>49</v>
      </c>
      <c r="C32" s="619" t="s">
        <v>133</v>
      </c>
      <c r="D32" s="620" t="s">
        <v>192</v>
      </c>
      <c r="E32" s="621" t="s">
        <v>673</v>
      </c>
    </row>
    <row r="33" spans="1:5" ht="13.4" customHeight="1" x14ac:dyDescent="0.25">
      <c r="A33" s="222" t="s">
        <v>88</v>
      </c>
      <c r="B33" s="45"/>
      <c r="C33" s="228"/>
      <c r="D33" s="233"/>
      <c r="E33" s="461"/>
    </row>
    <row r="34" spans="1:5" ht="13.4" customHeight="1" x14ac:dyDescent="0.25">
      <c r="A34" s="622" t="s">
        <v>75</v>
      </c>
      <c r="B34" s="618" t="s">
        <v>49</v>
      </c>
      <c r="C34" s="619" t="s">
        <v>127</v>
      </c>
      <c r="D34" s="620" t="s">
        <v>192</v>
      </c>
      <c r="E34" s="621" t="s">
        <v>674</v>
      </c>
    </row>
    <row r="35" spans="1:5" ht="13.4" customHeight="1" x14ac:dyDescent="0.25">
      <c r="A35" s="622" t="s">
        <v>85</v>
      </c>
      <c r="B35" s="618" t="s">
        <v>49</v>
      </c>
      <c r="C35" s="619" t="s">
        <v>133</v>
      </c>
      <c r="D35" s="620" t="s">
        <v>192</v>
      </c>
      <c r="E35" s="621" t="s">
        <v>675</v>
      </c>
    </row>
    <row r="36" spans="1:5" ht="13.4" customHeight="1" x14ac:dyDescent="0.25">
      <c r="A36" s="223" t="s">
        <v>137</v>
      </c>
      <c r="B36" s="226"/>
      <c r="C36" s="229"/>
      <c r="D36" s="233"/>
      <c r="E36" s="461"/>
    </row>
    <row r="37" spans="1:5" ht="13.4" customHeight="1" x14ac:dyDescent="0.25">
      <c r="A37" s="218" t="s">
        <v>138</v>
      </c>
      <c r="B37" s="782" t="s">
        <v>2774</v>
      </c>
      <c r="C37" s="229" t="s">
        <v>127</v>
      </c>
      <c r="D37" s="233" t="s">
        <v>192</v>
      </c>
      <c r="E37" s="461" t="s">
        <v>676</v>
      </c>
    </row>
    <row r="38" spans="1:5" ht="13.4" customHeight="1" x14ac:dyDescent="0.25">
      <c r="A38" s="218"/>
      <c r="B38" s="45"/>
      <c r="C38" s="228"/>
      <c r="D38" s="233"/>
      <c r="E38" s="463"/>
    </row>
    <row r="39" spans="1:5" ht="13.4" customHeight="1" x14ac:dyDescent="0.25">
      <c r="A39" s="123" t="s">
        <v>89</v>
      </c>
      <c r="B39" s="45"/>
      <c r="C39" s="228"/>
      <c r="D39" s="233"/>
      <c r="E39" s="460"/>
    </row>
    <row r="40" spans="1:5" ht="13.4" customHeight="1" x14ac:dyDescent="0.25">
      <c r="A40" s="623" t="s">
        <v>84</v>
      </c>
      <c r="B40" s="624" t="s">
        <v>49</v>
      </c>
      <c r="C40" s="625" t="s">
        <v>127</v>
      </c>
      <c r="D40" s="626" t="s">
        <v>192</v>
      </c>
      <c r="E40" s="621" t="s">
        <v>677</v>
      </c>
    </row>
    <row r="41" spans="1:5" ht="13.4" customHeight="1" x14ac:dyDescent="0.25">
      <c r="A41" s="216" t="s">
        <v>81</v>
      </c>
      <c r="B41" s="45" t="s">
        <v>49</v>
      </c>
      <c r="C41" s="229" t="s">
        <v>127</v>
      </c>
      <c r="D41" s="233" t="s">
        <v>192</v>
      </c>
      <c r="E41" s="461" t="s">
        <v>678</v>
      </c>
    </row>
    <row r="42" spans="1:5" ht="13.4" customHeight="1" x14ac:dyDescent="0.25">
      <c r="A42" s="216" t="s">
        <v>82</v>
      </c>
      <c r="B42" s="45" t="s">
        <v>49</v>
      </c>
      <c r="C42" s="229" t="s">
        <v>127</v>
      </c>
      <c r="D42" s="233" t="s">
        <v>192</v>
      </c>
      <c r="E42" s="461" t="s">
        <v>512</v>
      </c>
    </row>
    <row r="43" spans="1:5" ht="13.4" customHeight="1" x14ac:dyDescent="0.25">
      <c r="A43" s="617" t="s">
        <v>273</v>
      </c>
      <c r="B43" s="618" t="s">
        <v>49</v>
      </c>
      <c r="C43" s="619" t="s">
        <v>127</v>
      </c>
      <c r="D43" s="620" t="s">
        <v>192</v>
      </c>
      <c r="E43" s="621" t="s">
        <v>679</v>
      </c>
    </row>
    <row r="44" spans="1:5" ht="13.4" customHeight="1" x14ac:dyDescent="0.25">
      <c r="A44" s="629" t="s">
        <v>28</v>
      </c>
      <c r="B44" s="630"/>
      <c r="C44" s="631"/>
      <c r="D44" s="632"/>
      <c r="E44" s="633"/>
    </row>
    <row r="45" spans="1:5" ht="13.4" customHeight="1" x14ac:dyDescent="0.25">
      <c r="A45" s="622" t="s">
        <v>228</v>
      </c>
      <c r="B45" s="618" t="s">
        <v>49</v>
      </c>
      <c r="C45" s="619" t="s">
        <v>127</v>
      </c>
      <c r="D45" s="620" t="s">
        <v>192</v>
      </c>
      <c r="E45" s="621" t="s">
        <v>680</v>
      </c>
    </row>
    <row r="46" spans="1:5" ht="13.4" customHeight="1" x14ac:dyDescent="0.25">
      <c r="A46" s="216"/>
      <c r="B46" s="45"/>
      <c r="C46" s="228"/>
      <c r="D46" s="233"/>
      <c r="E46" s="461"/>
    </row>
    <row r="47" spans="1:5" ht="13.4" customHeight="1" x14ac:dyDescent="0.25">
      <c r="A47" s="224" t="s">
        <v>91</v>
      </c>
      <c r="B47" s="226"/>
      <c r="C47" s="231"/>
      <c r="D47" s="233"/>
      <c r="E47" s="461"/>
    </row>
    <row r="48" spans="1:5" ht="13.4" customHeight="1" x14ac:dyDescent="0.25">
      <c r="A48" s="627" t="s">
        <v>84</v>
      </c>
      <c r="B48" s="628" t="s">
        <v>49</v>
      </c>
      <c r="C48" s="619" t="s">
        <v>127</v>
      </c>
      <c r="D48" s="620" t="s">
        <v>192</v>
      </c>
      <c r="E48" s="621" t="s">
        <v>459</v>
      </c>
    </row>
    <row r="49" spans="1:5" ht="13.4" customHeight="1" x14ac:dyDescent="0.3">
      <c r="A49" s="47" t="s">
        <v>6</v>
      </c>
      <c r="B49" s="226"/>
      <c r="C49" s="229"/>
      <c r="D49" s="233"/>
      <c r="E49" s="461"/>
    </row>
    <row r="50" spans="1:5" ht="13.4" customHeight="1" x14ac:dyDescent="0.25">
      <c r="A50" s="634" t="s">
        <v>136</v>
      </c>
      <c r="B50" s="628" t="s">
        <v>49</v>
      </c>
      <c r="C50" s="619" t="s">
        <v>127</v>
      </c>
      <c r="D50" s="620" t="s">
        <v>192</v>
      </c>
      <c r="E50" s="621" t="s">
        <v>458</v>
      </c>
    </row>
    <row r="51" spans="1:5" ht="13.4" customHeight="1" x14ac:dyDescent="0.25">
      <c r="A51" s="634" t="s">
        <v>137</v>
      </c>
      <c r="B51" s="628" t="s">
        <v>49</v>
      </c>
      <c r="C51" s="619" t="s">
        <v>127</v>
      </c>
      <c r="D51" s="620" t="s">
        <v>192</v>
      </c>
      <c r="E51" s="621" t="s">
        <v>460</v>
      </c>
    </row>
    <row r="52" spans="1:5" ht="13.4" customHeight="1" x14ac:dyDescent="0.25">
      <c r="A52" s="220" t="s">
        <v>138</v>
      </c>
      <c r="B52" s="782" t="s">
        <v>2774</v>
      </c>
      <c r="C52" s="229" t="s">
        <v>127</v>
      </c>
      <c r="D52" s="233" t="s">
        <v>192</v>
      </c>
      <c r="E52" s="778" t="s">
        <v>2770</v>
      </c>
    </row>
    <row r="53" spans="1:5" s="32" customFormat="1" ht="13.4" customHeight="1" x14ac:dyDescent="0.25">
      <c r="A53" s="623" t="s">
        <v>75</v>
      </c>
      <c r="B53" s="618" t="s">
        <v>49</v>
      </c>
      <c r="C53" s="619" t="s">
        <v>127</v>
      </c>
      <c r="D53" s="620" t="s">
        <v>192</v>
      </c>
      <c r="E53" s="621" t="s">
        <v>681</v>
      </c>
    </row>
    <row r="54" spans="1:5" ht="13.4" customHeight="1" x14ac:dyDescent="0.25">
      <c r="A54" s="221" t="s">
        <v>81</v>
      </c>
      <c r="B54" s="45" t="s">
        <v>49</v>
      </c>
      <c r="C54" s="229" t="s">
        <v>127</v>
      </c>
      <c r="D54" s="233" t="s">
        <v>192</v>
      </c>
      <c r="E54" s="461" t="s">
        <v>682</v>
      </c>
    </row>
    <row r="55" spans="1:5" ht="13.4" customHeight="1" x14ac:dyDescent="0.25">
      <c r="A55" s="221"/>
      <c r="B55" s="45"/>
      <c r="C55" s="229"/>
      <c r="D55" s="233"/>
      <c r="E55" s="461"/>
    </row>
    <row r="56" spans="1:5" ht="13.4" customHeight="1" x14ac:dyDescent="0.25">
      <c r="A56" s="225" t="s">
        <v>92</v>
      </c>
      <c r="B56" s="45"/>
      <c r="C56" s="229"/>
      <c r="D56" s="233"/>
      <c r="E56" s="461"/>
    </row>
    <row r="57" spans="1:5" ht="13.4" customHeight="1" x14ac:dyDescent="0.25">
      <c r="A57" s="623" t="s">
        <v>84</v>
      </c>
      <c r="B57" s="618" t="s">
        <v>49</v>
      </c>
      <c r="C57" s="619" t="s">
        <v>127</v>
      </c>
      <c r="D57" s="620" t="s">
        <v>192</v>
      </c>
      <c r="E57" s="621" t="s">
        <v>456</v>
      </c>
    </row>
    <row r="58" spans="1:5" ht="13.4" customHeight="1" x14ac:dyDescent="0.25">
      <c r="A58" s="623" t="s">
        <v>75</v>
      </c>
      <c r="B58" s="618" t="s">
        <v>49</v>
      </c>
      <c r="C58" s="619" t="s">
        <v>127</v>
      </c>
      <c r="D58" s="620" t="s">
        <v>192</v>
      </c>
      <c r="E58" s="621" t="s">
        <v>457</v>
      </c>
    </row>
    <row r="59" spans="1:5" ht="13.4" customHeight="1" x14ac:dyDescent="0.25">
      <c r="A59" s="623" t="s">
        <v>210</v>
      </c>
      <c r="B59" s="618" t="s">
        <v>49</v>
      </c>
      <c r="C59" s="619" t="s">
        <v>127</v>
      </c>
      <c r="D59" s="620" t="s">
        <v>192</v>
      </c>
      <c r="E59" s="621" t="s">
        <v>683</v>
      </c>
    </row>
    <row r="60" spans="1:5" ht="13.4" customHeight="1" x14ac:dyDescent="0.25">
      <c r="A60" s="623" t="s">
        <v>90</v>
      </c>
      <c r="B60" s="618" t="s">
        <v>49</v>
      </c>
      <c r="C60" s="619" t="s">
        <v>133</v>
      </c>
      <c r="D60" s="620" t="s">
        <v>192</v>
      </c>
      <c r="E60" s="621" t="s">
        <v>684</v>
      </c>
    </row>
    <row r="61" spans="1:5" ht="13.4" customHeight="1" x14ac:dyDescent="0.25">
      <c r="A61" s="221" t="s">
        <v>81</v>
      </c>
      <c r="B61" s="45" t="s">
        <v>49</v>
      </c>
      <c r="C61" s="229" t="s">
        <v>127</v>
      </c>
      <c r="D61" s="233" t="s">
        <v>192</v>
      </c>
      <c r="E61" s="461" t="s">
        <v>685</v>
      </c>
    </row>
    <row r="62" spans="1:5" ht="13.4" customHeight="1" x14ac:dyDescent="0.25">
      <c r="A62" s="221" t="s">
        <v>82</v>
      </c>
      <c r="B62" s="45" t="s">
        <v>49</v>
      </c>
      <c r="C62" s="229" t="s">
        <v>127</v>
      </c>
      <c r="D62" s="233" t="s">
        <v>192</v>
      </c>
      <c r="E62" s="461" t="s">
        <v>513</v>
      </c>
    </row>
    <row r="63" spans="1:5" ht="13.4" customHeight="1" x14ac:dyDescent="0.25">
      <c r="A63" s="221" t="s">
        <v>273</v>
      </c>
      <c r="B63" s="45" t="s">
        <v>49</v>
      </c>
      <c r="C63" s="229" t="s">
        <v>127</v>
      </c>
      <c r="D63" s="233" t="s">
        <v>192</v>
      </c>
      <c r="E63" s="461" t="s">
        <v>686</v>
      </c>
    </row>
    <row r="64" spans="1:5" ht="13.4" customHeight="1" x14ac:dyDescent="0.25">
      <c r="A64" s="218"/>
      <c r="B64" s="45"/>
      <c r="C64" s="229"/>
      <c r="D64" s="233"/>
      <c r="E64" s="461"/>
    </row>
    <row r="65" spans="1:5" ht="13.4" customHeight="1" x14ac:dyDescent="0.25">
      <c r="A65" s="225" t="s">
        <v>139</v>
      </c>
      <c r="B65" s="45"/>
      <c r="C65" s="229"/>
      <c r="D65" s="233"/>
      <c r="E65" s="461"/>
    </row>
    <row r="66" spans="1:5" ht="27" x14ac:dyDescent="0.25">
      <c r="A66" s="783" t="s">
        <v>2771</v>
      </c>
      <c r="B66" s="782" t="s">
        <v>2774</v>
      </c>
      <c r="C66" s="229" t="s">
        <v>127</v>
      </c>
      <c r="D66" s="233" t="s">
        <v>192</v>
      </c>
      <c r="E66" s="461" t="s">
        <v>687</v>
      </c>
    </row>
    <row r="67" spans="1:5" ht="13.4" customHeight="1" x14ac:dyDescent="0.25">
      <c r="A67" s="218"/>
      <c r="B67" s="45"/>
      <c r="C67" s="229"/>
      <c r="D67" s="233"/>
      <c r="E67" s="461"/>
    </row>
    <row r="68" spans="1:5" ht="13.4" customHeight="1" x14ac:dyDescent="0.25">
      <c r="A68" s="635" t="s">
        <v>93</v>
      </c>
      <c r="B68" s="618" t="s">
        <v>49</v>
      </c>
      <c r="C68" s="636" t="s">
        <v>127</v>
      </c>
      <c r="D68" s="637" t="s">
        <v>192</v>
      </c>
      <c r="E68" s="621" t="s">
        <v>93</v>
      </c>
    </row>
    <row r="69" spans="1:5" ht="13.4" customHeight="1" x14ac:dyDescent="0.25">
      <c r="A69" s="217" t="s">
        <v>6</v>
      </c>
      <c r="B69" s="45"/>
      <c r="C69" s="228"/>
      <c r="D69" s="233"/>
      <c r="E69" s="461"/>
    </row>
    <row r="70" spans="1:5" ht="25" x14ac:dyDescent="0.25">
      <c r="A70" s="622" t="s">
        <v>94</v>
      </c>
      <c r="B70" s="618" t="s">
        <v>49</v>
      </c>
      <c r="C70" s="619" t="s">
        <v>127</v>
      </c>
      <c r="D70" s="620" t="s">
        <v>192</v>
      </c>
      <c r="E70" s="621" t="s">
        <v>688</v>
      </c>
    </row>
    <row r="71" spans="1:5" ht="12.5" x14ac:dyDescent="0.25">
      <c r="A71" s="622" t="s">
        <v>95</v>
      </c>
      <c r="B71" s="618" t="s">
        <v>49</v>
      </c>
      <c r="C71" s="619" t="s">
        <v>127</v>
      </c>
      <c r="D71" s="620" t="s">
        <v>192</v>
      </c>
      <c r="E71" s="621" t="s">
        <v>689</v>
      </c>
    </row>
    <row r="72" spans="1:5" ht="25.5" thickBot="1" x14ac:dyDescent="0.3">
      <c r="A72" s="638" t="s">
        <v>96</v>
      </c>
      <c r="B72" s="639" t="s">
        <v>49</v>
      </c>
      <c r="C72" s="640" t="s">
        <v>127</v>
      </c>
      <c r="D72" s="641" t="s">
        <v>192</v>
      </c>
      <c r="E72" s="642" t="s">
        <v>690</v>
      </c>
    </row>
    <row r="73" spans="1:5" ht="13.4" customHeight="1" x14ac:dyDescent="0.25">
      <c r="A73" s="26" t="s">
        <v>232</v>
      </c>
    </row>
    <row r="74" spans="1:5" ht="13.4" customHeight="1" x14ac:dyDescent="0.25">
      <c r="A74" s="122" t="s">
        <v>2772</v>
      </c>
    </row>
  </sheetData>
  <sheetProtection algorithmName="SHA-512" hashValue="TJLcVUW8rJGibc7tQX3E3GO6C87/yWnUSfN/yxcXcSCgMypNRdWZEc9HgBSlI7+YKve4pKkE+oYL1xXt8r6jqA==" saltValue="2HYBpq+2RUbN3Uq27iBCKQ==" spinCount="100000" sheet="1" formatColumns="0" formatRows="0" sort="0" autoFilter="0"/>
  <hyperlinks>
    <hyperlink ref="A1" location="INDEX!A1" display="Back to INDEX" xr:uid="{00000000-0004-0000-1100-000000000000}"/>
  </hyperlinks>
  <pageMargins left="0.75" right="0.75" top="1" bottom="1" header="0.5" footer="0.5"/>
  <pageSetup paperSize="9" orientation="landscape" horizontalDpi="4294967295" verticalDpi="4294967295"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5">
    <tabColor rgb="FFFFC000"/>
  </sheetPr>
  <dimension ref="A1:E58"/>
  <sheetViews>
    <sheetView showGridLines="0" zoomScaleNormal="100" workbookViewId="0"/>
  </sheetViews>
  <sheetFormatPr defaultColWidth="9.296875" defaultRowHeight="13.4" customHeight="1" x14ac:dyDescent="0.25"/>
  <cols>
    <col min="1" max="1" width="62.296875" style="1" customWidth="1"/>
    <col min="2" max="2" width="16.296875" style="1" customWidth="1"/>
    <col min="3" max="3" width="12.19921875" style="1" customWidth="1"/>
    <col min="4" max="4" width="13.296875" style="1" customWidth="1"/>
    <col min="5" max="5" width="156.296875" style="1" bestFit="1" customWidth="1"/>
    <col min="6" max="6" width="38.296875" style="1" customWidth="1"/>
    <col min="7" max="16384" width="9.296875" style="1"/>
  </cols>
  <sheetData>
    <row r="1" spans="1:5" s="80" customFormat="1" ht="13.4" customHeight="1" x14ac:dyDescent="0.3">
      <c r="A1" s="128" t="s">
        <v>1303</v>
      </c>
    </row>
    <row r="2" spans="1:5" ht="21.65" customHeight="1" x14ac:dyDescent="0.25">
      <c r="A2" s="488" t="s">
        <v>1694</v>
      </c>
      <c r="B2" s="100"/>
      <c r="C2" s="49"/>
      <c r="D2" s="49"/>
    </row>
    <row r="3" spans="1:5" ht="13.4" customHeight="1" x14ac:dyDescent="0.3">
      <c r="A3" s="50" t="s">
        <v>274</v>
      </c>
      <c r="B3" s="51"/>
      <c r="C3" s="49"/>
      <c r="D3" s="49"/>
    </row>
    <row r="4" spans="1:5" ht="13.4" customHeight="1" thickBot="1" x14ac:dyDescent="0.35">
      <c r="A4" s="44"/>
      <c r="B4" s="51"/>
      <c r="C4" s="49"/>
      <c r="D4" s="49"/>
    </row>
    <row r="5" spans="1:5" ht="37.4" customHeight="1" x14ac:dyDescent="0.25">
      <c r="A5" s="96" t="s">
        <v>72</v>
      </c>
      <c r="B5" s="455" t="s">
        <v>73</v>
      </c>
      <c r="C5" s="456" t="s">
        <v>122</v>
      </c>
      <c r="D5" s="457" t="s">
        <v>52</v>
      </c>
      <c r="E5" s="466" t="s">
        <v>691</v>
      </c>
    </row>
    <row r="6" spans="1:5" ht="13.4" customHeight="1" x14ac:dyDescent="0.25">
      <c r="A6" s="234" t="s">
        <v>59</v>
      </c>
      <c r="B6" s="245"/>
      <c r="C6" s="246"/>
      <c r="D6" s="247"/>
      <c r="E6" s="234"/>
    </row>
    <row r="7" spans="1:5" ht="13.4" customHeight="1" x14ac:dyDescent="0.25">
      <c r="A7" s="235" t="s">
        <v>60</v>
      </c>
      <c r="B7" s="248" t="s">
        <v>49</v>
      </c>
      <c r="C7" s="246" t="s">
        <v>127</v>
      </c>
      <c r="D7" s="247" t="s">
        <v>192</v>
      </c>
      <c r="E7" s="235" t="s">
        <v>692</v>
      </c>
    </row>
    <row r="8" spans="1:5" ht="27" customHeight="1" x14ac:dyDescent="0.25">
      <c r="A8" s="235" t="s">
        <v>61</v>
      </c>
      <c r="B8" s="248" t="s">
        <v>49</v>
      </c>
      <c r="C8" s="246" t="s">
        <v>127</v>
      </c>
      <c r="D8" s="247" t="s">
        <v>192</v>
      </c>
      <c r="E8" s="235" t="s">
        <v>693</v>
      </c>
    </row>
    <row r="9" spans="1:5" ht="13.4" customHeight="1" x14ac:dyDescent="0.25">
      <c r="A9" s="236" t="s">
        <v>28</v>
      </c>
      <c r="B9" s="245"/>
      <c r="C9" s="246"/>
      <c r="D9" s="247"/>
      <c r="E9" s="235"/>
    </row>
    <row r="10" spans="1:5" ht="13.4" customHeight="1" x14ac:dyDescent="0.25">
      <c r="A10" s="237" t="s">
        <v>260</v>
      </c>
      <c r="B10" s="245" t="s">
        <v>49</v>
      </c>
      <c r="C10" s="246" t="s">
        <v>127</v>
      </c>
      <c r="D10" s="247" t="s">
        <v>192</v>
      </c>
      <c r="E10" s="235" t="s">
        <v>694</v>
      </c>
    </row>
    <row r="11" spans="1:5" ht="13.4" customHeight="1" x14ac:dyDescent="0.25">
      <c r="A11" s="235" t="s">
        <v>275</v>
      </c>
      <c r="B11" s="245" t="s">
        <v>49</v>
      </c>
      <c r="C11" s="246" t="s">
        <v>127</v>
      </c>
      <c r="D11" s="247" t="s">
        <v>192</v>
      </c>
      <c r="E11" s="235" t="s">
        <v>695</v>
      </c>
    </row>
    <row r="12" spans="1:5" ht="13.4" customHeight="1" x14ac:dyDescent="0.25">
      <c r="A12" s="235" t="s">
        <v>276</v>
      </c>
      <c r="B12" s="245" t="s">
        <v>49</v>
      </c>
      <c r="C12" s="246" t="s">
        <v>127</v>
      </c>
      <c r="D12" s="247" t="s">
        <v>192</v>
      </c>
      <c r="E12" s="235" t="s">
        <v>696</v>
      </c>
    </row>
    <row r="13" spans="1:5" ht="16.399999999999999" customHeight="1" x14ac:dyDescent="0.25">
      <c r="A13" s="238" t="s">
        <v>277</v>
      </c>
      <c r="B13" s="245" t="s">
        <v>49</v>
      </c>
      <c r="C13" s="246" t="s">
        <v>127</v>
      </c>
      <c r="D13" s="247" t="s">
        <v>192</v>
      </c>
      <c r="E13" s="235" t="s">
        <v>697</v>
      </c>
    </row>
    <row r="14" spans="1:5" ht="13.4" customHeight="1" x14ac:dyDescent="0.25">
      <c r="A14" s="237" t="s">
        <v>261</v>
      </c>
      <c r="B14" s="245" t="s">
        <v>49</v>
      </c>
      <c r="C14" s="246" t="s">
        <v>127</v>
      </c>
      <c r="D14" s="247" t="s">
        <v>192</v>
      </c>
      <c r="E14" s="235" t="s">
        <v>698</v>
      </c>
    </row>
    <row r="15" spans="1:5" ht="13.4" customHeight="1" x14ac:dyDescent="0.25">
      <c r="A15" s="235" t="s">
        <v>275</v>
      </c>
      <c r="B15" s="245" t="s">
        <v>49</v>
      </c>
      <c r="C15" s="246" t="s">
        <v>127</v>
      </c>
      <c r="D15" s="247" t="s">
        <v>192</v>
      </c>
      <c r="E15" s="235" t="s">
        <v>699</v>
      </c>
    </row>
    <row r="16" spans="1:5" ht="13.4" customHeight="1" x14ac:dyDescent="0.25">
      <c r="A16" s="235" t="s">
        <v>276</v>
      </c>
      <c r="B16" s="245" t="s">
        <v>49</v>
      </c>
      <c r="C16" s="246" t="s">
        <v>127</v>
      </c>
      <c r="D16" s="247" t="s">
        <v>192</v>
      </c>
      <c r="E16" s="235" t="s">
        <v>700</v>
      </c>
    </row>
    <row r="17" spans="1:5" ht="16.399999999999999" customHeight="1" x14ac:dyDescent="0.25">
      <c r="A17" s="238" t="s">
        <v>277</v>
      </c>
      <c r="B17" s="245" t="s">
        <v>49</v>
      </c>
      <c r="C17" s="246" t="s">
        <v>127</v>
      </c>
      <c r="D17" s="247" t="s">
        <v>192</v>
      </c>
      <c r="E17" s="235" t="s">
        <v>1624</v>
      </c>
    </row>
    <row r="18" spans="1:5" ht="13.4" customHeight="1" x14ac:dyDescent="0.25">
      <c r="A18" s="237" t="s">
        <v>262</v>
      </c>
      <c r="B18" s="245" t="s">
        <v>49</v>
      </c>
      <c r="C18" s="246" t="s">
        <v>127</v>
      </c>
      <c r="D18" s="247" t="s">
        <v>192</v>
      </c>
      <c r="E18" s="235" t="s">
        <v>701</v>
      </c>
    </row>
    <row r="19" spans="1:5" ht="13.4" customHeight="1" x14ac:dyDescent="0.25">
      <c r="A19" s="235" t="s">
        <v>275</v>
      </c>
      <c r="B19" s="245" t="s">
        <v>49</v>
      </c>
      <c r="C19" s="246" t="s">
        <v>127</v>
      </c>
      <c r="D19" s="247" t="s">
        <v>192</v>
      </c>
      <c r="E19" s="235" t="s">
        <v>702</v>
      </c>
    </row>
    <row r="20" spans="1:5" ht="13.4" customHeight="1" x14ac:dyDescent="0.25">
      <c r="A20" s="235" t="s">
        <v>276</v>
      </c>
      <c r="B20" s="245" t="s">
        <v>49</v>
      </c>
      <c r="C20" s="246" t="s">
        <v>127</v>
      </c>
      <c r="D20" s="247" t="s">
        <v>192</v>
      </c>
      <c r="E20" s="235" t="s">
        <v>703</v>
      </c>
    </row>
    <row r="21" spans="1:5" ht="15.65" customHeight="1" x14ac:dyDescent="0.25">
      <c r="A21" s="238" t="s">
        <v>277</v>
      </c>
      <c r="B21" s="245" t="s">
        <v>49</v>
      </c>
      <c r="C21" s="246" t="s">
        <v>127</v>
      </c>
      <c r="D21" s="247" t="s">
        <v>192</v>
      </c>
      <c r="E21" s="235" t="s">
        <v>1625</v>
      </c>
    </row>
    <row r="22" spans="1:5" ht="13.4" customHeight="1" x14ac:dyDescent="0.25">
      <c r="A22" s="237"/>
      <c r="B22" s="245"/>
      <c r="C22" s="246"/>
      <c r="D22" s="247"/>
      <c r="E22" s="235"/>
    </row>
    <row r="23" spans="1:5" ht="13.4" customHeight="1" x14ac:dyDescent="0.25">
      <c r="A23" s="235" t="s">
        <v>62</v>
      </c>
      <c r="B23" s="245" t="s">
        <v>49</v>
      </c>
      <c r="C23" s="246" t="s">
        <v>127</v>
      </c>
      <c r="D23" s="247" t="s">
        <v>192</v>
      </c>
      <c r="E23" s="235" t="s">
        <v>704</v>
      </c>
    </row>
    <row r="24" spans="1:5" ht="13.4" customHeight="1" x14ac:dyDescent="0.25">
      <c r="A24" s="239" t="s">
        <v>63</v>
      </c>
      <c r="B24" s="245" t="s">
        <v>49</v>
      </c>
      <c r="C24" s="246" t="s">
        <v>127</v>
      </c>
      <c r="D24" s="247" t="s">
        <v>192</v>
      </c>
      <c r="E24" s="235" t="s">
        <v>705</v>
      </c>
    </row>
    <row r="25" spans="1:5" s="43" customFormat="1" ht="13.4" customHeight="1" x14ac:dyDescent="0.25">
      <c r="A25" s="240" t="s">
        <v>28</v>
      </c>
      <c r="B25" s="249"/>
      <c r="C25" s="250"/>
      <c r="D25" s="251"/>
      <c r="E25" s="235"/>
    </row>
    <row r="26" spans="1:5" s="43" customFormat="1" ht="13.4" customHeight="1" x14ac:dyDescent="0.25">
      <c r="A26" s="238" t="s">
        <v>231</v>
      </c>
      <c r="B26" s="227" t="s">
        <v>49</v>
      </c>
      <c r="C26" s="230" t="s">
        <v>127</v>
      </c>
      <c r="D26" s="233" t="s">
        <v>192</v>
      </c>
      <c r="E26" s="235" t="s">
        <v>706</v>
      </c>
    </row>
    <row r="27" spans="1:5" ht="13.4" customHeight="1" x14ac:dyDescent="0.25">
      <c r="A27" s="239" t="s">
        <v>64</v>
      </c>
      <c r="B27" s="245" t="s">
        <v>49</v>
      </c>
      <c r="C27" s="246" t="s">
        <v>127</v>
      </c>
      <c r="D27" s="247" t="s">
        <v>192</v>
      </c>
      <c r="E27" s="235" t="s">
        <v>707</v>
      </c>
    </row>
    <row r="28" spans="1:5" ht="13.4" customHeight="1" x14ac:dyDescent="0.25">
      <c r="A28" s="241"/>
      <c r="B28" s="245"/>
      <c r="C28" s="246"/>
      <c r="D28" s="247"/>
      <c r="E28" s="235"/>
    </row>
    <row r="29" spans="1:5" ht="13.4" customHeight="1" x14ac:dyDescent="0.25">
      <c r="A29" s="242" t="s">
        <v>5</v>
      </c>
      <c r="B29" s="245" t="s">
        <v>49</v>
      </c>
      <c r="C29" s="246" t="s">
        <v>127</v>
      </c>
      <c r="D29" s="247" t="s">
        <v>192</v>
      </c>
      <c r="E29" s="235" t="s">
        <v>708</v>
      </c>
    </row>
    <row r="30" spans="1:5" ht="13.4" customHeight="1" x14ac:dyDescent="0.25">
      <c r="A30" s="243" t="s">
        <v>6</v>
      </c>
      <c r="B30" s="245"/>
      <c r="C30" s="246"/>
      <c r="D30" s="247"/>
      <c r="E30" s="235"/>
    </row>
    <row r="31" spans="1:5" ht="13.4" customHeight="1" x14ac:dyDescent="0.25">
      <c r="A31" s="239" t="s">
        <v>65</v>
      </c>
      <c r="B31" s="245" t="s">
        <v>49</v>
      </c>
      <c r="C31" s="246" t="s">
        <v>127</v>
      </c>
      <c r="D31" s="247" t="s">
        <v>192</v>
      </c>
      <c r="E31" s="235" t="s">
        <v>709</v>
      </c>
    </row>
    <row r="32" spans="1:5" ht="13.4" customHeight="1" thickBot="1" x14ac:dyDescent="0.3">
      <c r="A32" s="244" t="s">
        <v>226</v>
      </c>
      <c r="B32" s="252" t="s">
        <v>49</v>
      </c>
      <c r="C32" s="253" t="s">
        <v>127</v>
      </c>
      <c r="D32" s="254" t="s">
        <v>192</v>
      </c>
      <c r="E32" s="235" t="s">
        <v>710</v>
      </c>
    </row>
    <row r="33" spans="1:5" ht="36" customHeight="1" x14ac:dyDescent="0.25">
      <c r="A33" s="458" t="s">
        <v>278</v>
      </c>
      <c r="B33" s="49"/>
      <c r="C33" s="49"/>
      <c r="D33" s="49"/>
    </row>
    <row r="34" spans="1:5" ht="13.4" customHeight="1" x14ac:dyDescent="0.25">
      <c r="A34" s="49"/>
      <c r="B34" s="49"/>
      <c r="C34" s="49"/>
      <c r="D34" s="49"/>
    </row>
    <row r="35" spans="1:5" ht="13.4" customHeight="1" x14ac:dyDescent="0.25">
      <c r="A35" s="49"/>
      <c r="B35" s="49"/>
      <c r="C35" s="49"/>
      <c r="D35" s="49"/>
    </row>
    <row r="36" spans="1:5" ht="21.65" customHeight="1" x14ac:dyDescent="0.35">
      <c r="A36" s="488" t="s">
        <v>1533</v>
      </c>
      <c r="B36" s="48"/>
      <c r="C36" s="49"/>
      <c r="D36" s="49"/>
    </row>
    <row r="37" spans="1:5" ht="13.4" customHeight="1" x14ac:dyDescent="0.3">
      <c r="A37" s="50" t="s">
        <v>274</v>
      </c>
      <c r="B37" s="51"/>
      <c r="C37" s="49"/>
      <c r="D37" s="49"/>
    </row>
    <row r="38" spans="1:5" ht="13.4" customHeight="1" thickBot="1" x14ac:dyDescent="0.3">
      <c r="A38" s="54"/>
      <c r="B38" s="51"/>
      <c r="C38" s="49"/>
      <c r="D38" s="49"/>
    </row>
    <row r="39" spans="1:5" ht="37.4" customHeight="1" x14ac:dyDescent="0.25">
      <c r="A39" s="96" t="s">
        <v>72</v>
      </c>
      <c r="B39" s="97" t="s">
        <v>73</v>
      </c>
      <c r="C39" s="52" t="s">
        <v>122</v>
      </c>
      <c r="D39" s="99" t="s">
        <v>52</v>
      </c>
      <c r="E39" s="124" t="s">
        <v>691</v>
      </c>
    </row>
    <row r="40" spans="1:5" ht="13.4" customHeight="1" x14ac:dyDescent="0.25">
      <c r="A40" s="262" t="s">
        <v>7</v>
      </c>
      <c r="B40" s="256"/>
      <c r="C40" s="257"/>
      <c r="D40" s="258"/>
      <c r="E40" s="235"/>
    </row>
    <row r="41" spans="1:5" ht="13.4" customHeight="1" x14ac:dyDescent="0.25">
      <c r="A41" s="235" t="s">
        <v>8</v>
      </c>
      <c r="B41" s="259" t="s">
        <v>45</v>
      </c>
      <c r="C41" s="257" t="s">
        <v>127</v>
      </c>
      <c r="D41" s="258" t="s">
        <v>192</v>
      </c>
      <c r="E41" s="255" t="s">
        <v>711</v>
      </c>
    </row>
    <row r="42" spans="1:5" ht="13.4" customHeight="1" x14ac:dyDescent="0.25">
      <c r="A42" s="236" t="s">
        <v>6</v>
      </c>
      <c r="B42" s="256"/>
      <c r="C42" s="257"/>
      <c r="D42" s="258"/>
      <c r="E42" s="255"/>
    </row>
    <row r="43" spans="1:5" ht="13.4" customHeight="1" x14ac:dyDescent="0.25">
      <c r="A43" s="239" t="s">
        <v>9</v>
      </c>
      <c r="B43" s="259" t="s">
        <v>45</v>
      </c>
      <c r="C43" s="257" t="s">
        <v>127</v>
      </c>
      <c r="D43" s="258" t="s">
        <v>192</v>
      </c>
      <c r="E43" s="255" t="s">
        <v>712</v>
      </c>
    </row>
    <row r="44" spans="1:5" ht="13.4" customHeight="1" x14ac:dyDescent="0.25">
      <c r="A44" s="239" t="s">
        <v>10</v>
      </c>
      <c r="B44" s="259" t="s">
        <v>45</v>
      </c>
      <c r="C44" s="257" t="s">
        <v>127</v>
      </c>
      <c r="D44" s="258" t="s">
        <v>192</v>
      </c>
      <c r="E44" s="255" t="s">
        <v>713</v>
      </c>
    </row>
    <row r="45" spans="1:5" ht="13.4" customHeight="1" x14ac:dyDescent="0.25">
      <c r="A45" s="239" t="s">
        <v>140</v>
      </c>
      <c r="B45" s="256" t="s">
        <v>45</v>
      </c>
      <c r="C45" s="257" t="s">
        <v>127</v>
      </c>
      <c r="D45" s="258" t="s">
        <v>192</v>
      </c>
      <c r="E45" s="255" t="s">
        <v>714</v>
      </c>
    </row>
    <row r="46" spans="1:5" ht="13.4" customHeight="1" x14ac:dyDescent="0.25">
      <c r="A46" s="235" t="s">
        <v>0</v>
      </c>
      <c r="B46" s="259" t="s">
        <v>45</v>
      </c>
      <c r="C46" s="257" t="s">
        <v>127</v>
      </c>
      <c r="D46" s="258" t="s">
        <v>192</v>
      </c>
      <c r="E46" s="255" t="s">
        <v>715</v>
      </c>
    </row>
    <row r="47" spans="1:5" ht="13.4" customHeight="1" x14ac:dyDescent="0.25">
      <c r="A47" s="236" t="s">
        <v>28</v>
      </c>
      <c r="B47" s="256"/>
      <c r="C47" s="257"/>
      <c r="D47" s="258"/>
      <c r="E47" s="255"/>
    </row>
    <row r="48" spans="1:5" ht="13.4" customHeight="1" x14ac:dyDescent="0.25">
      <c r="A48" s="239" t="s">
        <v>66</v>
      </c>
      <c r="B48" s="259" t="s">
        <v>45</v>
      </c>
      <c r="C48" s="257" t="s">
        <v>127</v>
      </c>
      <c r="D48" s="258" t="s">
        <v>192</v>
      </c>
      <c r="E48" s="255" t="s">
        <v>716</v>
      </c>
    </row>
    <row r="49" spans="1:5" ht="13.4" customHeight="1" x14ac:dyDescent="0.25">
      <c r="A49" s="263" t="s">
        <v>279</v>
      </c>
      <c r="B49" s="256"/>
      <c r="C49" s="257"/>
      <c r="D49" s="258"/>
      <c r="E49" s="255"/>
    </row>
    <row r="50" spans="1:5" ht="13.4" customHeight="1" x14ac:dyDescent="0.25">
      <c r="A50" s="263" t="s">
        <v>223</v>
      </c>
      <c r="B50" s="256" t="s">
        <v>45</v>
      </c>
      <c r="C50" s="257" t="s">
        <v>127</v>
      </c>
      <c r="D50" s="258" t="s">
        <v>192</v>
      </c>
      <c r="E50" s="255" t="s">
        <v>717</v>
      </c>
    </row>
    <row r="51" spans="1:5" ht="13.4" customHeight="1" x14ac:dyDescent="0.25">
      <c r="A51" s="238" t="s">
        <v>211</v>
      </c>
      <c r="B51" s="259" t="s">
        <v>45</v>
      </c>
      <c r="C51" s="257" t="s">
        <v>127</v>
      </c>
      <c r="D51" s="258" t="s">
        <v>192</v>
      </c>
      <c r="E51" s="255" t="s">
        <v>718</v>
      </c>
    </row>
    <row r="52" spans="1:5" ht="13.4" customHeight="1" x14ac:dyDescent="0.25">
      <c r="A52" s="235" t="s">
        <v>67</v>
      </c>
      <c r="B52" s="259" t="s">
        <v>45</v>
      </c>
      <c r="C52" s="257" t="s">
        <v>127</v>
      </c>
      <c r="D52" s="258" t="s">
        <v>192</v>
      </c>
      <c r="E52" s="255" t="s">
        <v>719</v>
      </c>
    </row>
    <row r="53" spans="1:5" ht="13.4" customHeight="1" x14ac:dyDescent="0.25">
      <c r="A53" s="236" t="s">
        <v>6</v>
      </c>
      <c r="B53" s="256"/>
      <c r="C53" s="257"/>
      <c r="D53" s="258"/>
      <c r="E53" s="255"/>
    </row>
    <row r="54" spans="1:5" ht="13.4" customHeight="1" x14ac:dyDescent="0.25">
      <c r="A54" s="239" t="s">
        <v>68</v>
      </c>
      <c r="B54" s="259" t="s">
        <v>45</v>
      </c>
      <c r="C54" s="257" t="s">
        <v>127</v>
      </c>
      <c r="D54" s="258" t="s">
        <v>192</v>
      </c>
      <c r="E54" s="255" t="s">
        <v>720</v>
      </c>
    </row>
    <row r="55" spans="1:5" ht="13.4" customHeight="1" thickBot="1" x14ac:dyDescent="0.3">
      <c r="A55" s="264" t="s">
        <v>69</v>
      </c>
      <c r="B55" s="101" t="s">
        <v>45</v>
      </c>
      <c r="C55" s="260" t="s">
        <v>127</v>
      </c>
      <c r="D55" s="261" t="s">
        <v>192</v>
      </c>
      <c r="E55" s="255" t="s">
        <v>721</v>
      </c>
    </row>
    <row r="58" spans="1:5" s="80" customFormat="1" ht="13.4" customHeight="1" x14ac:dyDescent="0.3">
      <c r="A58" s="128" t="s">
        <v>1303</v>
      </c>
    </row>
  </sheetData>
  <sheetProtection algorithmName="SHA-512" hashValue="wE294AwtxTcqbJv/TE10efYQIOJ075xCwGZk9/55mU6K05aWz/oTiKn1ZSiel0baL7kk64wfpgj9F1Vyqydcvg==" saltValue="UgCr4ef+mCmCn1NG8Vv0+A==" spinCount="100000" sheet="1" formatColumns="0" formatRows="0" autoFilter="0" pivotTables="0"/>
  <hyperlinks>
    <hyperlink ref="A58" location="INDEX!A1" display="Back to INDEX" xr:uid="{00000000-0004-0000-1200-000000000000}"/>
    <hyperlink ref="A1" location="INDEX!A1" display="Back to INDEX" xr:uid="{00000000-0004-0000-1200-000001000000}"/>
  </hyperlinks>
  <pageMargins left="0.75" right="0.75" top="1" bottom="1" header="0.5" footer="0.5"/>
  <pageSetup paperSize="9" orientation="landscape" horizontalDpi="4294967295" verticalDpi="4294967295"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C000"/>
  </sheetPr>
  <dimension ref="A1:L717"/>
  <sheetViews>
    <sheetView showGridLines="0" zoomScaleNormal="100" workbookViewId="0">
      <pane xSplit="1" ySplit="9" topLeftCell="B10" activePane="bottomRight" state="frozen"/>
      <selection pane="topRight" activeCell="B1" sqref="B1"/>
      <selection pane="bottomLeft" activeCell="A10" sqref="A10"/>
      <selection pane="bottomRight"/>
    </sheetView>
  </sheetViews>
  <sheetFormatPr defaultColWidth="9.296875" defaultRowHeight="12.5" x14ac:dyDescent="0.25"/>
  <cols>
    <col min="1" max="1" width="52.19921875" style="16" customWidth="1"/>
    <col min="2" max="2" width="15.69921875" style="16" bestFit="1" customWidth="1"/>
    <col min="3" max="3" width="12" style="16" bestFit="1" customWidth="1"/>
    <col min="4" max="4" width="19.296875" style="16" customWidth="1"/>
    <col min="5" max="5" width="15.69921875" style="11" bestFit="1" customWidth="1"/>
    <col min="6" max="6" width="12" style="11" bestFit="1" customWidth="1"/>
    <col min="7" max="7" width="12.296875" style="16" bestFit="1" customWidth="1"/>
    <col min="8" max="8" width="255.796875" style="16" bestFit="1" customWidth="1"/>
    <col min="9" max="9" width="33.296875" style="16" customWidth="1"/>
    <col min="10" max="10" width="19.796875" style="11" bestFit="1" customWidth="1"/>
    <col min="11" max="12" width="19.796875" style="11" customWidth="1"/>
    <col min="13" max="13" width="16" style="16" customWidth="1"/>
    <col min="14" max="15" width="65" style="16" bestFit="1" customWidth="1"/>
    <col min="16" max="16" width="30.296875" style="16" customWidth="1"/>
    <col min="17" max="16384" width="9.296875" style="16"/>
  </cols>
  <sheetData>
    <row r="1" spans="1:12" ht="13" x14ac:dyDescent="0.3">
      <c r="A1" s="128" t="s">
        <v>1303</v>
      </c>
    </row>
    <row r="2" spans="1:12" s="103" customFormat="1" ht="18" x14ac:dyDescent="0.3">
      <c r="A2" s="475" t="s">
        <v>1665</v>
      </c>
      <c r="B2" s="102"/>
      <c r="C2" s="102"/>
      <c r="D2" s="102"/>
      <c r="E2" s="7"/>
      <c r="F2" s="5"/>
      <c r="J2" s="104"/>
      <c r="K2" s="104"/>
      <c r="L2" s="104"/>
    </row>
    <row r="3" spans="1:12" s="103" customFormat="1" ht="18" x14ac:dyDescent="0.3">
      <c r="A3" s="475" t="s">
        <v>1666</v>
      </c>
      <c r="B3" s="102"/>
      <c r="C3" s="102"/>
      <c r="D3" s="102"/>
      <c r="E3" s="7"/>
      <c r="F3" s="5"/>
      <c r="J3" s="104"/>
      <c r="K3" s="104"/>
      <c r="L3" s="104"/>
    </row>
    <row r="4" spans="1:12" ht="18" x14ac:dyDescent="0.3">
      <c r="A4" s="60" t="s">
        <v>296</v>
      </c>
      <c r="B4" s="60"/>
      <c r="C4" s="60"/>
      <c r="D4" s="60"/>
      <c r="E4" s="7"/>
      <c r="F4" s="5"/>
    </row>
    <row r="5" spans="1:12" ht="13.5" thickBot="1" x14ac:dyDescent="0.3">
      <c r="A5" s="120"/>
      <c r="B5" s="120"/>
      <c r="C5" s="120"/>
      <c r="D5" s="120"/>
      <c r="E5" s="120"/>
      <c r="F5" s="120"/>
      <c r="G5" s="120"/>
    </row>
    <row r="6" spans="1:12" ht="51" customHeight="1" thickBot="1" x14ac:dyDescent="0.35">
      <c r="A6" s="21"/>
      <c r="B6" s="1055" t="s">
        <v>567</v>
      </c>
      <c r="C6" s="1053"/>
      <c r="D6" s="1054"/>
      <c r="E6" s="1053" t="s">
        <v>1702</v>
      </c>
      <c r="F6" s="1053"/>
      <c r="G6" s="1054"/>
    </row>
    <row r="7" spans="1:12" ht="18" customHeight="1" x14ac:dyDescent="0.25">
      <c r="A7" s="1049" t="s">
        <v>72</v>
      </c>
      <c r="B7" s="1056" t="s">
        <v>73</v>
      </c>
      <c r="C7" s="1058" t="s">
        <v>122</v>
      </c>
      <c r="D7" s="1060" t="s">
        <v>52</v>
      </c>
      <c r="E7" s="1056" t="s">
        <v>73</v>
      </c>
      <c r="F7" s="1058" t="s">
        <v>122</v>
      </c>
      <c r="G7" s="1060" t="s">
        <v>52</v>
      </c>
      <c r="H7" s="1051" t="s">
        <v>661</v>
      </c>
      <c r="J7" s="16"/>
      <c r="K7" s="16"/>
      <c r="L7" s="16"/>
    </row>
    <row r="8" spans="1:12" ht="16.399999999999999" customHeight="1" x14ac:dyDescent="0.25">
      <c r="A8" s="1050"/>
      <c r="B8" s="1057"/>
      <c r="C8" s="1059"/>
      <c r="D8" s="1061"/>
      <c r="E8" s="1057"/>
      <c r="F8" s="1059"/>
      <c r="G8" s="1061"/>
      <c r="H8" s="1052"/>
      <c r="J8" s="16"/>
      <c r="K8" s="16"/>
      <c r="L8" s="16"/>
    </row>
    <row r="9" spans="1:12" x14ac:dyDescent="0.25">
      <c r="A9" s="1050"/>
      <c r="B9" s="1057"/>
      <c r="C9" s="1059"/>
      <c r="D9" s="1061"/>
      <c r="E9" s="1057"/>
      <c r="F9" s="1059"/>
      <c r="G9" s="1061"/>
      <c r="H9" s="1052"/>
      <c r="J9" s="16"/>
      <c r="K9" s="16"/>
      <c r="L9" s="16"/>
    </row>
    <row r="10" spans="1:12" ht="13" x14ac:dyDescent="0.25">
      <c r="A10" s="384" t="s">
        <v>20</v>
      </c>
      <c r="B10" s="587"/>
      <c r="C10" s="588"/>
      <c r="D10" s="589"/>
      <c r="E10" s="245" t="s">
        <v>45</v>
      </c>
      <c r="F10" s="246" t="s">
        <v>127</v>
      </c>
      <c r="G10" s="334" t="s">
        <v>192</v>
      </c>
      <c r="H10" s="408" t="s">
        <v>20</v>
      </c>
      <c r="J10" s="16"/>
      <c r="K10" s="16"/>
      <c r="L10" s="16"/>
    </row>
    <row r="11" spans="1:12" ht="13" x14ac:dyDescent="0.25">
      <c r="A11" s="372" t="s">
        <v>21</v>
      </c>
      <c r="B11" s="98"/>
      <c r="C11" s="81"/>
      <c r="D11" s="448"/>
      <c r="E11" s="245"/>
      <c r="F11" s="246"/>
      <c r="G11" s="334"/>
      <c r="H11" s="408"/>
      <c r="J11" s="16"/>
      <c r="K11" s="16"/>
      <c r="L11" s="16"/>
    </row>
    <row r="12" spans="1:12" x14ac:dyDescent="0.25">
      <c r="A12" s="389" t="s">
        <v>18</v>
      </c>
      <c r="B12" s="98" t="s">
        <v>45</v>
      </c>
      <c r="C12" s="81" t="s">
        <v>127</v>
      </c>
      <c r="D12" s="448" t="s">
        <v>192</v>
      </c>
      <c r="E12" s="245" t="s">
        <v>45</v>
      </c>
      <c r="F12" s="246" t="s">
        <v>127</v>
      </c>
      <c r="G12" s="334" t="s">
        <v>192</v>
      </c>
      <c r="H12" s="408" t="s">
        <v>722</v>
      </c>
      <c r="J12" s="16"/>
      <c r="K12" s="16"/>
      <c r="L12" s="16"/>
    </row>
    <row r="13" spans="1:12" x14ac:dyDescent="0.25">
      <c r="A13" s="389" t="s">
        <v>2</v>
      </c>
      <c r="B13" s="98" t="s">
        <v>45</v>
      </c>
      <c r="C13" s="81" t="s">
        <v>127</v>
      </c>
      <c r="D13" s="448" t="s">
        <v>192</v>
      </c>
      <c r="E13" s="245" t="s">
        <v>45</v>
      </c>
      <c r="F13" s="246" t="s">
        <v>127</v>
      </c>
      <c r="G13" s="334" t="s">
        <v>192</v>
      </c>
      <c r="H13" s="408" t="s">
        <v>723</v>
      </c>
      <c r="J13" s="16"/>
      <c r="K13" s="16"/>
      <c r="L13" s="16"/>
    </row>
    <row r="14" spans="1:12" ht="26" x14ac:dyDescent="0.25">
      <c r="A14" s="391" t="s">
        <v>225</v>
      </c>
      <c r="B14" s="98"/>
      <c r="C14" s="81"/>
      <c r="D14" s="448"/>
      <c r="E14" s="245"/>
      <c r="F14" s="246"/>
      <c r="G14" s="334"/>
      <c r="H14" s="408"/>
      <c r="J14" s="16"/>
      <c r="K14" s="16"/>
      <c r="L14" s="16"/>
    </row>
    <row r="15" spans="1:12" x14ac:dyDescent="0.25">
      <c r="A15" s="395" t="s">
        <v>43</v>
      </c>
      <c r="B15" s="98" t="s">
        <v>45</v>
      </c>
      <c r="C15" s="81" t="s">
        <v>127</v>
      </c>
      <c r="D15" s="448" t="s">
        <v>192</v>
      </c>
      <c r="E15" s="245" t="s">
        <v>45</v>
      </c>
      <c r="F15" s="246" t="s">
        <v>127</v>
      </c>
      <c r="G15" s="334" t="s">
        <v>192</v>
      </c>
      <c r="H15" s="408" t="s">
        <v>313</v>
      </c>
      <c r="J15" s="16"/>
      <c r="K15" s="16"/>
      <c r="L15" s="16"/>
    </row>
    <row r="16" spans="1:12" x14ac:dyDescent="0.25">
      <c r="A16" s="395" t="s">
        <v>98</v>
      </c>
      <c r="B16" s="98" t="s">
        <v>45</v>
      </c>
      <c r="C16" s="81" t="s">
        <v>127</v>
      </c>
      <c r="D16" s="448" t="s">
        <v>192</v>
      </c>
      <c r="E16" s="245" t="s">
        <v>45</v>
      </c>
      <c r="F16" s="246" t="s">
        <v>127</v>
      </c>
      <c r="G16" s="334" t="s">
        <v>192</v>
      </c>
      <c r="H16" s="408" t="s">
        <v>724</v>
      </c>
      <c r="J16" s="16"/>
      <c r="K16" s="16"/>
      <c r="L16" s="16"/>
    </row>
    <row r="17" spans="1:12" ht="13" x14ac:dyDescent="0.25">
      <c r="A17" s="376" t="s">
        <v>28</v>
      </c>
      <c r="B17" s="98"/>
      <c r="C17" s="81"/>
      <c r="D17" s="448"/>
      <c r="E17" s="245"/>
      <c r="F17" s="246"/>
      <c r="G17" s="334"/>
      <c r="H17" s="408"/>
      <c r="J17" s="16"/>
      <c r="K17" s="16"/>
      <c r="L17" s="16"/>
    </row>
    <row r="18" spans="1:12" collapsed="1" x14ac:dyDescent="0.25">
      <c r="A18" s="386" t="s">
        <v>99</v>
      </c>
      <c r="B18" s="98" t="s">
        <v>45</v>
      </c>
      <c r="C18" s="81" t="s">
        <v>127</v>
      </c>
      <c r="D18" s="448" t="s">
        <v>192</v>
      </c>
      <c r="E18" s="245" t="s">
        <v>45</v>
      </c>
      <c r="F18" s="246" t="s">
        <v>127</v>
      </c>
      <c r="G18" s="334" t="s">
        <v>192</v>
      </c>
      <c r="H18" s="408" t="s">
        <v>314</v>
      </c>
      <c r="J18" s="16"/>
      <c r="K18" s="16"/>
      <c r="L18" s="16"/>
    </row>
    <row r="19" spans="1:12" s="18" customFormat="1" ht="13" x14ac:dyDescent="0.25">
      <c r="A19" s="414" t="s">
        <v>28</v>
      </c>
      <c r="B19" s="98"/>
      <c r="C19" s="81"/>
      <c r="D19" s="448"/>
      <c r="E19" s="245"/>
      <c r="F19" s="246"/>
      <c r="G19" s="334"/>
      <c r="H19" s="452"/>
    </row>
    <row r="20" spans="1:12" s="18" customFormat="1" x14ac:dyDescent="0.25">
      <c r="A20" s="388" t="s">
        <v>135</v>
      </c>
      <c r="B20" s="98" t="s">
        <v>45</v>
      </c>
      <c r="C20" s="81" t="s">
        <v>127</v>
      </c>
      <c r="D20" s="448" t="s">
        <v>192</v>
      </c>
      <c r="E20" s="245" t="s">
        <v>45</v>
      </c>
      <c r="F20" s="246" t="s">
        <v>127</v>
      </c>
      <c r="G20" s="334" t="s">
        <v>192</v>
      </c>
      <c r="H20" s="408" t="s">
        <v>510</v>
      </c>
    </row>
    <row r="21" spans="1:12" s="18" customFormat="1" x14ac:dyDescent="0.25">
      <c r="A21" s="386" t="s">
        <v>100</v>
      </c>
      <c r="B21" s="98" t="s">
        <v>45</v>
      </c>
      <c r="C21" s="81" t="s">
        <v>127</v>
      </c>
      <c r="D21" s="448" t="s">
        <v>192</v>
      </c>
      <c r="E21" s="245" t="s">
        <v>45</v>
      </c>
      <c r="F21" s="246" t="s">
        <v>127</v>
      </c>
      <c r="G21" s="334" t="s">
        <v>192</v>
      </c>
      <c r="H21" s="408" t="s">
        <v>315</v>
      </c>
    </row>
    <row r="22" spans="1:12" s="18" customFormat="1" x14ac:dyDescent="0.25">
      <c r="A22" s="386" t="s">
        <v>141</v>
      </c>
      <c r="B22" s="98" t="s">
        <v>45</v>
      </c>
      <c r="C22" s="81" t="s">
        <v>127</v>
      </c>
      <c r="D22" s="448" t="s">
        <v>192</v>
      </c>
      <c r="E22" s="245" t="s">
        <v>45</v>
      </c>
      <c r="F22" s="246" t="s">
        <v>127</v>
      </c>
      <c r="G22" s="334" t="s">
        <v>192</v>
      </c>
      <c r="H22" s="408" t="s">
        <v>316</v>
      </c>
    </row>
    <row r="23" spans="1:12" s="18" customFormat="1" ht="13" x14ac:dyDescent="0.25">
      <c r="A23" s="414" t="s">
        <v>28</v>
      </c>
      <c r="B23" s="98"/>
      <c r="C23" s="81"/>
      <c r="D23" s="448"/>
      <c r="E23" s="245"/>
      <c r="F23" s="246"/>
      <c r="G23" s="334"/>
      <c r="H23" s="408"/>
    </row>
    <row r="24" spans="1:12" s="18" customFormat="1" x14ac:dyDescent="0.25">
      <c r="A24" s="388" t="s">
        <v>187</v>
      </c>
      <c r="B24" s="98" t="s">
        <v>45</v>
      </c>
      <c r="C24" s="81" t="s">
        <v>127</v>
      </c>
      <c r="D24" s="448" t="s">
        <v>192</v>
      </c>
      <c r="E24" s="245" t="s">
        <v>45</v>
      </c>
      <c r="F24" s="246" t="s">
        <v>127</v>
      </c>
      <c r="G24" s="334" t="s">
        <v>192</v>
      </c>
      <c r="H24" s="408" t="s">
        <v>725</v>
      </c>
    </row>
    <row r="25" spans="1:12" s="18" customFormat="1" ht="13" x14ac:dyDescent="0.25">
      <c r="A25" s="374" t="s">
        <v>204</v>
      </c>
      <c r="B25" s="98" t="s">
        <v>45</v>
      </c>
      <c r="C25" s="81" t="s">
        <v>127</v>
      </c>
      <c r="D25" s="448" t="s">
        <v>192</v>
      </c>
      <c r="E25" s="245" t="s">
        <v>45</v>
      </c>
      <c r="F25" s="246" t="s">
        <v>127</v>
      </c>
      <c r="G25" s="334" t="s">
        <v>192</v>
      </c>
      <c r="H25" s="408"/>
    </row>
    <row r="26" spans="1:12" s="18" customFormat="1" x14ac:dyDescent="0.25">
      <c r="A26" s="415" t="s">
        <v>142</v>
      </c>
      <c r="B26" s="98" t="s">
        <v>45</v>
      </c>
      <c r="C26" s="81" t="s">
        <v>127</v>
      </c>
      <c r="D26" s="448" t="s">
        <v>192</v>
      </c>
      <c r="E26" s="245" t="s">
        <v>45</v>
      </c>
      <c r="F26" s="246" t="s">
        <v>127</v>
      </c>
      <c r="G26" s="334" t="s">
        <v>192</v>
      </c>
      <c r="H26" s="408" t="s">
        <v>726</v>
      </c>
    </row>
    <row r="27" spans="1:12" s="18" customFormat="1" ht="13" x14ac:dyDescent="0.25">
      <c r="A27" s="376" t="s">
        <v>103</v>
      </c>
      <c r="B27" s="98" t="s">
        <v>45</v>
      </c>
      <c r="C27" s="81" t="s">
        <v>127</v>
      </c>
      <c r="D27" s="448" t="s">
        <v>192</v>
      </c>
      <c r="E27" s="245" t="s">
        <v>45</v>
      </c>
      <c r="F27" s="246" t="s">
        <v>127</v>
      </c>
      <c r="G27" s="334" t="s">
        <v>192</v>
      </c>
      <c r="H27" s="408"/>
    </row>
    <row r="28" spans="1:12" s="18" customFormat="1" x14ac:dyDescent="0.25">
      <c r="A28" s="386" t="s">
        <v>71</v>
      </c>
      <c r="B28" s="98" t="s">
        <v>45</v>
      </c>
      <c r="C28" s="81" t="s">
        <v>127</v>
      </c>
      <c r="D28" s="448" t="s">
        <v>192</v>
      </c>
      <c r="E28" s="245" t="s">
        <v>45</v>
      </c>
      <c r="F28" s="246" t="s">
        <v>127</v>
      </c>
      <c r="G28" s="334" t="s">
        <v>192</v>
      </c>
      <c r="H28" s="408" t="s">
        <v>727</v>
      </c>
    </row>
    <row r="29" spans="1:12" s="18" customFormat="1" ht="13" x14ac:dyDescent="0.25">
      <c r="A29" s="414" t="s">
        <v>283</v>
      </c>
      <c r="B29" s="98"/>
      <c r="C29" s="81"/>
      <c r="D29" s="448"/>
      <c r="E29" s="245"/>
      <c r="F29" s="246"/>
      <c r="G29" s="334"/>
      <c r="H29" s="408"/>
    </row>
    <row r="30" spans="1:12" s="18" customFormat="1" x14ac:dyDescent="0.25">
      <c r="A30" s="416" t="s">
        <v>219</v>
      </c>
      <c r="B30" s="98" t="s">
        <v>45</v>
      </c>
      <c r="C30" s="81" t="s">
        <v>127</v>
      </c>
      <c r="D30" s="448" t="s">
        <v>192</v>
      </c>
      <c r="E30" s="245" t="s">
        <v>45</v>
      </c>
      <c r="F30" s="246" t="s">
        <v>127</v>
      </c>
      <c r="G30" s="334" t="s">
        <v>192</v>
      </c>
      <c r="H30" s="408" t="s">
        <v>728</v>
      </c>
    </row>
    <row r="31" spans="1:12" ht="13" x14ac:dyDescent="0.25">
      <c r="A31" s="417" t="s">
        <v>104</v>
      </c>
      <c r="B31" s="98"/>
      <c r="C31" s="81"/>
      <c r="D31" s="448"/>
      <c r="E31" s="245"/>
      <c r="F31" s="246"/>
      <c r="G31" s="334"/>
      <c r="H31" s="408"/>
      <c r="J31" s="16"/>
      <c r="K31" s="16"/>
      <c r="L31" s="16"/>
    </row>
    <row r="32" spans="1:12" x14ac:dyDescent="0.25">
      <c r="A32" s="418" t="s">
        <v>105</v>
      </c>
      <c r="B32" s="550"/>
      <c r="C32" s="551"/>
      <c r="D32" s="552"/>
      <c r="E32" s="98" t="s">
        <v>45</v>
      </c>
      <c r="F32" s="81" t="s">
        <v>127</v>
      </c>
      <c r="G32" s="448" t="s">
        <v>192</v>
      </c>
      <c r="H32" s="408" t="s">
        <v>729</v>
      </c>
      <c r="J32" s="16"/>
      <c r="K32" s="16"/>
      <c r="L32" s="16"/>
    </row>
    <row r="33" spans="1:12" x14ac:dyDescent="0.25">
      <c r="A33" s="418" t="s">
        <v>106</v>
      </c>
      <c r="B33" s="550"/>
      <c r="C33" s="551"/>
      <c r="D33" s="552"/>
      <c r="E33" s="98" t="s">
        <v>45</v>
      </c>
      <c r="F33" s="81" t="s">
        <v>127</v>
      </c>
      <c r="G33" s="448" t="s">
        <v>192</v>
      </c>
      <c r="H33" s="408" t="s">
        <v>1626</v>
      </c>
      <c r="J33" s="16"/>
      <c r="K33" s="16"/>
      <c r="L33" s="16"/>
    </row>
    <row r="34" spans="1:12" ht="25" x14ac:dyDescent="0.25">
      <c r="A34" s="418" t="s">
        <v>107</v>
      </c>
      <c r="B34" s="550"/>
      <c r="C34" s="551"/>
      <c r="D34" s="552"/>
      <c r="E34" s="98" t="s">
        <v>45</v>
      </c>
      <c r="F34" s="81" t="s">
        <v>127</v>
      </c>
      <c r="G34" s="448" t="s">
        <v>192</v>
      </c>
      <c r="H34" s="408" t="s">
        <v>730</v>
      </c>
      <c r="J34" s="16"/>
      <c r="K34" s="16"/>
      <c r="L34" s="16"/>
    </row>
    <row r="35" spans="1:12" x14ac:dyDescent="0.25">
      <c r="A35" s="416" t="s">
        <v>220</v>
      </c>
      <c r="B35" s="98" t="s">
        <v>45</v>
      </c>
      <c r="C35" s="81" t="s">
        <v>127</v>
      </c>
      <c r="D35" s="448" t="s">
        <v>192</v>
      </c>
      <c r="E35" s="98" t="s">
        <v>45</v>
      </c>
      <c r="F35" s="81" t="s">
        <v>127</v>
      </c>
      <c r="G35" s="448" t="s">
        <v>192</v>
      </c>
      <c r="H35" s="408" t="s">
        <v>731</v>
      </c>
      <c r="J35" s="16"/>
      <c r="K35" s="16"/>
      <c r="L35" s="16"/>
    </row>
    <row r="36" spans="1:12" ht="13" x14ac:dyDescent="0.25">
      <c r="A36" s="417" t="s">
        <v>104</v>
      </c>
      <c r="B36" s="98"/>
      <c r="C36" s="81"/>
      <c r="D36" s="448"/>
      <c r="E36" s="98"/>
      <c r="F36" s="81"/>
      <c r="G36" s="448"/>
      <c r="H36" s="408"/>
      <c r="J36" s="16"/>
      <c r="K36" s="16"/>
      <c r="L36" s="16"/>
    </row>
    <row r="37" spans="1:12" x14ac:dyDescent="0.25">
      <c r="A37" s="418" t="s">
        <v>105</v>
      </c>
      <c r="B37" s="550"/>
      <c r="C37" s="551"/>
      <c r="D37" s="552"/>
      <c r="E37" s="98" t="s">
        <v>45</v>
      </c>
      <c r="F37" s="81" t="s">
        <v>127</v>
      </c>
      <c r="G37" s="448" t="s">
        <v>192</v>
      </c>
      <c r="H37" s="408" t="s">
        <v>732</v>
      </c>
      <c r="J37" s="16"/>
      <c r="K37" s="16"/>
      <c r="L37" s="16"/>
    </row>
    <row r="38" spans="1:12" x14ac:dyDescent="0.25">
      <c r="A38" s="418" t="s">
        <v>106</v>
      </c>
      <c r="B38" s="550"/>
      <c r="C38" s="551"/>
      <c r="D38" s="552"/>
      <c r="E38" s="98" t="s">
        <v>45</v>
      </c>
      <c r="F38" s="81" t="s">
        <v>127</v>
      </c>
      <c r="G38" s="448" t="s">
        <v>192</v>
      </c>
      <c r="H38" s="408" t="s">
        <v>733</v>
      </c>
      <c r="J38" s="16"/>
      <c r="K38" s="16"/>
      <c r="L38" s="16"/>
    </row>
    <row r="39" spans="1:12" ht="25" x14ac:dyDescent="0.25">
      <c r="A39" s="418" t="s">
        <v>107</v>
      </c>
      <c r="B39" s="550"/>
      <c r="C39" s="551"/>
      <c r="D39" s="552"/>
      <c r="E39" s="98" t="s">
        <v>45</v>
      </c>
      <c r="F39" s="81" t="s">
        <v>127</v>
      </c>
      <c r="G39" s="448" t="s">
        <v>192</v>
      </c>
      <c r="H39" s="408" t="s">
        <v>734</v>
      </c>
      <c r="J39" s="16"/>
      <c r="K39" s="16"/>
      <c r="L39" s="16"/>
    </row>
    <row r="40" spans="1:12" x14ac:dyDescent="0.25">
      <c r="A40" s="386" t="s">
        <v>108</v>
      </c>
      <c r="B40" s="98" t="s">
        <v>45</v>
      </c>
      <c r="C40" s="81" t="s">
        <v>127</v>
      </c>
      <c r="D40" s="448" t="s">
        <v>192</v>
      </c>
      <c r="E40" s="98" t="s">
        <v>45</v>
      </c>
      <c r="F40" s="81" t="s">
        <v>127</v>
      </c>
      <c r="G40" s="448" t="s">
        <v>192</v>
      </c>
      <c r="H40" s="408" t="s">
        <v>735</v>
      </c>
      <c r="J40" s="16"/>
      <c r="K40" s="16"/>
      <c r="L40" s="16"/>
    </row>
    <row r="41" spans="1:12" ht="13" x14ac:dyDescent="0.25">
      <c r="A41" s="414" t="s">
        <v>283</v>
      </c>
      <c r="B41" s="98"/>
      <c r="C41" s="81"/>
      <c r="D41" s="448"/>
      <c r="E41" s="98"/>
      <c r="F41" s="81"/>
      <c r="G41" s="448"/>
      <c r="H41" s="408"/>
      <c r="J41" s="16"/>
      <c r="K41" s="16"/>
      <c r="L41" s="16"/>
    </row>
    <row r="42" spans="1:12" x14ac:dyDescent="0.25">
      <c r="A42" s="416" t="s">
        <v>219</v>
      </c>
      <c r="B42" s="98" t="s">
        <v>45</v>
      </c>
      <c r="C42" s="81" t="s">
        <v>127</v>
      </c>
      <c r="D42" s="448" t="s">
        <v>192</v>
      </c>
      <c r="E42" s="98" t="s">
        <v>45</v>
      </c>
      <c r="F42" s="81" t="s">
        <v>127</v>
      </c>
      <c r="G42" s="448" t="s">
        <v>192</v>
      </c>
      <c r="H42" s="408" t="s">
        <v>736</v>
      </c>
      <c r="J42" s="16"/>
      <c r="K42" s="16"/>
      <c r="L42" s="16"/>
    </row>
    <row r="43" spans="1:12" ht="13" x14ac:dyDescent="0.25">
      <c r="A43" s="417" t="s">
        <v>104</v>
      </c>
      <c r="B43" s="98"/>
      <c r="C43" s="81"/>
      <c r="D43" s="448"/>
      <c r="E43" s="98"/>
      <c r="F43" s="81"/>
      <c r="G43" s="448"/>
      <c r="H43" s="408"/>
      <c r="J43" s="16"/>
      <c r="K43" s="16"/>
      <c r="L43" s="16"/>
    </row>
    <row r="44" spans="1:12" collapsed="1" x14ac:dyDescent="0.25">
      <c r="A44" s="418" t="s">
        <v>105</v>
      </c>
      <c r="B44" s="550"/>
      <c r="C44" s="551"/>
      <c r="D44" s="552"/>
      <c r="E44" s="98" t="s">
        <v>45</v>
      </c>
      <c r="F44" s="81" t="s">
        <v>127</v>
      </c>
      <c r="G44" s="448" t="s">
        <v>192</v>
      </c>
      <c r="H44" s="408" t="s">
        <v>737</v>
      </c>
      <c r="J44" s="16"/>
      <c r="K44" s="16"/>
      <c r="L44" s="16"/>
    </row>
    <row r="45" spans="1:12" x14ac:dyDescent="0.25">
      <c r="A45" s="418" t="s">
        <v>106</v>
      </c>
      <c r="B45" s="550"/>
      <c r="C45" s="551"/>
      <c r="D45" s="552"/>
      <c r="E45" s="98" t="s">
        <v>45</v>
      </c>
      <c r="F45" s="81" t="s">
        <v>127</v>
      </c>
      <c r="G45" s="448" t="s">
        <v>192</v>
      </c>
      <c r="H45" s="408" t="s">
        <v>738</v>
      </c>
      <c r="J45" s="16"/>
      <c r="K45" s="16"/>
      <c r="L45" s="16"/>
    </row>
    <row r="46" spans="1:12" ht="25" x14ac:dyDescent="0.25">
      <c r="A46" s="418" t="s">
        <v>107</v>
      </c>
      <c r="B46" s="550"/>
      <c r="C46" s="551"/>
      <c r="D46" s="552"/>
      <c r="E46" s="98" t="s">
        <v>45</v>
      </c>
      <c r="F46" s="81" t="s">
        <v>127</v>
      </c>
      <c r="G46" s="448" t="s">
        <v>192</v>
      </c>
      <c r="H46" s="408" t="s">
        <v>739</v>
      </c>
      <c r="J46" s="16"/>
      <c r="K46" s="16"/>
      <c r="L46" s="16"/>
    </row>
    <row r="47" spans="1:12" ht="25" x14ac:dyDescent="0.25">
      <c r="A47" s="379" t="s">
        <v>220</v>
      </c>
      <c r="B47" s="98" t="s">
        <v>45</v>
      </c>
      <c r="C47" s="81" t="s">
        <v>127</v>
      </c>
      <c r="D47" s="448" t="s">
        <v>192</v>
      </c>
      <c r="E47" s="98" t="s">
        <v>45</v>
      </c>
      <c r="F47" s="81" t="s">
        <v>127</v>
      </c>
      <c r="G47" s="448" t="s">
        <v>192</v>
      </c>
      <c r="H47" s="408" t="s">
        <v>740</v>
      </c>
      <c r="J47" s="16"/>
      <c r="K47" s="16"/>
      <c r="L47" s="16"/>
    </row>
    <row r="48" spans="1:12" ht="13" x14ac:dyDescent="0.25">
      <c r="A48" s="417" t="s">
        <v>104</v>
      </c>
      <c r="B48" s="98"/>
      <c r="C48" s="81"/>
      <c r="D48" s="448"/>
      <c r="E48" s="98"/>
      <c r="F48" s="81"/>
      <c r="G48" s="448"/>
      <c r="H48" s="408"/>
      <c r="J48" s="16"/>
      <c r="K48" s="16"/>
      <c r="L48" s="16"/>
    </row>
    <row r="49" spans="1:12" x14ac:dyDescent="0.25">
      <c r="A49" s="418" t="s">
        <v>105</v>
      </c>
      <c r="B49" s="550"/>
      <c r="C49" s="551"/>
      <c r="D49" s="552"/>
      <c r="E49" s="98" t="s">
        <v>45</v>
      </c>
      <c r="F49" s="81" t="s">
        <v>127</v>
      </c>
      <c r="G49" s="448" t="s">
        <v>192</v>
      </c>
      <c r="H49" s="408" t="s">
        <v>741</v>
      </c>
      <c r="J49" s="16"/>
      <c r="K49" s="16"/>
      <c r="L49" s="16"/>
    </row>
    <row r="50" spans="1:12" x14ac:dyDescent="0.25">
      <c r="A50" s="418" t="s">
        <v>106</v>
      </c>
      <c r="B50" s="550"/>
      <c r="C50" s="551"/>
      <c r="D50" s="552"/>
      <c r="E50" s="98" t="s">
        <v>45</v>
      </c>
      <c r="F50" s="81" t="s">
        <v>127</v>
      </c>
      <c r="G50" s="448" t="s">
        <v>192</v>
      </c>
      <c r="H50" s="408" t="s">
        <v>742</v>
      </c>
      <c r="J50" s="16"/>
      <c r="K50" s="16"/>
      <c r="L50" s="16"/>
    </row>
    <row r="51" spans="1:12" ht="25" x14ac:dyDescent="0.25">
      <c r="A51" s="418" t="s">
        <v>107</v>
      </c>
      <c r="B51" s="550"/>
      <c r="C51" s="551"/>
      <c r="D51" s="552"/>
      <c r="E51" s="98" t="s">
        <v>45</v>
      </c>
      <c r="F51" s="81" t="s">
        <v>127</v>
      </c>
      <c r="G51" s="448" t="s">
        <v>192</v>
      </c>
      <c r="H51" s="408" t="s">
        <v>743</v>
      </c>
      <c r="J51" s="16"/>
      <c r="K51" s="16"/>
      <c r="L51" s="16"/>
    </row>
    <row r="52" spans="1:12" ht="14.5" x14ac:dyDescent="0.25">
      <c r="A52" s="386" t="s">
        <v>284</v>
      </c>
      <c r="B52" s="98" t="s">
        <v>45</v>
      </c>
      <c r="C52" s="81" t="s">
        <v>127</v>
      </c>
      <c r="D52" s="448" t="s">
        <v>192</v>
      </c>
      <c r="E52" s="98" t="s">
        <v>45</v>
      </c>
      <c r="F52" s="81" t="s">
        <v>127</v>
      </c>
      <c r="G52" s="448" t="s">
        <v>192</v>
      </c>
      <c r="H52" s="408" t="s">
        <v>744</v>
      </c>
      <c r="J52" s="16"/>
      <c r="K52" s="16"/>
      <c r="L52" s="16"/>
    </row>
    <row r="53" spans="1:12" ht="13" x14ac:dyDescent="0.25">
      <c r="A53" s="414" t="s">
        <v>283</v>
      </c>
      <c r="B53" s="98"/>
      <c r="C53" s="81"/>
      <c r="D53" s="448"/>
      <c r="E53" s="98"/>
      <c r="F53" s="81"/>
      <c r="G53" s="448"/>
      <c r="H53" s="408"/>
      <c r="J53" s="16"/>
      <c r="K53" s="16"/>
      <c r="L53" s="16"/>
    </row>
    <row r="54" spans="1:12" x14ac:dyDescent="0.25">
      <c r="A54" s="416" t="s">
        <v>219</v>
      </c>
      <c r="B54" s="98" t="s">
        <v>45</v>
      </c>
      <c r="C54" s="81" t="s">
        <v>127</v>
      </c>
      <c r="D54" s="448" t="s">
        <v>192</v>
      </c>
      <c r="E54" s="98" t="s">
        <v>45</v>
      </c>
      <c r="F54" s="81" t="s">
        <v>127</v>
      </c>
      <c r="G54" s="448" t="s">
        <v>192</v>
      </c>
      <c r="H54" s="408" t="s">
        <v>745</v>
      </c>
      <c r="J54" s="16"/>
      <c r="K54" s="16"/>
      <c r="L54" s="16"/>
    </row>
    <row r="55" spans="1:12" ht="13" x14ac:dyDescent="0.25">
      <c r="A55" s="417" t="s">
        <v>104</v>
      </c>
      <c r="B55" s="98"/>
      <c r="C55" s="81"/>
      <c r="D55" s="448"/>
      <c r="E55" s="98"/>
      <c r="F55" s="81"/>
      <c r="G55" s="448"/>
      <c r="H55" s="408"/>
      <c r="J55" s="16"/>
      <c r="K55" s="16"/>
      <c r="L55" s="16"/>
    </row>
    <row r="56" spans="1:12" x14ac:dyDescent="0.25">
      <c r="A56" s="419" t="s">
        <v>105</v>
      </c>
      <c r="B56" s="550"/>
      <c r="C56" s="551"/>
      <c r="D56" s="552"/>
      <c r="E56" s="98" t="s">
        <v>45</v>
      </c>
      <c r="F56" s="81" t="s">
        <v>127</v>
      </c>
      <c r="G56" s="448" t="s">
        <v>192</v>
      </c>
      <c r="H56" s="408" t="s">
        <v>746</v>
      </c>
      <c r="J56" s="16"/>
      <c r="K56" s="16"/>
      <c r="L56" s="16"/>
    </row>
    <row r="57" spans="1:12" x14ac:dyDescent="0.25">
      <c r="A57" s="419" t="s">
        <v>106</v>
      </c>
      <c r="B57" s="550"/>
      <c r="C57" s="551"/>
      <c r="D57" s="552"/>
      <c r="E57" s="98" t="s">
        <v>45</v>
      </c>
      <c r="F57" s="81" t="s">
        <v>127</v>
      </c>
      <c r="G57" s="448" t="s">
        <v>192</v>
      </c>
      <c r="H57" s="408" t="s">
        <v>747</v>
      </c>
      <c r="J57" s="16"/>
      <c r="K57" s="16"/>
      <c r="L57" s="16"/>
    </row>
    <row r="58" spans="1:12" ht="25" x14ac:dyDescent="0.25">
      <c r="A58" s="420" t="s">
        <v>107</v>
      </c>
      <c r="B58" s="550"/>
      <c r="C58" s="551"/>
      <c r="D58" s="552"/>
      <c r="E58" s="98" t="s">
        <v>45</v>
      </c>
      <c r="F58" s="81" t="s">
        <v>127</v>
      </c>
      <c r="G58" s="448" t="s">
        <v>192</v>
      </c>
      <c r="H58" s="408" t="s">
        <v>748</v>
      </c>
      <c r="J58" s="16"/>
      <c r="K58" s="16"/>
      <c r="L58" s="16"/>
    </row>
    <row r="59" spans="1:12" ht="25" x14ac:dyDescent="0.25">
      <c r="A59" s="379" t="s">
        <v>220</v>
      </c>
      <c r="B59" s="98" t="s">
        <v>45</v>
      </c>
      <c r="C59" s="81" t="s">
        <v>127</v>
      </c>
      <c r="D59" s="448" t="s">
        <v>192</v>
      </c>
      <c r="E59" s="98" t="s">
        <v>45</v>
      </c>
      <c r="F59" s="81" t="s">
        <v>127</v>
      </c>
      <c r="G59" s="448" t="s">
        <v>192</v>
      </c>
      <c r="H59" s="408" t="s">
        <v>749</v>
      </c>
      <c r="J59" s="16"/>
      <c r="K59" s="16"/>
      <c r="L59" s="16"/>
    </row>
    <row r="60" spans="1:12" ht="13" x14ac:dyDescent="0.25">
      <c r="A60" s="417" t="s">
        <v>104</v>
      </c>
      <c r="B60" s="98"/>
      <c r="C60" s="81"/>
      <c r="D60" s="448"/>
      <c r="E60" s="98"/>
      <c r="F60" s="81"/>
      <c r="G60" s="448"/>
      <c r="H60" s="408"/>
      <c r="J60" s="16"/>
      <c r="K60" s="16"/>
      <c r="L60" s="16"/>
    </row>
    <row r="61" spans="1:12" x14ac:dyDescent="0.25">
      <c r="A61" s="419" t="s">
        <v>105</v>
      </c>
      <c r="B61" s="550"/>
      <c r="C61" s="551"/>
      <c r="D61" s="552"/>
      <c r="E61" s="98" t="s">
        <v>45</v>
      </c>
      <c r="F61" s="81" t="s">
        <v>127</v>
      </c>
      <c r="G61" s="448" t="s">
        <v>192</v>
      </c>
      <c r="H61" s="408" t="s">
        <v>750</v>
      </c>
      <c r="J61" s="16"/>
      <c r="K61" s="16"/>
      <c r="L61" s="16"/>
    </row>
    <row r="62" spans="1:12" x14ac:dyDescent="0.25">
      <c r="A62" s="419" t="s">
        <v>106</v>
      </c>
      <c r="B62" s="550"/>
      <c r="C62" s="551"/>
      <c r="D62" s="552"/>
      <c r="E62" s="98" t="s">
        <v>45</v>
      </c>
      <c r="F62" s="81" t="s">
        <v>127</v>
      </c>
      <c r="G62" s="448" t="s">
        <v>192</v>
      </c>
      <c r="H62" s="408" t="s">
        <v>751</v>
      </c>
      <c r="J62" s="16"/>
      <c r="K62" s="16"/>
      <c r="L62" s="16"/>
    </row>
    <row r="63" spans="1:12" ht="25" x14ac:dyDescent="0.25">
      <c r="A63" s="420" t="s">
        <v>107</v>
      </c>
      <c r="B63" s="550"/>
      <c r="C63" s="551"/>
      <c r="D63" s="552"/>
      <c r="E63" s="98" t="s">
        <v>45</v>
      </c>
      <c r="F63" s="81" t="s">
        <v>127</v>
      </c>
      <c r="G63" s="448" t="s">
        <v>192</v>
      </c>
      <c r="H63" s="408" t="s">
        <v>752</v>
      </c>
      <c r="J63" s="16"/>
      <c r="K63" s="16"/>
      <c r="L63" s="16"/>
    </row>
    <row r="64" spans="1:12" x14ac:dyDescent="0.25">
      <c r="A64" s="421"/>
      <c r="B64" s="105"/>
      <c r="C64" s="34"/>
      <c r="D64" s="449"/>
      <c r="E64" s="105"/>
      <c r="F64" s="34"/>
      <c r="G64" s="449"/>
      <c r="H64" s="408"/>
      <c r="J64" s="16"/>
      <c r="K64" s="16"/>
      <c r="L64" s="16"/>
    </row>
    <row r="65" spans="1:12" ht="28" x14ac:dyDescent="0.25">
      <c r="A65" s="376" t="s">
        <v>285</v>
      </c>
      <c r="B65" s="105"/>
      <c r="C65" s="34"/>
      <c r="D65" s="449"/>
      <c r="E65" s="105"/>
      <c r="F65" s="34"/>
      <c r="G65" s="449"/>
      <c r="H65" s="408"/>
      <c r="J65" s="16"/>
      <c r="K65" s="16"/>
      <c r="L65" s="16"/>
    </row>
    <row r="66" spans="1:12" x14ac:dyDescent="0.25">
      <c r="A66" s="386" t="s">
        <v>143</v>
      </c>
      <c r="B66" s="98" t="s">
        <v>45</v>
      </c>
      <c r="C66" s="81" t="s">
        <v>127</v>
      </c>
      <c r="D66" s="448" t="s">
        <v>192</v>
      </c>
      <c r="E66" s="98" t="s">
        <v>45</v>
      </c>
      <c r="F66" s="81" t="s">
        <v>127</v>
      </c>
      <c r="G66" s="448" t="s">
        <v>192</v>
      </c>
      <c r="H66" s="408" t="s">
        <v>753</v>
      </c>
      <c r="J66" s="16"/>
      <c r="K66" s="16"/>
      <c r="L66" s="16"/>
    </row>
    <row r="67" spans="1:12" s="18" customFormat="1" x14ac:dyDescent="0.25">
      <c r="A67" s="386" t="s">
        <v>144</v>
      </c>
      <c r="B67" s="98" t="s">
        <v>45</v>
      </c>
      <c r="C67" s="81" t="s">
        <v>127</v>
      </c>
      <c r="D67" s="448" t="s">
        <v>192</v>
      </c>
      <c r="E67" s="98" t="s">
        <v>45</v>
      </c>
      <c r="F67" s="81" t="s">
        <v>127</v>
      </c>
      <c r="G67" s="448" t="s">
        <v>192</v>
      </c>
      <c r="H67" s="408" t="s">
        <v>754</v>
      </c>
    </row>
    <row r="68" spans="1:12" s="18" customFormat="1" x14ac:dyDescent="0.25">
      <c r="A68" s="386" t="s">
        <v>145</v>
      </c>
      <c r="B68" s="98" t="s">
        <v>45</v>
      </c>
      <c r="C68" s="81" t="s">
        <v>127</v>
      </c>
      <c r="D68" s="448" t="s">
        <v>192</v>
      </c>
      <c r="E68" s="98" t="s">
        <v>45</v>
      </c>
      <c r="F68" s="81" t="s">
        <v>127</v>
      </c>
      <c r="G68" s="448" t="s">
        <v>192</v>
      </c>
      <c r="H68" s="408" t="s">
        <v>755</v>
      </c>
    </row>
    <row r="69" spans="1:12" s="18" customFormat="1" x14ac:dyDescent="0.25">
      <c r="A69" s="386" t="s">
        <v>146</v>
      </c>
      <c r="B69" s="98" t="s">
        <v>45</v>
      </c>
      <c r="C69" s="81" t="s">
        <v>127</v>
      </c>
      <c r="D69" s="448" t="s">
        <v>192</v>
      </c>
      <c r="E69" s="98" t="s">
        <v>45</v>
      </c>
      <c r="F69" s="81" t="s">
        <v>127</v>
      </c>
      <c r="G69" s="448" t="s">
        <v>192</v>
      </c>
      <c r="H69" s="408" t="s">
        <v>756</v>
      </c>
    </row>
    <row r="70" spans="1:12" x14ac:dyDescent="0.25">
      <c r="A70" s="386" t="s">
        <v>147</v>
      </c>
      <c r="B70" s="98" t="s">
        <v>45</v>
      </c>
      <c r="C70" s="81" t="s">
        <v>127</v>
      </c>
      <c r="D70" s="448" t="s">
        <v>192</v>
      </c>
      <c r="E70" s="98" t="s">
        <v>45</v>
      </c>
      <c r="F70" s="81" t="s">
        <v>127</v>
      </c>
      <c r="G70" s="448" t="s">
        <v>192</v>
      </c>
      <c r="H70" s="408" t="s">
        <v>757</v>
      </c>
      <c r="J70" s="16"/>
      <c r="K70" s="16"/>
      <c r="L70" s="16"/>
    </row>
    <row r="71" spans="1:12" x14ac:dyDescent="0.25">
      <c r="A71" s="386" t="s">
        <v>148</v>
      </c>
      <c r="B71" s="98" t="s">
        <v>45</v>
      </c>
      <c r="C71" s="81" t="s">
        <v>127</v>
      </c>
      <c r="D71" s="448" t="s">
        <v>192</v>
      </c>
      <c r="E71" s="98" t="s">
        <v>45</v>
      </c>
      <c r="F71" s="81" t="s">
        <v>127</v>
      </c>
      <c r="G71" s="448" t="s">
        <v>192</v>
      </c>
      <c r="H71" s="408" t="s">
        <v>758</v>
      </c>
      <c r="J71" s="16"/>
      <c r="K71" s="16"/>
      <c r="L71" s="16"/>
    </row>
    <row r="72" spans="1:12" x14ac:dyDescent="0.25">
      <c r="A72" s="421"/>
      <c r="B72" s="105"/>
      <c r="C72" s="34"/>
      <c r="D72" s="449"/>
      <c r="E72" s="105"/>
      <c r="F72" s="34"/>
      <c r="G72" s="449"/>
      <c r="H72" s="408"/>
      <c r="J72" s="16"/>
      <c r="K72" s="16"/>
      <c r="L72" s="16"/>
    </row>
    <row r="73" spans="1:12" x14ac:dyDescent="0.25">
      <c r="A73" s="415" t="s">
        <v>149</v>
      </c>
      <c r="B73" s="98" t="s">
        <v>45</v>
      </c>
      <c r="C73" s="81" t="s">
        <v>127</v>
      </c>
      <c r="D73" s="448" t="s">
        <v>192</v>
      </c>
      <c r="E73" s="98" t="s">
        <v>45</v>
      </c>
      <c r="F73" s="81" t="s">
        <v>127</v>
      </c>
      <c r="G73" s="448" t="s">
        <v>192</v>
      </c>
      <c r="H73" s="408" t="s">
        <v>759</v>
      </c>
      <c r="J73" s="16"/>
      <c r="K73" s="16"/>
      <c r="L73" s="16"/>
    </row>
    <row r="74" spans="1:12" ht="13" x14ac:dyDescent="0.25">
      <c r="A74" s="376" t="s">
        <v>103</v>
      </c>
      <c r="B74" s="98"/>
      <c r="C74" s="81"/>
      <c r="D74" s="448"/>
      <c r="E74" s="98"/>
      <c r="F74" s="81"/>
      <c r="G74" s="448"/>
      <c r="H74" s="408"/>
      <c r="J74" s="16"/>
      <c r="K74" s="16"/>
      <c r="L74" s="16"/>
    </row>
    <row r="75" spans="1:12" x14ac:dyDescent="0.25">
      <c r="A75" s="386" t="s">
        <v>71</v>
      </c>
      <c r="B75" s="98" t="s">
        <v>45</v>
      </c>
      <c r="C75" s="81" t="s">
        <v>127</v>
      </c>
      <c r="D75" s="448" t="s">
        <v>192</v>
      </c>
      <c r="E75" s="98" t="s">
        <v>45</v>
      </c>
      <c r="F75" s="81" t="s">
        <v>127</v>
      </c>
      <c r="G75" s="448" t="s">
        <v>192</v>
      </c>
      <c r="H75" s="408" t="s">
        <v>760</v>
      </c>
      <c r="J75" s="16"/>
      <c r="K75" s="16"/>
      <c r="L75" s="16"/>
    </row>
    <row r="76" spans="1:12" ht="13" x14ac:dyDescent="0.25">
      <c r="A76" s="414" t="s">
        <v>283</v>
      </c>
      <c r="B76" s="98"/>
      <c r="C76" s="81"/>
      <c r="D76" s="448"/>
      <c r="E76" s="98"/>
      <c r="F76" s="81"/>
      <c r="G76" s="448"/>
      <c r="H76" s="408"/>
      <c r="J76" s="16"/>
      <c r="K76" s="16"/>
      <c r="L76" s="16"/>
    </row>
    <row r="77" spans="1:12" x14ac:dyDescent="0.25">
      <c r="A77" s="416" t="s">
        <v>219</v>
      </c>
      <c r="B77" s="98" t="s">
        <v>45</v>
      </c>
      <c r="C77" s="81" t="s">
        <v>127</v>
      </c>
      <c r="D77" s="448" t="s">
        <v>192</v>
      </c>
      <c r="E77" s="98" t="s">
        <v>45</v>
      </c>
      <c r="F77" s="81" t="s">
        <v>127</v>
      </c>
      <c r="G77" s="448" t="s">
        <v>192</v>
      </c>
      <c r="H77" s="408" t="s">
        <v>761</v>
      </c>
      <c r="J77" s="16"/>
      <c r="K77" s="16"/>
      <c r="L77" s="16"/>
    </row>
    <row r="78" spans="1:12" ht="13" x14ac:dyDescent="0.25">
      <c r="A78" s="417" t="s">
        <v>104</v>
      </c>
      <c r="B78" s="98"/>
      <c r="C78" s="81"/>
      <c r="D78" s="448"/>
      <c r="E78" s="98"/>
      <c r="F78" s="81"/>
      <c r="G78" s="448"/>
      <c r="H78" s="408"/>
      <c r="J78" s="16"/>
      <c r="K78" s="16"/>
      <c r="L78" s="16"/>
    </row>
    <row r="79" spans="1:12" x14ac:dyDescent="0.25">
      <c r="A79" s="418" t="s">
        <v>105</v>
      </c>
      <c r="B79" s="550"/>
      <c r="C79" s="551"/>
      <c r="D79" s="552"/>
      <c r="E79" s="98" t="s">
        <v>45</v>
      </c>
      <c r="F79" s="81" t="s">
        <v>127</v>
      </c>
      <c r="G79" s="448" t="s">
        <v>192</v>
      </c>
      <c r="H79" s="408" t="s">
        <v>762</v>
      </c>
      <c r="J79" s="16"/>
      <c r="K79" s="16"/>
      <c r="L79" s="16"/>
    </row>
    <row r="80" spans="1:12" x14ac:dyDescent="0.25">
      <c r="A80" s="418" t="s">
        <v>106</v>
      </c>
      <c r="B80" s="550"/>
      <c r="C80" s="551"/>
      <c r="D80" s="552"/>
      <c r="E80" s="98" t="s">
        <v>45</v>
      </c>
      <c r="F80" s="81" t="s">
        <v>127</v>
      </c>
      <c r="G80" s="448" t="s">
        <v>192</v>
      </c>
      <c r="H80" s="408" t="s">
        <v>763</v>
      </c>
      <c r="J80" s="16"/>
      <c r="K80" s="16"/>
      <c r="L80" s="16"/>
    </row>
    <row r="81" spans="1:12" ht="25" x14ac:dyDescent="0.25">
      <c r="A81" s="418" t="s">
        <v>107</v>
      </c>
      <c r="B81" s="550"/>
      <c r="C81" s="551"/>
      <c r="D81" s="552"/>
      <c r="E81" s="98" t="s">
        <v>45</v>
      </c>
      <c r="F81" s="81" t="s">
        <v>127</v>
      </c>
      <c r="G81" s="448" t="s">
        <v>192</v>
      </c>
      <c r="H81" s="408" t="s">
        <v>764</v>
      </c>
      <c r="J81" s="16"/>
      <c r="K81" s="16"/>
      <c r="L81" s="16"/>
    </row>
    <row r="82" spans="1:12" ht="25" x14ac:dyDescent="0.25">
      <c r="A82" s="379" t="s">
        <v>220</v>
      </c>
      <c r="B82" s="98" t="s">
        <v>45</v>
      </c>
      <c r="C82" s="81" t="s">
        <v>127</v>
      </c>
      <c r="D82" s="448" t="s">
        <v>192</v>
      </c>
      <c r="E82" s="98" t="s">
        <v>45</v>
      </c>
      <c r="F82" s="81" t="s">
        <v>127</v>
      </c>
      <c r="G82" s="448" t="s">
        <v>192</v>
      </c>
      <c r="H82" s="408" t="s">
        <v>765</v>
      </c>
      <c r="J82" s="16"/>
      <c r="K82" s="16"/>
      <c r="L82" s="16"/>
    </row>
    <row r="83" spans="1:12" ht="13" x14ac:dyDescent="0.25">
      <c r="A83" s="417" t="s">
        <v>104</v>
      </c>
      <c r="B83" s="98"/>
      <c r="C83" s="81"/>
      <c r="D83" s="448"/>
      <c r="E83" s="98"/>
      <c r="F83" s="81"/>
      <c r="G83" s="448"/>
      <c r="H83" s="408"/>
      <c r="J83" s="16"/>
      <c r="K83" s="16"/>
      <c r="L83" s="16"/>
    </row>
    <row r="84" spans="1:12" x14ac:dyDescent="0.25">
      <c r="A84" s="418" t="s">
        <v>105</v>
      </c>
      <c r="B84" s="550"/>
      <c r="C84" s="551"/>
      <c r="D84" s="552"/>
      <c r="E84" s="98" t="s">
        <v>45</v>
      </c>
      <c r="F84" s="81" t="s">
        <v>127</v>
      </c>
      <c r="G84" s="448" t="s">
        <v>192</v>
      </c>
      <c r="H84" s="408" t="s">
        <v>766</v>
      </c>
      <c r="J84" s="16"/>
      <c r="K84" s="16"/>
      <c r="L84" s="16"/>
    </row>
    <row r="85" spans="1:12" x14ac:dyDescent="0.25">
      <c r="A85" s="418" t="s">
        <v>106</v>
      </c>
      <c r="B85" s="550"/>
      <c r="C85" s="551"/>
      <c r="D85" s="552"/>
      <c r="E85" s="98" t="s">
        <v>45</v>
      </c>
      <c r="F85" s="81" t="s">
        <v>127</v>
      </c>
      <c r="G85" s="448" t="s">
        <v>192</v>
      </c>
      <c r="H85" s="408" t="s">
        <v>767</v>
      </c>
      <c r="J85" s="16"/>
      <c r="K85" s="16"/>
      <c r="L85" s="16"/>
    </row>
    <row r="86" spans="1:12" ht="25" x14ac:dyDescent="0.25">
      <c r="A86" s="418" t="s">
        <v>107</v>
      </c>
      <c r="B86" s="550"/>
      <c r="C86" s="551"/>
      <c r="D86" s="552"/>
      <c r="E86" s="98" t="s">
        <v>45</v>
      </c>
      <c r="F86" s="81" t="s">
        <v>127</v>
      </c>
      <c r="G86" s="448" t="s">
        <v>192</v>
      </c>
      <c r="H86" s="408" t="s">
        <v>768</v>
      </c>
      <c r="J86" s="16"/>
      <c r="K86" s="16"/>
      <c r="L86" s="16"/>
    </row>
    <row r="87" spans="1:12" x14ac:dyDescent="0.25">
      <c r="A87" s="386" t="s">
        <v>108</v>
      </c>
      <c r="B87" s="98" t="s">
        <v>45</v>
      </c>
      <c r="C87" s="81" t="s">
        <v>127</v>
      </c>
      <c r="D87" s="448" t="s">
        <v>192</v>
      </c>
      <c r="E87" s="98" t="s">
        <v>45</v>
      </c>
      <c r="F87" s="81" t="s">
        <v>127</v>
      </c>
      <c r="G87" s="448" t="s">
        <v>192</v>
      </c>
      <c r="H87" s="408" t="s">
        <v>769</v>
      </c>
      <c r="J87" s="16"/>
      <c r="K87" s="16"/>
      <c r="L87" s="16"/>
    </row>
    <row r="88" spans="1:12" ht="13" x14ac:dyDescent="0.25">
      <c r="A88" s="414" t="s">
        <v>283</v>
      </c>
      <c r="B88" s="98"/>
      <c r="C88" s="81"/>
      <c r="D88" s="448"/>
      <c r="E88" s="98"/>
      <c r="F88" s="81"/>
      <c r="G88" s="448"/>
      <c r="H88" s="408"/>
      <c r="J88" s="16"/>
      <c r="K88" s="16"/>
      <c r="L88" s="16"/>
    </row>
    <row r="89" spans="1:12" x14ac:dyDescent="0.25">
      <c r="A89" s="416" t="s">
        <v>219</v>
      </c>
      <c r="B89" s="98" t="s">
        <v>45</v>
      </c>
      <c r="C89" s="81" t="s">
        <v>127</v>
      </c>
      <c r="D89" s="448" t="s">
        <v>192</v>
      </c>
      <c r="E89" s="98" t="s">
        <v>45</v>
      </c>
      <c r="F89" s="81" t="s">
        <v>127</v>
      </c>
      <c r="G89" s="448" t="s">
        <v>192</v>
      </c>
      <c r="H89" s="408" t="s">
        <v>770</v>
      </c>
      <c r="J89" s="16"/>
      <c r="K89" s="16"/>
      <c r="L89" s="16"/>
    </row>
    <row r="90" spans="1:12" ht="13" x14ac:dyDescent="0.25">
      <c r="A90" s="417" t="s">
        <v>104</v>
      </c>
      <c r="B90" s="98"/>
      <c r="C90" s="81"/>
      <c r="D90" s="448"/>
      <c r="E90" s="98"/>
      <c r="F90" s="81"/>
      <c r="G90" s="448"/>
      <c r="H90" s="408"/>
      <c r="J90" s="16"/>
      <c r="K90" s="16"/>
      <c r="L90" s="16"/>
    </row>
    <row r="91" spans="1:12" x14ac:dyDescent="0.25">
      <c r="A91" s="418" t="s">
        <v>105</v>
      </c>
      <c r="B91" s="550"/>
      <c r="C91" s="551"/>
      <c r="D91" s="552"/>
      <c r="E91" s="98" t="s">
        <v>45</v>
      </c>
      <c r="F91" s="81" t="s">
        <v>127</v>
      </c>
      <c r="G91" s="448" t="s">
        <v>192</v>
      </c>
      <c r="H91" s="408" t="s">
        <v>771</v>
      </c>
      <c r="J91" s="16"/>
      <c r="K91" s="16"/>
      <c r="L91" s="16"/>
    </row>
    <row r="92" spans="1:12" x14ac:dyDescent="0.25">
      <c r="A92" s="418" t="s">
        <v>106</v>
      </c>
      <c r="B92" s="550"/>
      <c r="C92" s="551"/>
      <c r="D92" s="552"/>
      <c r="E92" s="98" t="s">
        <v>45</v>
      </c>
      <c r="F92" s="81" t="s">
        <v>127</v>
      </c>
      <c r="G92" s="448" t="s">
        <v>192</v>
      </c>
      <c r="H92" s="408" t="s">
        <v>772</v>
      </c>
      <c r="J92" s="16"/>
      <c r="K92" s="16"/>
      <c r="L92" s="16"/>
    </row>
    <row r="93" spans="1:12" ht="25" x14ac:dyDescent="0.25">
      <c r="A93" s="418" t="s">
        <v>107</v>
      </c>
      <c r="B93" s="550"/>
      <c r="C93" s="551"/>
      <c r="D93" s="552"/>
      <c r="E93" s="98" t="s">
        <v>45</v>
      </c>
      <c r="F93" s="81" t="s">
        <v>127</v>
      </c>
      <c r="G93" s="448" t="s">
        <v>192</v>
      </c>
      <c r="H93" s="408" t="s">
        <v>773</v>
      </c>
      <c r="J93" s="16"/>
      <c r="K93" s="16"/>
      <c r="L93" s="16"/>
    </row>
    <row r="94" spans="1:12" ht="25" x14ac:dyDescent="0.25">
      <c r="A94" s="379" t="s">
        <v>220</v>
      </c>
      <c r="B94" s="98" t="s">
        <v>45</v>
      </c>
      <c r="C94" s="81" t="s">
        <v>127</v>
      </c>
      <c r="D94" s="448" t="s">
        <v>192</v>
      </c>
      <c r="E94" s="98" t="s">
        <v>45</v>
      </c>
      <c r="F94" s="81" t="s">
        <v>127</v>
      </c>
      <c r="G94" s="448" t="s">
        <v>192</v>
      </c>
      <c r="H94" s="408" t="s">
        <v>774</v>
      </c>
      <c r="J94" s="16"/>
      <c r="K94" s="16"/>
      <c r="L94" s="16"/>
    </row>
    <row r="95" spans="1:12" ht="13" x14ac:dyDescent="0.25">
      <c r="A95" s="417" t="s">
        <v>104</v>
      </c>
      <c r="B95" s="98"/>
      <c r="C95" s="81"/>
      <c r="D95" s="448"/>
      <c r="E95" s="98"/>
      <c r="F95" s="81"/>
      <c r="G95" s="448"/>
      <c r="H95" s="408"/>
      <c r="J95" s="16"/>
      <c r="K95" s="16"/>
      <c r="L95" s="16"/>
    </row>
    <row r="96" spans="1:12" x14ac:dyDescent="0.25">
      <c r="A96" s="418" t="s">
        <v>105</v>
      </c>
      <c r="B96" s="550"/>
      <c r="C96" s="551"/>
      <c r="D96" s="552"/>
      <c r="E96" s="98" t="s">
        <v>45</v>
      </c>
      <c r="F96" s="81" t="s">
        <v>127</v>
      </c>
      <c r="G96" s="448" t="s">
        <v>192</v>
      </c>
      <c r="H96" s="408" t="s">
        <v>775</v>
      </c>
      <c r="J96" s="16"/>
      <c r="K96" s="16"/>
      <c r="L96" s="16"/>
    </row>
    <row r="97" spans="1:12" x14ac:dyDescent="0.25">
      <c r="A97" s="418" t="s">
        <v>106</v>
      </c>
      <c r="B97" s="550"/>
      <c r="C97" s="551"/>
      <c r="D97" s="552"/>
      <c r="E97" s="98" t="s">
        <v>45</v>
      </c>
      <c r="F97" s="81" t="s">
        <v>127</v>
      </c>
      <c r="G97" s="448" t="s">
        <v>192</v>
      </c>
      <c r="H97" s="408" t="s">
        <v>776</v>
      </c>
      <c r="J97" s="16"/>
      <c r="K97" s="16"/>
      <c r="L97" s="16"/>
    </row>
    <row r="98" spans="1:12" ht="25" x14ac:dyDescent="0.25">
      <c r="A98" s="418" t="s">
        <v>107</v>
      </c>
      <c r="B98" s="550"/>
      <c r="C98" s="551"/>
      <c r="D98" s="552"/>
      <c r="E98" s="98" t="s">
        <v>45</v>
      </c>
      <c r="F98" s="81" t="s">
        <v>127</v>
      </c>
      <c r="G98" s="448" t="s">
        <v>192</v>
      </c>
      <c r="H98" s="408" t="s">
        <v>777</v>
      </c>
      <c r="J98" s="16"/>
      <c r="K98" s="16"/>
      <c r="L98" s="16"/>
    </row>
    <row r="99" spans="1:12" ht="14.5" x14ac:dyDescent="0.25">
      <c r="A99" s="386" t="s">
        <v>286</v>
      </c>
      <c r="B99" s="98" t="s">
        <v>45</v>
      </c>
      <c r="C99" s="81" t="s">
        <v>127</v>
      </c>
      <c r="D99" s="448" t="s">
        <v>192</v>
      </c>
      <c r="E99" s="98" t="s">
        <v>45</v>
      </c>
      <c r="F99" s="81" t="s">
        <v>127</v>
      </c>
      <c r="G99" s="448" t="s">
        <v>192</v>
      </c>
      <c r="H99" s="408" t="s">
        <v>778</v>
      </c>
      <c r="J99" s="16"/>
      <c r="K99" s="16"/>
      <c r="L99" s="16"/>
    </row>
    <row r="100" spans="1:12" ht="13" x14ac:dyDescent="0.25">
      <c r="A100" s="414" t="s">
        <v>283</v>
      </c>
      <c r="B100" s="98"/>
      <c r="C100" s="81"/>
      <c r="D100" s="448"/>
      <c r="E100" s="98"/>
      <c r="F100" s="81"/>
      <c r="G100" s="448"/>
      <c r="H100" s="408"/>
      <c r="J100" s="16"/>
      <c r="K100" s="16"/>
      <c r="L100" s="16"/>
    </row>
    <row r="101" spans="1:12" x14ac:dyDescent="0.25">
      <c r="A101" s="416" t="s">
        <v>219</v>
      </c>
      <c r="B101" s="98" t="s">
        <v>45</v>
      </c>
      <c r="C101" s="81" t="s">
        <v>127</v>
      </c>
      <c r="D101" s="448" t="s">
        <v>192</v>
      </c>
      <c r="E101" s="98" t="s">
        <v>45</v>
      </c>
      <c r="F101" s="81" t="s">
        <v>127</v>
      </c>
      <c r="G101" s="448" t="s">
        <v>192</v>
      </c>
      <c r="H101" s="408" t="s">
        <v>779</v>
      </c>
      <c r="J101" s="16"/>
      <c r="K101" s="16"/>
      <c r="L101" s="16"/>
    </row>
    <row r="102" spans="1:12" ht="13" x14ac:dyDescent="0.25">
      <c r="A102" s="417" t="s">
        <v>104</v>
      </c>
      <c r="B102" s="98"/>
      <c r="C102" s="81"/>
      <c r="D102" s="448"/>
      <c r="E102" s="98"/>
      <c r="F102" s="81"/>
      <c r="G102" s="448"/>
      <c r="H102" s="408"/>
      <c r="J102" s="16"/>
      <c r="K102" s="16"/>
      <c r="L102" s="16"/>
    </row>
    <row r="103" spans="1:12" x14ac:dyDescent="0.25">
      <c r="A103" s="419" t="s">
        <v>105</v>
      </c>
      <c r="B103" s="550"/>
      <c r="C103" s="551"/>
      <c r="D103" s="552"/>
      <c r="E103" s="98" t="s">
        <v>45</v>
      </c>
      <c r="F103" s="81" t="s">
        <v>127</v>
      </c>
      <c r="G103" s="448" t="s">
        <v>192</v>
      </c>
      <c r="H103" s="408" t="s">
        <v>780</v>
      </c>
      <c r="J103" s="16"/>
      <c r="K103" s="16"/>
      <c r="L103" s="16"/>
    </row>
    <row r="104" spans="1:12" x14ac:dyDescent="0.25">
      <c r="A104" s="419" t="s">
        <v>106</v>
      </c>
      <c r="B104" s="550"/>
      <c r="C104" s="551"/>
      <c r="D104" s="552"/>
      <c r="E104" s="98" t="s">
        <v>45</v>
      </c>
      <c r="F104" s="81" t="s">
        <v>127</v>
      </c>
      <c r="G104" s="448" t="s">
        <v>192</v>
      </c>
      <c r="H104" s="408" t="s">
        <v>781</v>
      </c>
      <c r="J104" s="16"/>
      <c r="K104" s="16"/>
      <c r="L104" s="16"/>
    </row>
    <row r="105" spans="1:12" ht="25" x14ac:dyDescent="0.25">
      <c r="A105" s="420" t="s">
        <v>107</v>
      </c>
      <c r="B105" s="550"/>
      <c r="C105" s="551"/>
      <c r="D105" s="552"/>
      <c r="E105" s="98" t="s">
        <v>45</v>
      </c>
      <c r="F105" s="81" t="s">
        <v>127</v>
      </c>
      <c r="G105" s="448" t="s">
        <v>192</v>
      </c>
      <c r="H105" s="408" t="s">
        <v>782</v>
      </c>
      <c r="J105" s="16"/>
      <c r="K105" s="16"/>
      <c r="L105" s="16"/>
    </row>
    <row r="106" spans="1:12" ht="25" x14ac:dyDescent="0.25">
      <c r="A106" s="379" t="s">
        <v>220</v>
      </c>
      <c r="B106" s="98" t="s">
        <v>45</v>
      </c>
      <c r="C106" s="81" t="s">
        <v>127</v>
      </c>
      <c r="D106" s="448" t="s">
        <v>192</v>
      </c>
      <c r="E106" s="98" t="s">
        <v>45</v>
      </c>
      <c r="F106" s="81" t="s">
        <v>127</v>
      </c>
      <c r="G106" s="448" t="s">
        <v>192</v>
      </c>
      <c r="H106" s="408" t="s">
        <v>783</v>
      </c>
      <c r="J106" s="16"/>
      <c r="K106" s="16"/>
      <c r="L106" s="16"/>
    </row>
    <row r="107" spans="1:12" ht="13" x14ac:dyDescent="0.25">
      <c r="A107" s="417" t="s">
        <v>104</v>
      </c>
      <c r="B107" s="98"/>
      <c r="C107" s="81"/>
      <c r="D107" s="448"/>
      <c r="E107" s="98"/>
      <c r="F107" s="81"/>
      <c r="G107" s="448"/>
      <c r="H107" s="408"/>
      <c r="J107" s="16"/>
      <c r="K107" s="16"/>
      <c r="L107" s="16"/>
    </row>
    <row r="108" spans="1:12" x14ac:dyDescent="0.25">
      <c r="A108" s="419" t="s">
        <v>105</v>
      </c>
      <c r="B108" s="550"/>
      <c r="C108" s="551"/>
      <c r="D108" s="552"/>
      <c r="E108" s="98" t="s">
        <v>45</v>
      </c>
      <c r="F108" s="81" t="s">
        <v>127</v>
      </c>
      <c r="G108" s="448" t="s">
        <v>192</v>
      </c>
      <c r="H108" s="408" t="s">
        <v>784</v>
      </c>
      <c r="J108" s="16"/>
      <c r="K108" s="16"/>
      <c r="L108" s="16"/>
    </row>
    <row r="109" spans="1:12" x14ac:dyDescent="0.25">
      <c r="A109" s="419" t="s">
        <v>106</v>
      </c>
      <c r="B109" s="550"/>
      <c r="C109" s="551"/>
      <c r="D109" s="552"/>
      <c r="E109" s="98" t="s">
        <v>45</v>
      </c>
      <c r="F109" s="81" t="s">
        <v>127</v>
      </c>
      <c r="G109" s="448" t="s">
        <v>192</v>
      </c>
      <c r="H109" s="408" t="s">
        <v>785</v>
      </c>
      <c r="J109" s="16"/>
      <c r="K109" s="16"/>
      <c r="L109" s="16"/>
    </row>
    <row r="110" spans="1:12" ht="25" x14ac:dyDescent="0.25">
      <c r="A110" s="420" t="s">
        <v>107</v>
      </c>
      <c r="B110" s="550"/>
      <c r="C110" s="551"/>
      <c r="D110" s="552"/>
      <c r="E110" s="98" t="s">
        <v>45</v>
      </c>
      <c r="F110" s="81" t="s">
        <v>127</v>
      </c>
      <c r="G110" s="448" t="s">
        <v>192</v>
      </c>
      <c r="H110" s="408" t="s">
        <v>786</v>
      </c>
      <c r="J110" s="16"/>
      <c r="K110" s="16"/>
      <c r="L110" s="16"/>
    </row>
    <row r="111" spans="1:12" x14ac:dyDescent="0.25">
      <c r="A111" s="421"/>
      <c r="B111" s="105"/>
      <c r="C111" s="34"/>
      <c r="D111" s="449"/>
      <c r="E111" s="105"/>
      <c r="F111" s="34"/>
      <c r="G111" s="449"/>
      <c r="H111" s="408"/>
      <c r="J111" s="16"/>
      <c r="K111" s="16"/>
      <c r="L111" s="16"/>
    </row>
    <row r="112" spans="1:12" ht="28" x14ac:dyDescent="0.25">
      <c r="A112" s="376" t="s">
        <v>285</v>
      </c>
      <c r="B112" s="105"/>
      <c r="C112" s="34"/>
      <c r="D112" s="449"/>
      <c r="E112" s="105"/>
      <c r="F112" s="34"/>
      <c r="G112" s="449"/>
      <c r="H112" s="408"/>
      <c r="J112" s="16"/>
      <c r="K112" s="16"/>
      <c r="L112" s="16"/>
    </row>
    <row r="113" spans="1:12" x14ac:dyDescent="0.25">
      <c r="A113" s="386" t="s">
        <v>144</v>
      </c>
      <c r="B113" s="98" t="s">
        <v>45</v>
      </c>
      <c r="C113" s="81" t="s">
        <v>127</v>
      </c>
      <c r="D113" s="448" t="s">
        <v>192</v>
      </c>
      <c r="E113" s="98" t="s">
        <v>45</v>
      </c>
      <c r="F113" s="81" t="s">
        <v>127</v>
      </c>
      <c r="G113" s="448" t="s">
        <v>192</v>
      </c>
      <c r="H113" s="408" t="s">
        <v>787</v>
      </c>
      <c r="J113" s="16"/>
      <c r="K113" s="16"/>
      <c r="L113" s="16"/>
    </row>
    <row r="114" spans="1:12" x14ac:dyDescent="0.25">
      <c r="A114" s="386" t="s">
        <v>145</v>
      </c>
      <c r="B114" s="98" t="s">
        <v>45</v>
      </c>
      <c r="C114" s="81" t="s">
        <v>127</v>
      </c>
      <c r="D114" s="448" t="s">
        <v>192</v>
      </c>
      <c r="E114" s="98" t="s">
        <v>45</v>
      </c>
      <c r="F114" s="81" t="s">
        <v>127</v>
      </c>
      <c r="G114" s="448" t="s">
        <v>192</v>
      </c>
      <c r="H114" s="408" t="s">
        <v>788</v>
      </c>
      <c r="J114" s="16"/>
      <c r="K114" s="16"/>
      <c r="L114" s="16"/>
    </row>
    <row r="115" spans="1:12" x14ac:dyDescent="0.25">
      <c r="A115" s="386" t="s">
        <v>150</v>
      </c>
      <c r="B115" s="98" t="s">
        <v>45</v>
      </c>
      <c r="C115" s="81" t="s">
        <v>127</v>
      </c>
      <c r="D115" s="448" t="s">
        <v>192</v>
      </c>
      <c r="E115" s="98" t="s">
        <v>45</v>
      </c>
      <c r="F115" s="81" t="s">
        <v>127</v>
      </c>
      <c r="G115" s="448" t="s">
        <v>192</v>
      </c>
      <c r="H115" s="408" t="s">
        <v>789</v>
      </c>
      <c r="J115" s="16"/>
      <c r="K115" s="16"/>
      <c r="L115" s="16"/>
    </row>
    <row r="116" spans="1:12" x14ac:dyDescent="0.25">
      <c r="A116" s="386" t="s">
        <v>152</v>
      </c>
      <c r="B116" s="98" t="s">
        <v>45</v>
      </c>
      <c r="C116" s="81" t="s">
        <v>127</v>
      </c>
      <c r="D116" s="448" t="s">
        <v>192</v>
      </c>
      <c r="E116" s="98" t="s">
        <v>45</v>
      </c>
      <c r="F116" s="81" t="s">
        <v>127</v>
      </c>
      <c r="G116" s="448" t="s">
        <v>192</v>
      </c>
      <c r="H116" s="408" t="s">
        <v>790</v>
      </c>
      <c r="J116" s="16"/>
      <c r="K116" s="16"/>
      <c r="L116" s="16"/>
    </row>
    <row r="117" spans="1:12" ht="25" x14ac:dyDescent="0.25">
      <c r="A117" s="386" t="s">
        <v>250</v>
      </c>
      <c r="B117" s="98" t="s">
        <v>45</v>
      </c>
      <c r="C117" s="81" t="s">
        <v>127</v>
      </c>
      <c r="D117" s="448" t="s">
        <v>192</v>
      </c>
      <c r="E117" s="98" t="s">
        <v>45</v>
      </c>
      <c r="F117" s="81" t="s">
        <v>127</v>
      </c>
      <c r="G117" s="448" t="s">
        <v>192</v>
      </c>
      <c r="H117" s="408" t="s">
        <v>318</v>
      </c>
      <c r="J117" s="16"/>
      <c r="K117" s="16"/>
      <c r="L117" s="16"/>
    </row>
    <row r="118" spans="1:12" x14ac:dyDescent="0.25">
      <c r="A118" s="389"/>
      <c r="B118" s="98"/>
      <c r="C118" s="81"/>
      <c r="D118" s="448"/>
      <c r="E118" s="98"/>
      <c r="F118" s="81"/>
      <c r="G118" s="448"/>
      <c r="H118" s="408"/>
      <c r="J118" s="16"/>
      <c r="K118" s="16"/>
      <c r="L118" s="16"/>
    </row>
    <row r="119" spans="1:12" x14ac:dyDescent="0.25">
      <c r="A119" s="389" t="s">
        <v>58</v>
      </c>
      <c r="B119" s="98" t="s">
        <v>45</v>
      </c>
      <c r="C119" s="81" t="s">
        <v>127</v>
      </c>
      <c r="D119" s="448" t="s">
        <v>192</v>
      </c>
      <c r="E119" s="98" t="s">
        <v>45</v>
      </c>
      <c r="F119" s="81" t="s">
        <v>127</v>
      </c>
      <c r="G119" s="448" t="s">
        <v>192</v>
      </c>
      <c r="H119" s="408" t="s">
        <v>317</v>
      </c>
      <c r="J119" s="16"/>
      <c r="K119" s="16"/>
      <c r="L119" s="16"/>
    </row>
    <row r="120" spans="1:12" x14ac:dyDescent="0.25">
      <c r="A120" s="422"/>
      <c r="B120" s="98"/>
      <c r="C120" s="81"/>
      <c r="D120" s="448"/>
      <c r="E120" s="98"/>
      <c r="F120" s="81"/>
      <c r="G120" s="448"/>
      <c r="H120" s="408"/>
      <c r="J120" s="16"/>
      <c r="K120" s="16"/>
      <c r="L120" s="16"/>
    </row>
    <row r="121" spans="1:12" ht="13" x14ac:dyDescent="0.25">
      <c r="A121" s="372" t="s">
        <v>6</v>
      </c>
      <c r="B121" s="98"/>
      <c r="C121" s="81"/>
      <c r="D121" s="448"/>
      <c r="E121" s="98"/>
      <c r="F121" s="81"/>
      <c r="G121" s="448"/>
      <c r="H121" s="408"/>
      <c r="J121" s="16"/>
      <c r="K121" s="16"/>
      <c r="L121" s="16"/>
    </row>
    <row r="122" spans="1:12" x14ac:dyDescent="0.25">
      <c r="A122" s="423" t="s">
        <v>101</v>
      </c>
      <c r="B122" s="98" t="s">
        <v>45</v>
      </c>
      <c r="C122" s="81" t="s">
        <v>127</v>
      </c>
      <c r="D122" s="448" t="s">
        <v>192</v>
      </c>
      <c r="E122" s="98" t="s">
        <v>45</v>
      </c>
      <c r="F122" s="81" t="s">
        <v>127</v>
      </c>
      <c r="G122" s="448" t="s">
        <v>192</v>
      </c>
      <c r="H122" s="408" t="s">
        <v>791</v>
      </c>
      <c r="J122" s="16"/>
      <c r="K122" s="16"/>
      <c r="L122" s="16"/>
    </row>
    <row r="123" spans="1:12" x14ac:dyDescent="0.25">
      <c r="A123" s="423"/>
      <c r="B123" s="98"/>
      <c r="C123" s="81"/>
      <c r="D123" s="448"/>
      <c r="E123" s="98"/>
      <c r="F123" s="81"/>
      <c r="G123" s="448"/>
      <c r="H123" s="408"/>
      <c r="J123" s="16"/>
      <c r="K123" s="16"/>
      <c r="L123" s="16"/>
    </row>
    <row r="124" spans="1:12" ht="13" x14ac:dyDescent="0.25">
      <c r="A124" s="424" t="s">
        <v>178</v>
      </c>
      <c r="B124" s="106"/>
      <c r="C124" s="58"/>
      <c r="D124" s="450"/>
      <c r="E124" s="106"/>
      <c r="F124" s="58"/>
      <c r="G124" s="450"/>
      <c r="H124" s="408"/>
      <c r="J124" s="16"/>
      <c r="K124" s="16"/>
      <c r="L124" s="16"/>
    </row>
    <row r="125" spans="1:12" x14ac:dyDescent="0.25">
      <c r="A125" s="425" t="s">
        <v>179</v>
      </c>
      <c r="B125" s="550"/>
      <c r="C125" s="551"/>
      <c r="D125" s="552"/>
      <c r="E125" s="106" t="s">
        <v>553</v>
      </c>
      <c r="F125" s="58" t="s">
        <v>127</v>
      </c>
      <c r="G125" s="450" t="s">
        <v>192</v>
      </c>
      <c r="H125" s="408" t="s">
        <v>792</v>
      </c>
      <c r="J125" s="16"/>
      <c r="K125" s="16"/>
      <c r="L125" s="16"/>
    </row>
    <row r="126" spans="1:12" x14ac:dyDescent="0.25">
      <c r="A126" s="425" t="s">
        <v>180</v>
      </c>
      <c r="B126" s="550"/>
      <c r="C126" s="551"/>
      <c r="D126" s="552"/>
      <c r="E126" s="106" t="s">
        <v>47</v>
      </c>
      <c r="F126" s="58" t="s">
        <v>127</v>
      </c>
      <c r="G126" s="450" t="s">
        <v>192</v>
      </c>
      <c r="H126" s="408" t="s">
        <v>793</v>
      </c>
      <c r="J126" s="16"/>
      <c r="K126" s="16"/>
      <c r="L126" s="16"/>
    </row>
    <row r="127" spans="1:12" x14ac:dyDescent="0.25">
      <c r="A127" s="425" t="s">
        <v>58</v>
      </c>
      <c r="B127" s="550"/>
      <c r="C127" s="551"/>
      <c r="D127" s="552"/>
      <c r="E127" s="106" t="s">
        <v>553</v>
      </c>
      <c r="F127" s="58" t="s">
        <v>127</v>
      </c>
      <c r="G127" s="450" t="s">
        <v>192</v>
      </c>
      <c r="H127" s="408" t="s">
        <v>317</v>
      </c>
      <c r="J127" s="16"/>
      <c r="K127" s="16"/>
      <c r="L127" s="16"/>
    </row>
    <row r="128" spans="1:12" x14ac:dyDescent="0.25">
      <c r="A128" s="389"/>
      <c r="B128" s="98"/>
      <c r="C128" s="81"/>
      <c r="D128" s="448"/>
      <c r="E128" s="98"/>
      <c r="F128" s="81"/>
      <c r="G128" s="448"/>
      <c r="H128" s="408"/>
      <c r="J128" s="16"/>
      <c r="K128" s="16"/>
      <c r="L128" s="16"/>
    </row>
    <row r="129" spans="1:12" ht="13" x14ac:dyDescent="0.25">
      <c r="A129" s="384" t="s">
        <v>41</v>
      </c>
      <c r="B129" s="98" t="s">
        <v>45</v>
      </c>
      <c r="C129" s="81" t="s">
        <v>127</v>
      </c>
      <c r="D129" s="448" t="s">
        <v>192</v>
      </c>
      <c r="E129" s="550"/>
      <c r="F129" s="551"/>
      <c r="G129" s="552"/>
      <c r="H129" s="408" t="s">
        <v>41</v>
      </c>
      <c r="J129" s="16"/>
      <c r="K129" s="16"/>
      <c r="L129" s="16"/>
    </row>
    <row r="130" spans="1:12" x14ac:dyDescent="0.25">
      <c r="A130" s="389"/>
      <c r="B130" s="98"/>
      <c r="C130" s="81"/>
      <c r="D130" s="448"/>
      <c r="E130" s="245"/>
      <c r="F130" s="246"/>
      <c r="G130" s="334"/>
      <c r="H130" s="408"/>
      <c r="J130" s="16"/>
      <c r="K130" s="16"/>
      <c r="L130" s="16"/>
    </row>
    <row r="131" spans="1:12" ht="13" x14ac:dyDescent="0.25">
      <c r="A131" s="384" t="s">
        <v>42</v>
      </c>
      <c r="B131" s="587"/>
      <c r="C131" s="588"/>
      <c r="D131" s="589"/>
      <c r="E131" s="245" t="s">
        <v>45</v>
      </c>
      <c r="F131" s="246" t="s">
        <v>127</v>
      </c>
      <c r="G131" s="334" t="s">
        <v>192</v>
      </c>
      <c r="H131" s="408" t="s">
        <v>42</v>
      </c>
      <c r="J131" s="16"/>
      <c r="K131" s="16"/>
      <c r="L131" s="16"/>
    </row>
    <row r="132" spans="1:12" ht="26" x14ac:dyDescent="0.25">
      <c r="A132" s="426" t="s">
        <v>225</v>
      </c>
      <c r="B132" s="105"/>
      <c r="C132" s="34"/>
      <c r="D132" s="449"/>
      <c r="E132" s="266"/>
      <c r="F132" s="267"/>
      <c r="G132" s="337"/>
      <c r="H132" s="408"/>
      <c r="J132" s="16"/>
      <c r="K132" s="16"/>
      <c r="L132" s="16"/>
    </row>
    <row r="133" spans="1:12" x14ac:dyDescent="0.25">
      <c r="A133" s="389" t="s">
        <v>43</v>
      </c>
      <c r="B133" s="98" t="s">
        <v>45</v>
      </c>
      <c r="C133" s="81" t="s">
        <v>127</v>
      </c>
      <c r="D133" s="448" t="s">
        <v>192</v>
      </c>
      <c r="E133" s="245" t="s">
        <v>45</v>
      </c>
      <c r="F133" s="246" t="s">
        <v>127</v>
      </c>
      <c r="G133" s="334" t="s">
        <v>192</v>
      </c>
      <c r="H133" s="408" t="s">
        <v>319</v>
      </c>
      <c r="J133" s="16"/>
      <c r="K133" s="16"/>
      <c r="L133" s="16"/>
    </row>
    <row r="134" spans="1:12" x14ac:dyDescent="0.25">
      <c r="A134" s="389" t="s">
        <v>44</v>
      </c>
      <c r="B134" s="98" t="s">
        <v>45</v>
      </c>
      <c r="C134" s="81" t="s">
        <v>127</v>
      </c>
      <c r="D134" s="448" t="s">
        <v>192</v>
      </c>
      <c r="E134" s="245" t="s">
        <v>45</v>
      </c>
      <c r="F134" s="246" t="s">
        <v>127</v>
      </c>
      <c r="G134" s="334" t="s">
        <v>192</v>
      </c>
      <c r="H134" s="408" t="s">
        <v>320</v>
      </c>
      <c r="J134" s="16"/>
      <c r="K134" s="16"/>
      <c r="L134" s="16"/>
    </row>
    <row r="135" spans="1:12" x14ac:dyDescent="0.25">
      <c r="A135" s="386"/>
      <c r="B135" s="98"/>
      <c r="C135" s="81"/>
      <c r="D135" s="448"/>
      <c r="E135" s="245"/>
      <c r="F135" s="246"/>
      <c r="G135" s="334"/>
      <c r="H135" s="408"/>
      <c r="J135" s="16"/>
      <c r="K135" s="16"/>
      <c r="L135" s="16"/>
    </row>
    <row r="136" spans="1:12" ht="13" x14ac:dyDescent="0.25">
      <c r="A136" s="372" t="s">
        <v>22</v>
      </c>
      <c r="B136" s="98"/>
      <c r="C136" s="81"/>
      <c r="D136" s="448"/>
      <c r="E136" s="245"/>
      <c r="F136" s="246"/>
      <c r="G136" s="334"/>
      <c r="H136" s="408"/>
      <c r="J136" s="16"/>
      <c r="K136" s="16"/>
      <c r="L136" s="16"/>
    </row>
    <row r="137" spans="1:12" x14ac:dyDescent="0.25">
      <c r="A137" s="423" t="s">
        <v>153</v>
      </c>
      <c r="B137" s="98" t="s">
        <v>45</v>
      </c>
      <c r="C137" s="81" t="s">
        <v>127</v>
      </c>
      <c r="D137" s="448" t="s">
        <v>192</v>
      </c>
      <c r="E137" s="245" t="s">
        <v>45</v>
      </c>
      <c r="F137" s="246" t="s">
        <v>127</v>
      </c>
      <c r="G137" s="334" t="s">
        <v>192</v>
      </c>
      <c r="H137" s="408" t="s">
        <v>794</v>
      </c>
      <c r="J137" s="16"/>
      <c r="K137" s="16"/>
      <c r="L137" s="16"/>
    </row>
    <row r="138" spans="1:12" ht="13" x14ac:dyDescent="0.25">
      <c r="A138" s="391" t="s">
        <v>103</v>
      </c>
      <c r="B138" s="98"/>
      <c r="C138" s="81"/>
      <c r="D138" s="448"/>
      <c r="E138" s="245"/>
      <c r="F138" s="246"/>
      <c r="G138" s="334"/>
      <c r="H138" s="408"/>
      <c r="J138" s="16"/>
      <c r="K138" s="16"/>
      <c r="L138" s="16"/>
    </row>
    <row r="139" spans="1:12" x14ac:dyDescent="0.25">
      <c r="A139" s="395" t="s">
        <v>154</v>
      </c>
      <c r="B139" s="98" t="s">
        <v>45</v>
      </c>
      <c r="C139" s="81" t="s">
        <v>127</v>
      </c>
      <c r="D139" s="448" t="s">
        <v>192</v>
      </c>
      <c r="E139" s="245" t="s">
        <v>45</v>
      </c>
      <c r="F139" s="246" t="s">
        <v>127</v>
      </c>
      <c r="G139" s="334" t="s">
        <v>192</v>
      </c>
      <c r="H139" s="408" t="s">
        <v>795</v>
      </c>
      <c r="J139" s="16"/>
      <c r="K139" s="16"/>
      <c r="L139" s="16"/>
    </row>
    <row r="140" spans="1:12" ht="13" x14ac:dyDescent="0.25">
      <c r="A140" s="427" t="s">
        <v>165</v>
      </c>
      <c r="B140" s="98"/>
      <c r="C140" s="81"/>
      <c r="D140" s="448"/>
      <c r="E140" s="245"/>
      <c r="F140" s="246"/>
      <c r="G140" s="334"/>
      <c r="H140" s="408"/>
      <c r="J140" s="16"/>
      <c r="K140" s="16"/>
      <c r="L140" s="16"/>
    </row>
    <row r="141" spans="1:12" x14ac:dyDescent="0.25">
      <c r="A141" s="382" t="s">
        <v>255</v>
      </c>
      <c r="B141" s="550"/>
      <c r="C141" s="551"/>
      <c r="D141" s="552"/>
      <c r="E141" s="98" t="s">
        <v>45</v>
      </c>
      <c r="F141" s="81" t="s">
        <v>127</v>
      </c>
      <c r="G141" s="448" t="s">
        <v>192</v>
      </c>
      <c r="H141" s="408" t="s">
        <v>796</v>
      </c>
      <c r="J141" s="16"/>
      <c r="K141" s="16"/>
      <c r="L141" s="16"/>
    </row>
    <row r="142" spans="1:12" x14ac:dyDescent="0.25">
      <c r="A142" s="382" t="s">
        <v>166</v>
      </c>
      <c r="B142" s="550"/>
      <c r="C142" s="551"/>
      <c r="D142" s="552"/>
      <c r="E142" s="98" t="s">
        <v>45</v>
      </c>
      <c r="F142" s="81" t="s">
        <v>127</v>
      </c>
      <c r="G142" s="448" t="s">
        <v>192</v>
      </c>
      <c r="H142" s="408" t="s">
        <v>797</v>
      </c>
      <c r="J142" s="16"/>
      <c r="K142" s="16"/>
      <c r="L142" s="16"/>
    </row>
    <row r="143" spans="1:12" x14ac:dyDescent="0.25">
      <c r="A143" s="395" t="s">
        <v>155</v>
      </c>
      <c r="B143" s="98" t="s">
        <v>45</v>
      </c>
      <c r="C143" s="81" t="s">
        <v>127</v>
      </c>
      <c r="D143" s="448" t="s">
        <v>192</v>
      </c>
      <c r="E143" s="98" t="s">
        <v>45</v>
      </c>
      <c r="F143" s="81" t="s">
        <v>127</v>
      </c>
      <c r="G143" s="448" t="s">
        <v>192</v>
      </c>
      <c r="H143" s="408" t="s">
        <v>798</v>
      </c>
      <c r="J143" s="16"/>
      <c r="K143" s="16"/>
      <c r="L143" s="16"/>
    </row>
    <row r="144" spans="1:12" ht="13" x14ac:dyDescent="0.25">
      <c r="A144" s="427" t="s">
        <v>165</v>
      </c>
      <c r="B144" s="98"/>
      <c r="C144" s="81"/>
      <c r="D144" s="448"/>
      <c r="E144" s="98"/>
      <c r="F144" s="81"/>
      <c r="G144" s="448"/>
      <c r="H144" s="408"/>
      <c r="J144" s="16"/>
      <c r="K144" s="16"/>
      <c r="L144" s="16"/>
    </row>
    <row r="145" spans="1:12" x14ac:dyDescent="0.25">
      <c r="A145" s="382" t="s">
        <v>280</v>
      </c>
      <c r="B145" s="550"/>
      <c r="C145" s="551"/>
      <c r="D145" s="552"/>
      <c r="E145" s="98" t="s">
        <v>45</v>
      </c>
      <c r="F145" s="81" t="s">
        <v>127</v>
      </c>
      <c r="G145" s="448" t="s">
        <v>192</v>
      </c>
      <c r="H145" s="408" t="s">
        <v>799</v>
      </c>
      <c r="J145" s="16"/>
      <c r="K145" s="16"/>
      <c r="L145" s="16"/>
    </row>
    <row r="146" spans="1:12" x14ac:dyDescent="0.25">
      <c r="A146" s="382" t="s">
        <v>166</v>
      </c>
      <c r="B146" s="550"/>
      <c r="C146" s="551"/>
      <c r="D146" s="552"/>
      <c r="E146" s="98" t="s">
        <v>45</v>
      </c>
      <c r="F146" s="81" t="s">
        <v>127</v>
      </c>
      <c r="G146" s="448" t="s">
        <v>192</v>
      </c>
      <c r="H146" s="408" t="s">
        <v>800</v>
      </c>
      <c r="J146" s="16"/>
      <c r="K146" s="16"/>
      <c r="L146" s="16"/>
    </row>
    <row r="147" spans="1:12" ht="14.5" x14ac:dyDescent="0.25">
      <c r="A147" s="395" t="s">
        <v>286</v>
      </c>
      <c r="B147" s="98" t="s">
        <v>45</v>
      </c>
      <c r="C147" s="81" t="s">
        <v>127</v>
      </c>
      <c r="D147" s="448" t="s">
        <v>192</v>
      </c>
      <c r="E147" s="98" t="s">
        <v>45</v>
      </c>
      <c r="F147" s="81" t="s">
        <v>127</v>
      </c>
      <c r="G147" s="448" t="s">
        <v>192</v>
      </c>
      <c r="H147" s="408" t="s">
        <v>801</v>
      </c>
      <c r="J147" s="16"/>
      <c r="K147" s="16"/>
      <c r="L147" s="16"/>
    </row>
    <row r="148" spans="1:12" ht="13" x14ac:dyDescent="0.25">
      <c r="A148" s="427" t="s">
        <v>165</v>
      </c>
      <c r="B148" s="98"/>
      <c r="C148" s="81"/>
      <c r="D148" s="448"/>
      <c r="E148" s="98"/>
      <c r="F148" s="81"/>
      <c r="G148" s="448"/>
      <c r="H148" s="408"/>
      <c r="J148" s="16"/>
      <c r="K148" s="16"/>
      <c r="L148" s="16"/>
    </row>
    <row r="149" spans="1:12" x14ac:dyDescent="0.25">
      <c r="A149" s="382" t="s">
        <v>255</v>
      </c>
      <c r="B149" s="550"/>
      <c r="C149" s="551"/>
      <c r="D149" s="552"/>
      <c r="E149" s="98" t="s">
        <v>45</v>
      </c>
      <c r="F149" s="81" t="s">
        <v>127</v>
      </c>
      <c r="G149" s="448" t="s">
        <v>192</v>
      </c>
      <c r="H149" s="408" t="s">
        <v>321</v>
      </c>
      <c r="J149" s="16"/>
      <c r="K149" s="16"/>
      <c r="L149" s="16"/>
    </row>
    <row r="150" spans="1:12" x14ac:dyDescent="0.25">
      <c r="A150" s="382" t="s">
        <v>166</v>
      </c>
      <c r="B150" s="550"/>
      <c r="C150" s="551"/>
      <c r="D150" s="552"/>
      <c r="E150" s="98" t="s">
        <v>45</v>
      </c>
      <c r="F150" s="81" t="s">
        <v>127</v>
      </c>
      <c r="G150" s="448" t="s">
        <v>192</v>
      </c>
      <c r="H150" s="408" t="s">
        <v>322</v>
      </c>
      <c r="J150" s="16"/>
      <c r="K150" s="16"/>
      <c r="L150" s="16"/>
    </row>
    <row r="151" spans="1:12" x14ac:dyDescent="0.25">
      <c r="A151" s="423" t="s">
        <v>156</v>
      </c>
      <c r="B151" s="98" t="s">
        <v>45</v>
      </c>
      <c r="C151" s="81" t="s">
        <v>127</v>
      </c>
      <c r="D151" s="448" t="s">
        <v>192</v>
      </c>
      <c r="E151" s="98" t="s">
        <v>45</v>
      </c>
      <c r="F151" s="81" t="s">
        <v>127</v>
      </c>
      <c r="G151" s="448" t="s">
        <v>192</v>
      </c>
      <c r="H151" s="408" t="s">
        <v>802</v>
      </c>
      <c r="J151" s="16"/>
      <c r="K151" s="16"/>
      <c r="L151" s="16"/>
    </row>
    <row r="152" spans="1:12" ht="13" x14ac:dyDescent="0.25">
      <c r="A152" s="391" t="s">
        <v>103</v>
      </c>
      <c r="B152" s="98"/>
      <c r="C152" s="81"/>
      <c r="D152" s="448"/>
      <c r="E152" s="98"/>
      <c r="F152" s="81"/>
      <c r="G152" s="448"/>
      <c r="H152" s="408"/>
      <c r="J152" s="16"/>
      <c r="K152" s="16"/>
      <c r="L152" s="16"/>
    </row>
    <row r="153" spans="1:12" x14ac:dyDescent="0.25">
      <c r="A153" s="395" t="s">
        <v>154</v>
      </c>
      <c r="B153" s="98" t="s">
        <v>45</v>
      </c>
      <c r="C153" s="81" t="s">
        <v>127</v>
      </c>
      <c r="D153" s="448" t="s">
        <v>192</v>
      </c>
      <c r="E153" s="98" t="s">
        <v>45</v>
      </c>
      <c r="F153" s="81" t="s">
        <v>127</v>
      </c>
      <c r="G153" s="448" t="s">
        <v>192</v>
      </c>
      <c r="H153" s="408" t="s">
        <v>803</v>
      </c>
      <c r="J153" s="16"/>
      <c r="K153" s="16"/>
      <c r="L153" s="16"/>
    </row>
    <row r="154" spans="1:12" ht="13" x14ac:dyDescent="0.25">
      <c r="A154" s="427" t="s">
        <v>165</v>
      </c>
      <c r="B154" s="98"/>
      <c r="C154" s="81"/>
      <c r="D154" s="448"/>
      <c r="E154" s="98"/>
      <c r="F154" s="81"/>
      <c r="G154" s="448"/>
      <c r="H154" s="408"/>
      <c r="J154" s="16"/>
      <c r="K154" s="16"/>
      <c r="L154" s="16"/>
    </row>
    <row r="155" spans="1:12" x14ac:dyDescent="0.25">
      <c r="A155" s="382" t="s">
        <v>280</v>
      </c>
      <c r="B155" s="550"/>
      <c r="C155" s="551"/>
      <c r="D155" s="552"/>
      <c r="E155" s="98" t="s">
        <v>45</v>
      </c>
      <c r="F155" s="81" t="s">
        <v>127</v>
      </c>
      <c r="G155" s="448" t="s">
        <v>192</v>
      </c>
      <c r="H155" s="408" t="s">
        <v>804</v>
      </c>
      <c r="J155" s="16"/>
      <c r="K155" s="16"/>
      <c r="L155" s="16"/>
    </row>
    <row r="156" spans="1:12" x14ac:dyDescent="0.25">
      <c r="A156" s="382" t="s">
        <v>166</v>
      </c>
      <c r="B156" s="550"/>
      <c r="C156" s="551"/>
      <c r="D156" s="552"/>
      <c r="E156" s="98" t="s">
        <v>45</v>
      </c>
      <c r="F156" s="81" t="s">
        <v>127</v>
      </c>
      <c r="G156" s="448" t="s">
        <v>192</v>
      </c>
      <c r="H156" s="408" t="s">
        <v>805</v>
      </c>
      <c r="J156" s="16"/>
      <c r="K156" s="16"/>
      <c r="L156" s="16"/>
    </row>
    <row r="157" spans="1:12" x14ac:dyDescent="0.25">
      <c r="A157" s="395" t="s">
        <v>155</v>
      </c>
      <c r="B157" s="98" t="s">
        <v>45</v>
      </c>
      <c r="C157" s="81" t="s">
        <v>127</v>
      </c>
      <c r="D157" s="448" t="s">
        <v>192</v>
      </c>
      <c r="E157" s="98" t="s">
        <v>45</v>
      </c>
      <c r="F157" s="81" t="s">
        <v>127</v>
      </c>
      <c r="G157" s="448" t="s">
        <v>192</v>
      </c>
      <c r="H157" s="408" t="s">
        <v>806</v>
      </c>
      <c r="J157" s="16"/>
      <c r="K157" s="16"/>
      <c r="L157" s="16"/>
    </row>
    <row r="158" spans="1:12" ht="13" x14ac:dyDescent="0.25">
      <c r="A158" s="427" t="s">
        <v>165</v>
      </c>
      <c r="B158" s="98"/>
      <c r="C158" s="81"/>
      <c r="D158" s="448"/>
      <c r="E158" s="98"/>
      <c r="F158" s="81"/>
      <c r="G158" s="448"/>
      <c r="H158" s="408"/>
      <c r="J158" s="16"/>
      <c r="K158" s="16"/>
      <c r="L158" s="16"/>
    </row>
    <row r="159" spans="1:12" x14ac:dyDescent="0.25">
      <c r="A159" s="382" t="s">
        <v>280</v>
      </c>
      <c r="B159" s="550"/>
      <c r="C159" s="551"/>
      <c r="D159" s="552"/>
      <c r="E159" s="98" t="s">
        <v>45</v>
      </c>
      <c r="F159" s="81" t="s">
        <v>127</v>
      </c>
      <c r="G159" s="448" t="s">
        <v>192</v>
      </c>
      <c r="H159" s="408" t="s">
        <v>807</v>
      </c>
      <c r="J159" s="16"/>
      <c r="K159" s="16"/>
      <c r="L159" s="16"/>
    </row>
    <row r="160" spans="1:12" x14ac:dyDescent="0.25">
      <c r="A160" s="382" t="s">
        <v>166</v>
      </c>
      <c r="B160" s="550"/>
      <c r="C160" s="551"/>
      <c r="D160" s="552"/>
      <c r="E160" s="98" t="s">
        <v>45</v>
      </c>
      <c r="F160" s="81" t="s">
        <v>127</v>
      </c>
      <c r="G160" s="448" t="s">
        <v>192</v>
      </c>
      <c r="H160" s="408" t="s">
        <v>808</v>
      </c>
      <c r="J160" s="16"/>
      <c r="K160" s="16"/>
      <c r="L160" s="16"/>
    </row>
    <row r="161" spans="1:12" ht="14.5" x14ac:dyDescent="0.25">
      <c r="A161" s="395" t="s">
        <v>286</v>
      </c>
      <c r="B161" s="98" t="s">
        <v>45</v>
      </c>
      <c r="C161" s="81" t="s">
        <v>127</v>
      </c>
      <c r="D161" s="448" t="s">
        <v>192</v>
      </c>
      <c r="E161" s="98" t="s">
        <v>45</v>
      </c>
      <c r="F161" s="81" t="s">
        <v>127</v>
      </c>
      <c r="G161" s="448" t="s">
        <v>192</v>
      </c>
      <c r="H161" s="408" t="s">
        <v>809</v>
      </c>
      <c r="J161" s="16"/>
      <c r="K161" s="16"/>
      <c r="L161" s="16"/>
    </row>
    <row r="162" spans="1:12" ht="13" x14ac:dyDescent="0.25">
      <c r="A162" s="427" t="s">
        <v>165</v>
      </c>
      <c r="B162" s="98"/>
      <c r="C162" s="81"/>
      <c r="D162" s="448"/>
      <c r="E162" s="98"/>
      <c r="F162" s="81"/>
      <c r="G162" s="448"/>
      <c r="H162" s="408"/>
      <c r="J162" s="16"/>
      <c r="K162" s="16"/>
      <c r="L162" s="16"/>
    </row>
    <row r="163" spans="1:12" x14ac:dyDescent="0.25">
      <c r="A163" s="382" t="s">
        <v>280</v>
      </c>
      <c r="B163" s="550"/>
      <c r="C163" s="551"/>
      <c r="D163" s="552"/>
      <c r="E163" s="98" t="s">
        <v>45</v>
      </c>
      <c r="F163" s="81" t="s">
        <v>127</v>
      </c>
      <c r="G163" s="448" t="s">
        <v>192</v>
      </c>
      <c r="H163" s="408" t="s">
        <v>810</v>
      </c>
      <c r="J163" s="16"/>
      <c r="K163" s="16"/>
      <c r="L163" s="16"/>
    </row>
    <row r="164" spans="1:12" x14ac:dyDescent="0.25">
      <c r="A164" s="382" t="s">
        <v>166</v>
      </c>
      <c r="B164" s="550"/>
      <c r="C164" s="551"/>
      <c r="D164" s="552"/>
      <c r="E164" s="98" t="s">
        <v>45</v>
      </c>
      <c r="F164" s="81" t="s">
        <v>127</v>
      </c>
      <c r="G164" s="448" t="s">
        <v>192</v>
      </c>
      <c r="H164" s="408" t="s">
        <v>811</v>
      </c>
      <c r="J164" s="16"/>
      <c r="K164" s="16"/>
      <c r="L164" s="16"/>
    </row>
    <row r="165" spans="1:12" x14ac:dyDescent="0.25">
      <c r="A165" s="382"/>
      <c r="B165" s="98"/>
      <c r="C165" s="81"/>
      <c r="D165" s="448"/>
      <c r="E165" s="98"/>
      <c r="F165" s="81"/>
      <c r="G165" s="448"/>
      <c r="H165" s="408"/>
      <c r="J165" s="16"/>
      <c r="K165" s="16"/>
      <c r="L165" s="16"/>
    </row>
    <row r="166" spans="1:12" ht="13" x14ac:dyDescent="0.25">
      <c r="A166" s="424" t="s">
        <v>178</v>
      </c>
      <c r="B166" s="106"/>
      <c r="C166" s="58"/>
      <c r="D166" s="450"/>
      <c r="E166" s="106"/>
      <c r="F166" s="58"/>
      <c r="G166" s="450"/>
      <c r="H166" s="408"/>
      <c r="J166" s="16"/>
      <c r="K166" s="16"/>
      <c r="L166" s="16"/>
    </row>
    <row r="167" spans="1:12" x14ac:dyDescent="0.25">
      <c r="A167" s="425" t="s">
        <v>179</v>
      </c>
      <c r="B167" s="550"/>
      <c r="C167" s="551"/>
      <c r="D167" s="552"/>
      <c r="E167" s="106" t="s">
        <v>47</v>
      </c>
      <c r="F167" s="58" t="s">
        <v>127</v>
      </c>
      <c r="G167" s="450" t="s">
        <v>192</v>
      </c>
      <c r="H167" s="408" t="s">
        <v>812</v>
      </c>
      <c r="J167" s="16"/>
      <c r="K167" s="16"/>
      <c r="L167" s="16"/>
    </row>
    <row r="168" spans="1:12" x14ac:dyDescent="0.25">
      <c r="A168" s="425" t="s">
        <v>180</v>
      </c>
      <c r="B168" s="550"/>
      <c r="C168" s="551"/>
      <c r="D168" s="552"/>
      <c r="E168" s="106" t="s">
        <v>47</v>
      </c>
      <c r="F168" s="58" t="s">
        <v>127</v>
      </c>
      <c r="G168" s="450" t="s">
        <v>192</v>
      </c>
      <c r="H168" s="408" t="s">
        <v>813</v>
      </c>
      <c r="J168" s="16"/>
      <c r="K168" s="16"/>
      <c r="L168" s="16"/>
    </row>
    <row r="169" spans="1:12" x14ac:dyDescent="0.25">
      <c r="A169" s="425" t="s">
        <v>58</v>
      </c>
      <c r="B169" s="550"/>
      <c r="C169" s="551"/>
      <c r="D169" s="552"/>
      <c r="E169" s="106" t="s">
        <v>47</v>
      </c>
      <c r="F169" s="58" t="s">
        <v>127</v>
      </c>
      <c r="G169" s="450" t="s">
        <v>192</v>
      </c>
      <c r="H169" s="408" t="s">
        <v>814</v>
      </c>
      <c r="J169" s="16"/>
      <c r="K169" s="16"/>
      <c r="L169" s="16"/>
    </row>
    <row r="170" spans="1:12" x14ac:dyDescent="0.25">
      <c r="A170" s="428"/>
      <c r="B170" s="98"/>
      <c r="C170" s="81"/>
      <c r="D170" s="448"/>
      <c r="E170" s="98"/>
      <c r="F170" s="81"/>
      <c r="G170" s="448"/>
      <c r="H170" s="408"/>
      <c r="J170" s="16"/>
      <c r="K170" s="16"/>
      <c r="L170" s="16"/>
    </row>
    <row r="171" spans="1:12" ht="13" x14ac:dyDescent="0.25">
      <c r="A171" s="384" t="s">
        <v>23</v>
      </c>
      <c r="B171" s="98" t="s">
        <v>45</v>
      </c>
      <c r="C171" s="81" t="s">
        <v>127</v>
      </c>
      <c r="D171" s="448" t="s">
        <v>192</v>
      </c>
      <c r="E171" s="550"/>
      <c r="F171" s="551"/>
      <c r="G171" s="552"/>
      <c r="H171" s="408" t="s">
        <v>23</v>
      </c>
      <c r="J171" s="16"/>
      <c r="K171" s="16"/>
      <c r="L171" s="16"/>
    </row>
    <row r="172" spans="1:12" ht="13" x14ac:dyDescent="0.25">
      <c r="A172" s="384"/>
      <c r="B172" s="98"/>
      <c r="C172" s="81"/>
      <c r="D172" s="448"/>
      <c r="E172" s="245"/>
      <c r="F172" s="246"/>
      <c r="G172" s="334"/>
      <c r="H172" s="408"/>
      <c r="J172" s="16"/>
      <c r="K172" s="16"/>
      <c r="L172" s="16"/>
    </row>
    <row r="173" spans="1:12" ht="41" x14ac:dyDescent="0.25">
      <c r="A173" s="384" t="s">
        <v>287</v>
      </c>
      <c r="B173" s="587"/>
      <c r="C173" s="588"/>
      <c r="D173" s="589"/>
      <c r="E173" s="245" t="s">
        <v>45</v>
      </c>
      <c r="F173" s="246" t="s">
        <v>127</v>
      </c>
      <c r="G173" s="334" t="s">
        <v>192</v>
      </c>
      <c r="H173" s="408" t="s">
        <v>256</v>
      </c>
      <c r="J173" s="16"/>
      <c r="K173" s="16"/>
      <c r="L173" s="16"/>
    </row>
    <row r="174" spans="1:12" ht="13" x14ac:dyDescent="0.25">
      <c r="A174" s="372" t="s">
        <v>21</v>
      </c>
      <c r="B174" s="98"/>
      <c r="C174" s="81"/>
      <c r="D174" s="448"/>
      <c r="E174" s="245"/>
      <c r="F174" s="246"/>
      <c r="G174" s="334"/>
      <c r="H174" s="408"/>
      <c r="J174" s="16"/>
      <c r="K174" s="16"/>
      <c r="L174" s="16"/>
    </row>
    <row r="175" spans="1:12" x14ac:dyDescent="0.25">
      <c r="A175" s="423" t="s">
        <v>53</v>
      </c>
      <c r="B175" s="98" t="s">
        <v>45</v>
      </c>
      <c r="C175" s="81" t="s">
        <v>127</v>
      </c>
      <c r="D175" s="448" t="s">
        <v>192</v>
      </c>
      <c r="E175" s="245" t="s">
        <v>45</v>
      </c>
      <c r="F175" s="246" t="s">
        <v>127</v>
      </c>
      <c r="G175" s="334" t="s">
        <v>192</v>
      </c>
      <c r="H175" s="408" t="s">
        <v>815</v>
      </c>
      <c r="J175" s="16"/>
      <c r="K175" s="16"/>
      <c r="L175" s="16"/>
    </row>
    <row r="176" spans="1:12" s="18" customFormat="1" ht="13" x14ac:dyDescent="0.25">
      <c r="A176" s="372" t="s">
        <v>55</v>
      </c>
      <c r="B176" s="98"/>
      <c r="C176" s="81"/>
      <c r="D176" s="448"/>
      <c r="E176" s="245"/>
      <c r="F176" s="246"/>
      <c r="G176" s="334"/>
      <c r="H176" s="408"/>
    </row>
    <row r="177" spans="1:12" s="18" customFormat="1" x14ac:dyDescent="0.25">
      <c r="A177" s="415" t="s">
        <v>149</v>
      </c>
      <c r="B177" s="98" t="s">
        <v>45</v>
      </c>
      <c r="C177" s="81" t="s">
        <v>127</v>
      </c>
      <c r="D177" s="448" t="s">
        <v>192</v>
      </c>
      <c r="E177" s="245" t="s">
        <v>45</v>
      </c>
      <c r="F177" s="246" t="s">
        <v>127</v>
      </c>
      <c r="G177" s="334" t="s">
        <v>192</v>
      </c>
      <c r="H177" s="408" t="s">
        <v>323</v>
      </c>
    </row>
    <row r="178" spans="1:12" s="18" customFormat="1" x14ac:dyDescent="0.25">
      <c r="A178" s="415" t="s">
        <v>142</v>
      </c>
      <c r="B178" s="98" t="s">
        <v>45</v>
      </c>
      <c r="C178" s="81" t="s">
        <v>127</v>
      </c>
      <c r="D178" s="448" t="s">
        <v>192</v>
      </c>
      <c r="E178" s="245" t="s">
        <v>45</v>
      </c>
      <c r="F178" s="246" t="s">
        <v>127</v>
      </c>
      <c r="G178" s="334" t="s">
        <v>192</v>
      </c>
      <c r="H178" s="408" t="s">
        <v>324</v>
      </c>
    </row>
    <row r="179" spans="1:12" x14ac:dyDescent="0.25">
      <c r="A179" s="423" t="s">
        <v>54</v>
      </c>
      <c r="B179" s="105"/>
      <c r="C179" s="34"/>
      <c r="D179" s="449"/>
      <c r="E179" s="266"/>
      <c r="F179" s="267"/>
      <c r="G179" s="337"/>
      <c r="H179" s="408" t="s">
        <v>816</v>
      </c>
      <c r="J179" s="16"/>
      <c r="K179" s="16"/>
      <c r="L179" s="16"/>
    </row>
    <row r="180" spans="1:12" ht="13" x14ac:dyDescent="0.25">
      <c r="A180" s="372" t="s">
        <v>55</v>
      </c>
      <c r="B180" s="98"/>
      <c r="C180" s="81"/>
      <c r="D180" s="448"/>
      <c r="E180" s="245"/>
      <c r="F180" s="246"/>
      <c r="G180" s="334"/>
      <c r="H180" s="408"/>
      <c r="J180" s="16"/>
      <c r="K180" s="16"/>
      <c r="L180" s="16"/>
    </row>
    <row r="181" spans="1:12" x14ac:dyDescent="0.25">
      <c r="A181" s="415" t="s">
        <v>149</v>
      </c>
      <c r="B181" s="98" t="s">
        <v>45</v>
      </c>
      <c r="C181" s="81" t="s">
        <v>127</v>
      </c>
      <c r="D181" s="448" t="s">
        <v>192</v>
      </c>
      <c r="E181" s="245" t="s">
        <v>45</v>
      </c>
      <c r="F181" s="246" t="s">
        <v>127</v>
      </c>
      <c r="G181" s="334" t="s">
        <v>192</v>
      </c>
      <c r="H181" s="408" t="s">
        <v>817</v>
      </c>
      <c r="J181" s="16"/>
      <c r="K181" s="16"/>
      <c r="L181" s="16"/>
    </row>
    <row r="182" spans="1:12" ht="13" x14ac:dyDescent="0.25">
      <c r="A182" s="385" t="s">
        <v>6</v>
      </c>
      <c r="B182" s="98"/>
      <c r="C182" s="81"/>
      <c r="D182" s="448"/>
      <c r="E182" s="245"/>
      <c r="F182" s="246"/>
      <c r="G182" s="334"/>
      <c r="H182" s="408"/>
      <c r="J182" s="16"/>
      <c r="K182" s="16"/>
      <c r="L182" s="16"/>
    </row>
    <row r="183" spans="1:12" x14ac:dyDescent="0.25">
      <c r="A183" s="386" t="s">
        <v>24</v>
      </c>
      <c r="B183" s="98" t="s">
        <v>45</v>
      </c>
      <c r="C183" s="81" t="s">
        <v>127</v>
      </c>
      <c r="D183" s="448" t="s">
        <v>192</v>
      </c>
      <c r="E183" s="245" t="s">
        <v>45</v>
      </c>
      <c r="F183" s="246" t="s">
        <v>127</v>
      </c>
      <c r="G183" s="334" t="s">
        <v>192</v>
      </c>
      <c r="H183" s="408" t="s">
        <v>818</v>
      </c>
      <c r="J183" s="16"/>
      <c r="K183" s="16"/>
      <c r="L183" s="16"/>
    </row>
    <row r="184" spans="1:12" ht="13" x14ac:dyDescent="0.25">
      <c r="A184" s="414" t="s">
        <v>6</v>
      </c>
      <c r="B184" s="98"/>
      <c r="C184" s="81"/>
      <c r="D184" s="448"/>
      <c r="E184" s="245"/>
      <c r="F184" s="246"/>
      <c r="G184" s="334"/>
      <c r="H184" s="408"/>
      <c r="J184" s="16"/>
      <c r="K184" s="16"/>
      <c r="L184" s="16"/>
    </row>
    <row r="185" spans="1:12" x14ac:dyDescent="0.25">
      <c r="A185" s="388" t="s">
        <v>157</v>
      </c>
      <c r="B185" s="98" t="s">
        <v>45</v>
      </c>
      <c r="C185" s="81" t="s">
        <v>127</v>
      </c>
      <c r="D185" s="448" t="s">
        <v>192</v>
      </c>
      <c r="E185" s="245" t="s">
        <v>45</v>
      </c>
      <c r="F185" s="246" t="s">
        <v>127</v>
      </c>
      <c r="G185" s="334" t="s">
        <v>192</v>
      </c>
      <c r="H185" s="408" t="s">
        <v>820</v>
      </c>
      <c r="J185" s="16"/>
      <c r="K185" s="16"/>
      <c r="L185" s="16"/>
    </row>
    <row r="186" spans="1:12" ht="13" x14ac:dyDescent="0.25">
      <c r="A186" s="429" t="s">
        <v>6</v>
      </c>
      <c r="B186" s="98"/>
      <c r="C186" s="81"/>
      <c r="D186" s="448"/>
      <c r="E186" s="245"/>
      <c r="F186" s="246"/>
      <c r="G186" s="334"/>
      <c r="H186" s="408"/>
      <c r="J186" s="16"/>
      <c r="K186" s="16"/>
      <c r="L186" s="16"/>
    </row>
    <row r="187" spans="1:12" x14ac:dyDescent="0.25">
      <c r="A187" s="430" t="s">
        <v>158</v>
      </c>
      <c r="B187" s="98" t="s">
        <v>45</v>
      </c>
      <c r="C187" s="81" t="s">
        <v>127</v>
      </c>
      <c r="D187" s="448" t="s">
        <v>192</v>
      </c>
      <c r="E187" s="245" t="s">
        <v>45</v>
      </c>
      <c r="F187" s="246" t="s">
        <v>127</v>
      </c>
      <c r="G187" s="334" t="s">
        <v>192</v>
      </c>
      <c r="H187" s="408" t="s">
        <v>821</v>
      </c>
      <c r="J187" s="16"/>
      <c r="K187" s="16"/>
      <c r="L187" s="16"/>
    </row>
    <row r="188" spans="1:12" x14ac:dyDescent="0.25">
      <c r="A188" s="386" t="s">
        <v>159</v>
      </c>
      <c r="B188" s="98" t="s">
        <v>45</v>
      </c>
      <c r="C188" s="81" t="s">
        <v>127</v>
      </c>
      <c r="D188" s="448" t="s">
        <v>192</v>
      </c>
      <c r="E188" s="245" t="s">
        <v>45</v>
      </c>
      <c r="F188" s="246" t="s">
        <v>127</v>
      </c>
      <c r="G188" s="334" t="s">
        <v>192</v>
      </c>
      <c r="H188" s="408" t="s">
        <v>822</v>
      </c>
      <c r="J188" s="16"/>
      <c r="K188" s="16"/>
      <c r="L188" s="16"/>
    </row>
    <row r="189" spans="1:12" x14ac:dyDescent="0.25">
      <c r="A189" s="386" t="s">
        <v>29</v>
      </c>
      <c r="B189" s="98" t="s">
        <v>45</v>
      </c>
      <c r="C189" s="81" t="s">
        <v>127</v>
      </c>
      <c r="D189" s="448" t="s">
        <v>192</v>
      </c>
      <c r="E189" s="245" t="s">
        <v>45</v>
      </c>
      <c r="F189" s="246" t="s">
        <v>127</v>
      </c>
      <c r="G189" s="334" t="s">
        <v>192</v>
      </c>
      <c r="H189" s="408" t="s">
        <v>823</v>
      </c>
      <c r="J189" s="16"/>
      <c r="K189" s="16"/>
      <c r="L189" s="16"/>
    </row>
    <row r="190" spans="1:12" ht="13" x14ac:dyDescent="0.25">
      <c r="A190" s="385" t="s">
        <v>161</v>
      </c>
      <c r="B190" s="98"/>
      <c r="C190" s="81"/>
      <c r="D190" s="448"/>
      <c r="E190" s="245"/>
      <c r="F190" s="246"/>
      <c r="G190" s="334"/>
      <c r="H190" s="408"/>
      <c r="J190" s="16"/>
      <c r="K190" s="16"/>
      <c r="L190" s="16"/>
    </row>
    <row r="191" spans="1:12" ht="25" x14ac:dyDescent="0.25">
      <c r="A191" s="386" t="s">
        <v>288</v>
      </c>
      <c r="B191" s="98" t="s">
        <v>45</v>
      </c>
      <c r="C191" s="81" t="s">
        <v>127</v>
      </c>
      <c r="D191" s="448" t="s">
        <v>192</v>
      </c>
      <c r="E191" s="245" t="s">
        <v>45</v>
      </c>
      <c r="F191" s="246" t="s">
        <v>127</v>
      </c>
      <c r="G191" s="334" t="s">
        <v>192</v>
      </c>
      <c r="H191" s="408" t="s">
        <v>824</v>
      </c>
      <c r="J191" s="16"/>
      <c r="K191" s="16"/>
      <c r="L191" s="16"/>
    </row>
    <row r="192" spans="1:12" ht="13" x14ac:dyDescent="0.25">
      <c r="A192" s="431" t="s">
        <v>160</v>
      </c>
      <c r="B192" s="98"/>
      <c r="C192" s="81"/>
      <c r="D192" s="448"/>
      <c r="E192" s="245"/>
      <c r="F192" s="246"/>
      <c r="G192" s="334"/>
      <c r="H192" s="408"/>
      <c r="J192" s="16"/>
      <c r="K192" s="16"/>
      <c r="L192" s="16"/>
    </row>
    <row r="193" spans="1:12" x14ac:dyDescent="0.25">
      <c r="A193" s="388" t="s">
        <v>241</v>
      </c>
      <c r="B193" s="98" t="s">
        <v>45</v>
      </c>
      <c r="C193" s="81" t="s">
        <v>127</v>
      </c>
      <c r="D193" s="448" t="s">
        <v>192</v>
      </c>
      <c r="E193" s="245" t="s">
        <v>45</v>
      </c>
      <c r="F193" s="246" t="s">
        <v>127</v>
      </c>
      <c r="G193" s="334" t="s">
        <v>192</v>
      </c>
      <c r="H193" s="408" t="s">
        <v>825</v>
      </c>
      <c r="J193" s="16"/>
      <c r="K193" s="16"/>
      <c r="L193" s="16"/>
    </row>
    <row r="194" spans="1:12" x14ac:dyDescent="0.25">
      <c r="A194" s="388" t="s">
        <v>242</v>
      </c>
      <c r="B194" s="98" t="s">
        <v>45</v>
      </c>
      <c r="C194" s="81" t="s">
        <v>127</v>
      </c>
      <c r="D194" s="448" t="s">
        <v>192</v>
      </c>
      <c r="E194" s="245" t="s">
        <v>45</v>
      </c>
      <c r="F194" s="246" t="s">
        <v>127</v>
      </c>
      <c r="G194" s="334" t="s">
        <v>192</v>
      </c>
      <c r="H194" s="408" t="s">
        <v>826</v>
      </c>
      <c r="J194" s="16"/>
      <c r="K194" s="16"/>
      <c r="L194" s="16"/>
    </row>
    <row r="195" spans="1:12" x14ac:dyDescent="0.25">
      <c r="A195" s="388" t="s">
        <v>243</v>
      </c>
      <c r="B195" s="98" t="s">
        <v>45</v>
      </c>
      <c r="C195" s="81" t="s">
        <v>127</v>
      </c>
      <c r="D195" s="448" t="s">
        <v>192</v>
      </c>
      <c r="E195" s="245" t="s">
        <v>45</v>
      </c>
      <c r="F195" s="246" t="s">
        <v>127</v>
      </c>
      <c r="G195" s="334" t="s">
        <v>192</v>
      </c>
      <c r="H195" s="408" t="s">
        <v>827</v>
      </c>
      <c r="J195" s="16"/>
      <c r="K195" s="16"/>
      <c r="L195" s="16"/>
    </row>
    <row r="196" spans="1:12" ht="13" x14ac:dyDescent="0.25">
      <c r="A196" s="414" t="s">
        <v>283</v>
      </c>
      <c r="B196" s="98"/>
      <c r="C196" s="81"/>
      <c r="D196" s="448"/>
      <c r="E196" s="245"/>
      <c r="F196" s="246"/>
      <c r="G196" s="334"/>
      <c r="H196" s="408"/>
      <c r="J196" s="16"/>
      <c r="K196" s="16"/>
      <c r="L196" s="16"/>
    </row>
    <row r="197" spans="1:12" ht="25" x14ac:dyDescent="0.25">
      <c r="A197" s="388" t="s">
        <v>219</v>
      </c>
      <c r="B197" s="98" t="s">
        <v>45</v>
      </c>
      <c r="C197" s="81" t="s">
        <v>127</v>
      </c>
      <c r="D197" s="448" t="s">
        <v>192</v>
      </c>
      <c r="E197" s="245" t="s">
        <v>45</v>
      </c>
      <c r="F197" s="246" t="s">
        <v>127</v>
      </c>
      <c r="G197" s="334" t="s">
        <v>192</v>
      </c>
      <c r="H197" s="408" t="s">
        <v>828</v>
      </c>
      <c r="J197" s="16"/>
      <c r="K197" s="16"/>
      <c r="L197" s="16"/>
    </row>
    <row r="198" spans="1:12" ht="13" x14ac:dyDescent="0.25">
      <c r="A198" s="417" t="s">
        <v>208</v>
      </c>
      <c r="B198" s="98"/>
      <c r="C198" s="81"/>
      <c r="D198" s="448"/>
      <c r="E198" s="245"/>
      <c r="F198" s="246"/>
      <c r="G198" s="334"/>
      <c r="H198" s="408"/>
      <c r="J198" s="16"/>
      <c r="K198" s="16"/>
      <c r="L198" s="16"/>
    </row>
    <row r="199" spans="1:12" x14ac:dyDescent="0.25">
      <c r="A199" s="419" t="s">
        <v>193</v>
      </c>
      <c r="B199" s="550"/>
      <c r="C199" s="551"/>
      <c r="D199" s="552"/>
      <c r="E199" s="98" t="s">
        <v>45</v>
      </c>
      <c r="F199" s="81" t="s">
        <v>127</v>
      </c>
      <c r="G199" s="448" t="s">
        <v>192</v>
      </c>
      <c r="H199" s="408" t="s">
        <v>829</v>
      </c>
      <c r="J199" s="16"/>
      <c r="K199" s="16"/>
      <c r="L199" s="16"/>
    </row>
    <row r="200" spans="1:12" x14ac:dyDescent="0.25">
      <c r="A200" s="432" t="s">
        <v>129</v>
      </c>
      <c r="B200" s="550"/>
      <c r="C200" s="551"/>
      <c r="D200" s="552"/>
      <c r="E200" s="98" t="s">
        <v>45</v>
      </c>
      <c r="F200" s="81" t="s">
        <v>127</v>
      </c>
      <c r="G200" s="448" t="s">
        <v>192</v>
      </c>
      <c r="H200" s="408" t="s">
        <v>830</v>
      </c>
      <c r="J200" s="16"/>
      <c r="K200" s="16"/>
      <c r="L200" s="16"/>
    </row>
    <row r="201" spans="1:12" x14ac:dyDescent="0.25">
      <c r="A201" s="432" t="s">
        <v>130</v>
      </c>
      <c r="B201" s="550"/>
      <c r="C201" s="551"/>
      <c r="D201" s="552"/>
      <c r="E201" s="98" t="s">
        <v>45</v>
      </c>
      <c r="F201" s="81" t="s">
        <v>127</v>
      </c>
      <c r="G201" s="448" t="s">
        <v>192</v>
      </c>
      <c r="H201" s="408" t="s">
        <v>831</v>
      </c>
      <c r="J201" s="16"/>
      <c r="K201" s="16"/>
      <c r="L201" s="16"/>
    </row>
    <row r="202" spans="1:12" x14ac:dyDescent="0.25">
      <c r="A202" s="432" t="s">
        <v>131</v>
      </c>
      <c r="B202" s="550"/>
      <c r="C202" s="551"/>
      <c r="D202" s="552"/>
      <c r="E202" s="98" t="s">
        <v>45</v>
      </c>
      <c r="F202" s="81" t="s">
        <v>127</v>
      </c>
      <c r="G202" s="448" t="s">
        <v>192</v>
      </c>
      <c r="H202" s="408" t="s">
        <v>832</v>
      </c>
      <c r="J202" s="16"/>
      <c r="K202" s="16"/>
      <c r="L202" s="16"/>
    </row>
    <row r="203" spans="1:12" x14ac:dyDescent="0.25">
      <c r="A203" s="432" t="s">
        <v>29</v>
      </c>
      <c r="B203" s="550"/>
      <c r="C203" s="551"/>
      <c r="D203" s="552"/>
      <c r="E203" s="98" t="s">
        <v>45</v>
      </c>
      <c r="F203" s="81" t="s">
        <v>127</v>
      </c>
      <c r="G203" s="448" t="s">
        <v>192</v>
      </c>
      <c r="H203" s="408" t="s">
        <v>833</v>
      </c>
      <c r="J203" s="16"/>
      <c r="K203" s="16"/>
      <c r="L203" s="16"/>
    </row>
    <row r="204" spans="1:12" x14ac:dyDescent="0.25">
      <c r="A204" s="433" t="s">
        <v>106</v>
      </c>
      <c r="B204" s="550"/>
      <c r="C204" s="551"/>
      <c r="D204" s="552"/>
      <c r="E204" s="98" t="s">
        <v>45</v>
      </c>
      <c r="F204" s="81" t="s">
        <v>127</v>
      </c>
      <c r="G204" s="448" t="s">
        <v>192</v>
      </c>
      <c r="H204" s="408" t="s">
        <v>834</v>
      </c>
      <c r="J204" s="16"/>
      <c r="K204" s="16"/>
      <c r="L204" s="16"/>
    </row>
    <row r="205" spans="1:12" ht="25" x14ac:dyDescent="0.25">
      <c r="A205" s="433" t="s">
        <v>132</v>
      </c>
      <c r="B205" s="550"/>
      <c r="C205" s="551"/>
      <c r="D205" s="552"/>
      <c r="E205" s="98" t="s">
        <v>45</v>
      </c>
      <c r="F205" s="81" t="s">
        <v>127</v>
      </c>
      <c r="G205" s="448" t="s">
        <v>192</v>
      </c>
      <c r="H205" s="408" t="s">
        <v>835</v>
      </c>
      <c r="J205" s="16"/>
      <c r="K205" s="16"/>
      <c r="L205" s="16"/>
    </row>
    <row r="206" spans="1:12" ht="25" x14ac:dyDescent="0.25">
      <c r="A206" s="388" t="s">
        <v>220</v>
      </c>
      <c r="B206" s="98" t="s">
        <v>45</v>
      </c>
      <c r="C206" s="81" t="s">
        <v>127</v>
      </c>
      <c r="D206" s="448" t="s">
        <v>192</v>
      </c>
      <c r="E206" s="98" t="s">
        <v>45</v>
      </c>
      <c r="F206" s="81" t="s">
        <v>127</v>
      </c>
      <c r="G206" s="448" t="s">
        <v>192</v>
      </c>
      <c r="H206" s="408" t="s">
        <v>836</v>
      </c>
      <c r="J206" s="16"/>
      <c r="K206" s="16"/>
      <c r="L206" s="16"/>
    </row>
    <row r="207" spans="1:12" ht="13" x14ac:dyDescent="0.25">
      <c r="A207" s="417" t="s">
        <v>208</v>
      </c>
      <c r="B207" s="98"/>
      <c r="C207" s="81"/>
      <c r="D207" s="448"/>
      <c r="E207" s="98"/>
      <c r="F207" s="81"/>
      <c r="G207" s="448"/>
      <c r="H207" s="408"/>
      <c r="J207" s="16"/>
      <c r="K207" s="16"/>
      <c r="L207" s="16"/>
    </row>
    <row r="208" spans="1:12" x14ac:dyDescent="0.25">
      <c r="A208" s="419" t="s">
        <v>193</v>
      </c>
      <c r="B208" s="550"/>
      <c r="C208" s="551"/>
      <c r="D208" s="552"/>
      <c r="E208" s="98" t="s">
        <v>45</v>
      </c>
      <c r="F208" s="81" t="s">
        <v>127</v>
      </c>
      <c r="G208" s="448" t="s">
        <v>192</v>
      </c>
      <c r="H208" s="408" t="s">
        <v>837</v>
      </c>
      <c r="J208" s="16"/>
      <c r="K208" s="16"/>
      <c r="L208" s="16"/>
    </row>
    <row r="209" spans="1:12" x14ac:dyDescent="0.25">
      <c r="A209" s="432" t="s">
        <v>129</v>
      </c>
      <c r="B209" s="550"/>
      <c r="C209" s="551"/>
      <c r="D209" s="552"/>
      <c r="E209" s="98" t="s">
        <v>45</v>
      </c>
      <c r="F209" s="81" t="s">
        <v>127</v>
      </c>
      <c r="G209" s="448" t="s">
        <v>192</v>
      </c>
      <c r="H209" s="408" t="s">
        <v>838</v>
      </c>
      <c r="J209" s="16"/>
      <c r="K209" s="16"/>
      <c r="L209" s="16"/>
    </row>
    <row r="210" spans="1:12" x14ac:dyDescent="0.25">
      <c r="A210" s="432" t="s">
        <v>130</v>
      </c>
      <c r="B210" s="550"/>
      <c r="C210" s="551"/>
      <c r="D210" s="552"/>
      <c r="E210" s="98" t="s">
        <v>45</v>
      </c>
      <c r="F210" s="81" t="s">
        <v>127</v>
      </c>
      <c r="G210" s="448" t="s">
        <v>192</v>
      </c>
      <c r="H210" s="408" t="s">
        <v>839</v>
      </c>
      <c r="J210" s="16"/>
      <c r="K210" s="16"/>
      <c r="L210" s="16"/>
    </row>
    <row r="211" spans="1:12" x14ac:dyDescent="0.25">
      <c r="A211" s="432" t="s">
        <v>131</v>
      </c>
      <c r="B211" s="550"/>
      <c r="C211" s="551"/>
      <c r="D211" s="552"/>
      <c r="E211" s="98" t="s">
        <v>45</v>
      </c>
      <c r="F211" s="81" t="s">
        <v>127</v>
      </c>
      <c r="G211" s="448" t="s">
        <v>192</v>
      </c>
      <c r="H211" s="408" t="s">
        <v>840</v>
      </c>
      <c r="J211" s="16"/>
      <c r="K211" s="16"/>
      <c r="L211" s="16"/>
    </row>
    <row r="212" spans="1:12" x14ac:dyDescent="0.25">
      <c r="A212" s="432" t="s">
        <v>29</v>
      </c>
      <c r="B212" s="550"/>
      <c r="C212" s="551"/>
      <c r="D212" s="552"/>
      <c r="E212" s="98" t="s">
        <v>45</v>
      </c>
      <c r="F212" s="81" t="s">
        <v>127</v>
      </c>
      <c r="G212" s="448" t="s">
        <v>192</v>
      </c>
      <c r="H212" s="408" t="s">
        <v>841</v>
      </c>
      <c r="J212" s="16"/>
      <c r="K212" s="16"/>
      <c r="L212" s="16"/>
    </row>
    <row r="213" spans="1:12" x14ac:dyDescent="0.25">
      <c r="A213" s="433" t="s">
        <v>106</v>
      </c>
      <c r="B213" s="550"/>
      <c r="C213" s="551"/>
      <c r="D213" s="552"/>
      <c r="E213" s="98" t="s">
        <v>45</v>
      </c>
      <c r="F213" s="81" t="s">
        <v>127</v>
      </c>
      <c r="G213" s="448" t="s">
        <v>192</v>
      </c>
      <c r="H213" s="408" t="s">
        <v>842</v>
      </c>
      <c r="J213" s="16"/>
      <c r="K213" s="16"/>
      <c r="L213" s="16"/>
    </row>
    <row r="214" spans="1:12" ht="25" x14ac:dyDescent="0.25">
      <c r="A214" s="433" t="s">
        <v>132</v>
      </c>
      <c r="B214" s="550"/>
      <c r="C214" s="551"/>
      <c r="D214" s="552"/>
      <c r="E214" s="98" t="s">
        <v>45</v>
      </c>
      <c r="F214" s="81" t="s">
        <v>127</v>
      </c>
      <c r="G214" s="448" t="s">
        <v>192</v>
      </c>
      <c r="H214" s="408" t="s">
        <v>843</v>
      </c>
      <c r="J214" s="16"/>
      <c r="K214" s="16"/>
      <c r="L214" s="16"/>
    </row>
    <row r="215" spans="1:12" ht="25" x14ac:dyDescent="0.25">
      <c r="A215" s="386" t="s">
        <v>289</v>
      </c>
      <c r="B215" s="98" t="s">
        <v>45</v>
      </c>
      <c r="C215" s="81" t="s">
        <v>127</v>
      </c>
      <c r="D215" s="448" t="s">
        <v>192</v>
      </c>
      <c r="E215" s="98" t="s">
        <v>45</v>
      </c>
      <c r="F215" s="81" t="s">
        <v>127</v>
      </c>
      <c r="G215" s="448" t="s">
        <v>192</v>
      </c>
      <c r="H215" s="408" t="s">
        <v>844</v>
      </c>
      <c r="J215" s="16"/>
      <c r="K215" s="16"/>
      <c r="L215" s="16"/>
    </row>
    <row r="216" spans="1:12" ht="13" x14ac:dyDescent="0.25">
      <c r="A216" s="431" t="s">
        <v>160</v>
      </c>
      <c r="B216" s="98"/>
      <c r="C216" s="81"/>
      <c r="D216" s="448"/>
      <c r="E216" s="98"/>
      <c r="F216" s="81"/>
      <c r="G216" s="448"/>
      <c r="H216" s="408"/>
      <c r="J216" s="16"/>
      <c r="K216" s="16"/>
      <c r="L216" s="16"/>
    </row>
    <row r="217" spans="1:12" x14ac:dyDescent="0.25">
      <c r="A217" s="388" t="s">
        <v>241</v>
      </c>
      <c r="B217" s="98" t="s">
        <v>45</v>
      </c>
      <c r="C217" s="81" t="s">
        <v>127</v>
      </c>
      <c r="D217" s="448" t="s">
        <v>192</v>
      </c>
      <c r="E217" s="98" t="s">
        <v>45</v>
      </c>
      <c r="F217" s="81" t="s">
        <v>127</v>
      </c>
      <c r="G217" s="448" t="s">
        <v>192</v>
      </c>
      <c r="H217" s="408" t="s">
        <v>845</v>
      </c>
      <c r="J217" s="16"/>
      <c r="K217" s="16"/>
      <c r="L217" s="16"/>
    </row>
    <row r="218" spans="1:12" x14ac:dyDescent="0.25">
      <c r="A218" s="388" t="s">
        <v>242</v>
      </c>
      <c r="B218" s="98" t="s">
        <v>45</v>
      </c>
      <c r="C218" s="81" t="s">
        <v>127</v>
      </c>
      <c r="D218" s="448" t="s">
        <v>192</v>
      </c>
      <c r="E218" s="98" t="s">
        <v>45</v>
      </c>
      <c r="F218" s="81" t="s">
        <v>127</v>
      </c>
      <c r="G218" s="448" t="s">
        <v>192</v>
      </c>
      <c r="H218" s="408" t="s">
        <v>846</v>
      </c>
      <c r="J218" s="16"/>
      <c r="K218" s="16"/>
      <c r="L218" s="16"/>
    </row>
    <row r="219" spans="1:12" x14ac:dyDescent="0.25">
      <c r="A219" s="388" t="s">
        <v>243</v>
      </c>
      <c r="B219" s="98" t="s">
        <v>45</v>
      </c>
      <c r="C219" s="81" t="s">
        <v>127</v>
      </c>
      <c r="D219" s="448" t="s">
        <v>192</v>
      </c>
      <c r="E219" s="98" t="s">
        <v>45</v>
      </c>
      <c r="F219" s="81" t="s">
        <v>127</v>
      </c>
      <c r="G219" s="448" t="s">
        <v>192</v>
      </c>
      <c r="H219" s="408" t="s">
        <v>847</v>
      </c>
      <c r="J219" s="16"/>
      <c r="K219" s="16"/>
      <c r="L219" s="16"/>
    </row>
    <row r="220" spans="1:12" s="18" customFormat="1" ht="13" x14ac:dyDescent="0.25">
      <c r="A220" s="414" t="s">
        <v>283</v>
      </c>
      <c r="B220" s="98"/>
      <c r="C220" s="81"/>
      <c r="D220" s="448"/>
      <c r="E220" s="98"/>
      <c r="F220" s="81"/>
      <c r="G220" s="448"/>
      <c r="H220" s="408"/>
    </row>
    <row r="221" spans="1:12" s="18" customFormat="1" ht="25" x14ac:dyDescent="0.25">
      <c r="A221" s="388" t="s">
        <v>219</v>
      </c>
      <c r="B221" s="98" t="s">
        <v>45</v>
      </c>
      <c r="C221" s="81" t="s">
        <v>127</v>
      </c>
      <c r="D221" s="448" t="s">
        <v>192</v>
      </c>
      <c r="E221" s="98" t="s">
        <v>45</v>
      </c>
      <c r="F221" s="81" t="s">
        <v>127</v>
      </c>
      <c r="G221" s="448" t="s">
        <v>192</v>
      </c>
      <c r="H221" s="408" t="s">
        <v>848</v>
      </c>
    </row>
    <row r="222" spans="1:12" s="18" customFormat="1" ht="13" x14ac:dyDescent="0.25">
      <c r="A222" s="417" t="s">
        <v>208</v>
      </c>
      <c r="B222" s="98"/>
      <c r="C222" s="81"/>
      <c r="D222" s="448"/>
      <c r="E222" s="98"/>
      <c r="F222" s="81"/>
      <c r="G222" s="448"/>
      <c r="H222" s="408"/>
    </row>
    <row r="223" spans="1:12" s="18" customFormat="1" x14ac:dyDescent="0.25">
      <c r="A223" s="419" t="s">
        <v>193</v>
      </c>
      <c r="B223" s="550"/>
      <c r="C223" s="551"/>
      <c r="D223" s="552"/>
      <c r="E223" s="98" t="s">
        <v>45</v>
      </c>
      <c r="F223" s="81" t="s">
        <v>127</v>
      </c>
      <c r="G223" s="448" t="s">
        <v>192</v>
      </c>
      <c r="H223" s="408" t="s">
        <v>849</v>
      </c>
    </row>
    <row r="224" spans="1:12" s="18" customFormat="1" x14ac:dyDescent="0.25">
      <c r="A224" s="432" t="s">
        <v>129</v>
      </c>
      <c r="B224" s="550"/>
      <c r="C224" s="551"/>
      <c r="D224" s="552"/>
      <c r="E224" s="98" t="s">
        <v>45</v>
      </c>
      <c r="F224" s="81" t="s">
        <v>127</v>
      </c>
      <c r="G224" s="448" t="s">
        <v>192</v>
      </c>
      <c r="H224" s="408" t="s">
        <v>850</v>
      </c>
    </row>
    <row r="225" spans="1:12" s="18" customFormat="1" x14ac:dyDescent="0.25">
      <c r="A225" s="432" t="s">
        <v>130</v>
      </c>
      <c r="B225" s="550"/>
      <c r="C225" s="551"/>
      <c r="D225" s="552"/>
      <c r="E225" s="98" t="s">
        <v>45</v>
      </c>
      <c r="F225" s="81" t="s">
        <v>127</v>
      </c>
      <c r="G225" s="448" t="s">
        <v>192</v>
      </c>
      <c r="H225" s="408" t="s">
        <v>851</v>
      </c>
    </row>
    <row r="226" spans="1:12" s="18" customFormat="1" x14ac:dyDescent="0.25">
      <c r="A226" s="432" t="s">
        <v>131</v>
      </c>
      <c r="B226" s="550"/>
      <c r="C226" s="551"/>
      <c r="D226" s="552"/>
      <c r="E226" s="98" t="s">
        <v>45</v>
      </c>
      <c r="F226" s="81" t="s">
        <v>127</v>
      </c>
      <c r="G226" s="448" t="s">
        <v>192</v>
      </c>
      <c r="H226" s="408" t="s">
        <v>852</v>
      </c>
    </row>
    <row r="227" spans="1:12" s="18" customFormat="1" x14ac:dyDescent="0.25">
      <c r="A227" s="432" t="s">
        <v>29</v>
      </c>
      <c r="B227" s="550"/>
      <c r="C227" s="551"/>
      <c r="D227" s="552"/>
      <c r="E227" s="98" t="s">
        <v>45</v>
      </c>
      <c r="F227" s="81" t="s">
        <v>127</v>
      </c>
      <c r="G227" s="448" t="s">
        <v>192</v>
      </c>
      <c r="H227" s="408" t="s">
        <v>853</v>
      </c>
    </row>
    <row r="228" spans="1:12" x14ac:dyDescent="0.25">
      <c r="A228" s="433" t="s">
        <v>106</v>
      </c>
      <c r="B228" s="550"/>
      <c r="C228" s="551"/>
      <c r="D228" s="552"/>
      <c r="E228" s="98" t="s">
        <v>45</v>
      </c>
      <c r="F228" s="81" t="s">
        <v>127</v>
      </c>
      <c r="G228" s="448" t="s">
        <v>192</v>
      </c>
      <c r="H228" s="408" t="s">
        <v>854</v>
      </c>
      <c r="J228" s="16"/>
      <c r="K228" s="16"/>
      <c r="L228" s="16"/>
    </row>
    <row r="229" spans="1:12" ht="25" x14ac:dyDescent="0.25">
      <c r="A229" s="433" t="s">
        <v>132</v>
      </c>
      <c r="B229" s="550"/>
      <c r="C229" s="551"/>
      <c r="D229" s="552"/>
      <c r="E229" s="98" t="s">
        <v>45</v>
      </c>
      <c r="F229" s="81" t="s">
        <v>127</v>
      </c>
      <c r="G229" s="448" t="s">
        <v>192</v>
      </c>
      <c r="H229" s="408" t="s">
        <v>855</v>
      </c>
      <c r="J229" s="16"/>
      <c r="K229" s="16"/>
      <c r="L229" s="16"/>
    </row>
    <row r="230" spans="1:12" ht="25" x14ac:dyDescent="0.25">
      <c r="A230" s="388" t="s">
        <v>220</v>
      </c>
      <c r="B230" s="98" t="s">
        <v>45</v>
      </c>
      <c r="C230" s="81" t="s">
        <v>127</v>
      </c>
      <c r="D230" s="448" t="s">
        <v>192</v>
      </c>
      <c r="E230" s="98" t="s">
        <v>45</v>
      </c>
      <c r="F230" s="81" t="s">
        <v>127</v>
      </c>
      <c r="G230" s="448" t="s">
        <v>192</v>
      </c>
      <c r="H230" s="408" t="s">
        <v>856</v>
      </c>
      <c r="J230" s="16"/>
      <c r="K230" s="16"/>
      <c r="L230" s="16"/>
    </row>
    <row r="231" spans="1:12" ht="13" x14ac:dyDescent="0.25">
      <c r="A231" s="417" t="s">
        <v>208</v>
      </c>
      <c r="B231" s="98"/>
      <c r="C231" s="81"/>
      <c r="D231" s="448"/>
      <c r="E231" s="98"/>
      <c r="F231" s="81"/>
      <c r="G231" s="448"/>
      <c r="H231" s="408"/>
      <c r="J231" s="16"/>
      <c r="K231" s="16"/>
      <c r="L231" s="16"/>
    </row>
    <row r="232" spans="1:12" x14ac:dyDescent="0.25">
      <c r="A232" s="419" t="s">
        <v>193</v>
      </c>
      <c r="B232" s="550"/>
      <c r="C232" s="551"/>
      <c r="D232" s="552"/>
      <c r="E232" s="98" t="s">
        <v>45</v>
      </c>
      <c r="F232" s="81" t="s">
        <v>127</v>
      </c>
      <c r="G232" s="448" t="s">
        <v>192</v>
      </c>
      <c r="H232" s="408" t="s">
        <v>857</v>
      </c>
      <c r="J232" s="16"/>
      <c r="K232" s="16"/>
      <c r="L232" s="16"/>
    </row>
    <row r="233" spans="1:12" x14ac:dyDescent="0.25">
      <c r="A233" s="432" t="s">
        <v>129</v>
      </c>
      <c r="B233" s="550"/>
      <c r="C233" s="551"/>
      <c r="D233" s="552"/>
      <c r="E233" s="98" t="s">
        <v>45</v>
      </c>
      <c r="F233" s="81" t="s">
        <v>127</v>
      </c>
      <c r="G233" s="448" t="s">
        <v>192</v>
      </c>
      <c r="H233" s="408" t="s">
        <v>858</v>
      </c>
      <c r="J233" s="16"/>
      <c r="K233" s="16"/>
      <c r="L233" s="16"/>
    </row>
    <row r="234" spans="1:12" x14ac:dyDescent="0.25">
      <c r="A234" s="432" t="s">
        <v>130</v>
      </c>
      <c r="B234" s="550"/>
      <c r="C234" s="551"/>
      <c r="D234" s="552"/>
      <c r="E234" s="98" t="s">
        <v>45</v>
      </c>
      <c r="F234" s="81" t="s">
        <v>127</v>
      </c>
      <c r="G234" s="448" t="s">
        <v>192</v>
      </c>
      <c r="H234" s="408" t="s">
        <v>859</v>
      </c>
      <c r="J234" s="16"/>
      <c r="K234" s="16"/>
      <c r="L234" s="16"/>
    </row>
    <row r="235" spans="1:12" x14ac:dyDescent="0.25">
      <c r="A235" s="432" t="s">
        <v>131</v>
      </c>
      <c r="B235" s="550"/>
      <c r="C235" s="551"/>
      <c r="D235" s="552"/>
      <c r="E235" s="98" t="s">
        <v>45</v>
      </c>
      <c r="F235" s="81" t="s">
        <v>127</v>
      </c>
      <c r="G235" s="448" t="s">
        <v>192</v>
      </c>
      <c r="H235" s="408" t="s">
        <v>860</v>
      </c>
      <c r="J235" s="16"/>
      <c r="K235" s="16"/>
      <c r="L235" s="16"/>
    </row>
    <row r="236" spans="1:12" x14ac:dyDescent="0.25">
      <c r="A236" s="432" t="s">
        <v>29</v>
      </c>
      <c r="B236" s="550"/>
      <c r="C236" s="551"/>
      <c r="D236" s="552"/>
      <c r="E236" s="98" t="s">
        <v>45</v>
      </c>
      <c r="F236" s="81" t="s">
        <v>127</v>
      </c>
      <c r="G236" s="448" t="s">
        <v>192</v>
      </c>
      <c r="H236" s="408" t="s">
        <v>861</v>
      </c>
      <c r="J236" s="16"/>
      <c r="K236" s="16"/>
      <c r="L236" s="16"/>
    </row>
    <row r="237" spans="1:12" x14ac:dyDescent="0.25">
      <c r="A237" s="433" t="s">
        <v>106</v>
      </c>
      <c r="B237" s="550"/>
      <c r="C237" s="551"/>
      <c r="D237" s="552"/>
      <c r="E237" s="98" t="s">
        <v>45</v>
      </c>
      <c r="F237" s="81" t="s">
        <v>127</v>
      </c>
      <c r="G237" s="448" t="s">
        <v>192</v>
      </c>
      <c r="H237" s="408" t="s">
        <v>862</v>
      </c>
      <c r="J237" s="16"/>
      <c r="K237" s="16"/>
      <c r="L237" s="16"/>
    </row>
    <row r="238" spans="1:12" ht="25" x14ac:dyDescent="0.25">
      <c r="A238" s="433" t="s">
        <v>132</v>
      </c>
      <c r="B238" s="550"/>
      <c r="C238" s="551"/>
      <c r="D238" s="552"/>
      <c r="E238" s="98" t="s">
        <v>45</v>
      </c>
      <c r="F238" s="81" t="s">
        <v>127</v>
      </c>
      <c r="G238" s="448" t="s">
        <v>192</v>
      </c>
      <c r="H238" s="408" t="s">
        <v>863</v>
      </c>
      <c r="J238" s="16"/>
      <c r="K238" s="16"/>
      <c r="L238" s="16"/>
    </row>
    <row r="239" spans="1:12" ht="25" x14ac:dyDescent="0.25">
      <c r="A239" s="386" t="s">
        <v>290</v>
      </c>
      <c r="B239" s="98" t="s">
        <v>45</v>
      </c>
      <c r="C239" s="81" t="s">
        <v>127</v>
      </c>
      <c r="D239" s="448" t="s">
        <v>192</v>
      </c>
      <c r="E239" s="98" t="s">
        <v>45</v>
      </c>
      <c r="F239" s="81" t="s">
        <v>127</v>
      </c>
      <c r="G239" s="448" t="s">
        <v>192</v>
      </c>
      <c r="H239" s="408" t="s">
        <v>864</v>
      </c>
      <c r="J239" s="16"/>
      <c r="K239" s="16"/>
      <c r="L239" s="16"/>
    </row>
    <row r="240" spans="1:12" ht="13" x14ac:dyDescent="0.25">
      <c r="A240" s="431" t="s">
        <v>160</v>
      </c>
      <c r="B240" s="98"/>
      <c r="C240" s="81"/>
      <c r="D240" s="448"/>
      <c r="E240" s="98"/>
      <c r="F240" s="81"/>
      <c r="G240" s="448"/>
      <c r="H240" s="408"/>
      <c r="J240" s="16"/>
      <c r="K240" s="16"/>
      <c r="L240" s="16"/>
    </row>
    <row r="241" spans="1:12" x14ac:dyDescent="0.25">
      <c r="A241" s="388" t="s">
        <v>241</v>
      </c>
      <c r="B241" s="98" t="s">
        <v>45</v>
      </c>
      <c r="C241" s="81" t="s">
        <v>127</v>
      </c>
      <c r="D241" s="448" t="s">
        <v>192</v>
      </c>
      <c r="E241" s="98" t="s">
        <v>45</v>
      </c>
      <c r="F241" s="81" t="s">
        <v>127</v>
      </c>
      <c r="G241" s="448" t="s">
        <v>192</v>
      </c>
      <c r="H241" s="408" t="s">
        <v>865</v>
      </c>
      <c r="J241" s="16"/>
      <c r="K241" s="16"/>
      <c r="L241" s="16"/>
    </row>
    <row r="242" spans="1:12" x14ac:dyDescent="0.25">
      <c r="A242" s="388" t="s">
        <v>242</v>
      </c>
      <c r="B242" s="98" t="s">
        <v>45</v>
      </c>
      <c r="C242" s="81" t="s">
        <v>127</v>
      </c>
      <c r="D242" s="448" t="s">
        <v>192</v>
      </c>
      <c r="E242" s="98" t="s">
        <v>45</v>
      </c>
      <c r="F242" s="81" t="s">
        <v>127</v>
      </c>
      <c r="G242" s="448" t="s">
        <v>192</v>
      </c>
      <c r="H242" s="408" t="s">
        <v>866</v>
      </c>
      <c r="J242" s="16"/>
      <c r="K242" s="16"/>
      <c r="L242" s="16"/>
    </row>
    <row r="243" spans="1:12" x14ac:dyDescent="0.25">
      <c r="A243" s="388" t="s">
        <v>243</v>
      </c>
      <c r="B243" s="98" t="s">
        <v>45</v>
      </c>
      <c r="C243" s="81" t="s">
        <v>127</v>
      </c>
      <c r="D243" s="448" t="s">
        <v>192</v>
      </c>
      <c r="E243" s="98" t="s">
        <v>45</v>
      </c>
      <c r="F243" s="81" t="s">
        <v>127</v>
      </c>
      <c r="G243" s="448" t="s">
        <v>192</v>
      </c>
      <c r="H243" s="408" t="s">
        <v>867</v>
      </c>
      <c r="J243" s="16"/>
      <c r="K243" s="16"/>
      <c r="L243" s="16"/>
    </row>
    <row r="244" spans="1:12" ht="13" x14ac:dyDescent="0.25">
      <c r="A244" s="414" t="s">
        <v>291</v>
      </c>
      <c r="B244" s="98"/>
      <c r="C244" s="81"/>
      <c r="D244" s="448"/>
      <c r="E244" s="98"/>
      <c r="F244" s="81"/>
      <c r="G244" s="448"/>
      <c r="H244" s="408"/>
      <c r="J244" s="16"/>
      <c r="K244" s="16"/>
      <c r="L244" s="16"/>
    </row>
    <row r="245" spans="1:12" ht="25" x14ac:dyDescent="0.25">
      <c r="A245" s="388" t="s">
        <v>219</v>
      </c>
      <c r="B245" s="98" t="s">
        <v>45</v>
      </c>
      <c r="C245" s="81" t="s">
        <v>127</v>
      </c>
      <c r="D245" s="448" t="s">
        <v>192</v>
      </c>
      <c r="E245" s="98" t="s">
        <v>45</v>
      </c>
      <c r="F245" s="81" t="s">
        <v>127</v>
      </c>
      <c r="G245" s="448" t="s">
        <v>192</v>
      </c>
      <c r="H245" s="408" t="s">
        <v>868</v>
      </c>
      <c r="J245" s="16"/>
      <c r="K245" s="16"/>
      <c r="L245" s="16"/>
    </row>
    <row r="246" spans="1:12" ht="13" x14ac:dyDescent="0.25">
      <c r="A246" s="417" t="s">
        <v>208</v>
      </c>
      <c r="B246" s="98"/>
      <c r="C246" s="81"/>
      <c r="D246" s="448"/>
      <c r="E246" s="98"/>
      <c r="F246" s="81"/>
      <c r="G246" s="448"/>
      <c r="H246" s="408"/>
      <c r="J246" s="16"/>
      <c r="K246" s="16"/>
      <c r="L246" s="16"/>
    </row>
    <row r="247" spans="1:12" x14ac:dyDescent="0.25">
      <c r="A247" s="419" t="s">
        <v>193</v>
      </c>
      <c r="B247" s="550"/>
      <c r="C247" s="551"/>
      <c r="D247" s="552"/>
      <c r="E247" s="98" t="s">
        <v>45</v>
      </c>
      <c r="F247" s="81" t="s">
        <v>127</v>
      </c>
      <c r="G247" s="448" t="s">
        <v>192</v>
      </c>
      <c r="H247" s="408" t="s">
        <v>869</v>
      </c>
      <c r="J247" s="16"/>
      <c r="K247" s="16"/>
      <c r="L247" s="16"/>
    </row>
    <row r="248" spans="1:12" x14ac:dyDescent="0.25">
      <c r="A248" s="432" t="s">
        <v>129</v>
      </c>
      <c r="B248" s="550"/>
      <c r="C248" s="551"/>
      <c r="D248" s="552"/>
      <c r="E248" s="98" t="s">
        <v>45</v>
      </c>
      <c r="F248" s="81" t="s">
        <v>127</v>
      </c>
      <c r="G248" s="448" t="s">
        <v>192</v>
      </c>
      <c r="H248" s="408" t="s">
        <v>870</v>
      </c>
      <c r="J248" s="16"/>
      <c r="K248" s="16"/>
      <c r="L248" s="16"/>
    </row>
    <row r="249" spans="1:12" x14ac:dyDescent="0.25">
      <c r="A249" s="432" t="s">
        <v>130</v>
      </c>
      <c r="B249" s="550"/>
      <c r="C249" s="551"/>
      <c r="D249" s="552"/>
      <c r="E249" s="98" t="s">
        <v>45</v>
      </c>
      <c r="F249" s="81" t="s">
        <v>127</v>
      </c>
      <c r="G249" s="448" t="s">
        <v>192</v>
      </c>
      <c r="H249" s="408" t="s">
        <v>871</v>
      </c>
      <c r="J249" s="16"/>
      <c r="K249" s="16"/>
      <c r="L249" s="16"/>
    </row>
    <row r="250" spans="1:12" x14ac:dyDescent="0.25">
      <c r="A250" s="432" t="s">
        <v>131</v>
      </c>
      <c r="B250" s="550"/>
      <c r="C250" s="551"/>
      <c r="D250" s="552"/>
      <c r="E250" s="98" t="s">
        <v>45</v>
      </c>
      <c r="F250" s="81" t="s">
        <v>127</v>
      </c>
      <c r="G250" s="448" t="s">
        <v>192</v>
      </c>
      <c r="H250" s="408" t="s">
        <v>872</v>
      </c>
      <c r="J250" s="16"/>
      <c r="K250" s="16"/>
      <c r="L250" s="16"/>
    </row>
    <row r="251" spans="1:12" x14ac:dyDescent="0.25">
      <c r="A251" s="432" t="s">
        <v>29</v>
      </c>
      <c r="B251" s="550"/>
      <c r="C251" s="551"/>
      <c r="D251" s="552"/>
      <c r="E251" s="98" t="s">
        <v>45</v>
      </c>
      <c r="F251" s="81" t="s">
        <v>127</v>
      </c>
      <c r="G251" s="448" t="s">
        <v>192</v>
      </c>
      <c r="H251" s="408" t="s">
        <v>873</v>
      </c>
      <c r="J251" s="16"/>
      <c r="K251" s="16"/>
      <c r="L251" s="16"/>
    </row>
    <row r="252" spans="1:12" x14ac:dyDescent="0.25">
      <c r="A252" s="433" t="s">
        <v>106</v>
      </c>
      <c r="B252" s="550"/>
      <c r="C252" s="551"/>
      <c r="D252" s="552"/>
      <c r="E252" s="98" t="s">
        <v>45</v>
      </c>
      <c r="F252" s="81" t="s">
        <v>127</v>
      </c>
      <c r="G252" s="448" t="s">
        <v>192</v>
      </c>
      <c r="H252" s="408" t="s">
        <v>874</v>
      </c>
      <c r="J252" s="16"/>
      <c r="K252" s="16"/>
      <c r="L252" s="16"/>
    </row>
    <row r="253" spans="1:12" ht="25" x14ac:dyDescent="0.25">
      <c r="A253" s="433" t="s">
        <v>132</v>
      </c>
      <c r="B253" s="550"/>
      <c r="C253" s="551"/>
      <c r="D253" s="552"/>
      <c r="E253" s="98" t="s">
        <v>45</v>
      </c>
      <c r="F253" s="81" t="s">
        <v>127</v>
      </c>
      <c r="G253" s="448" t="s">
        <v>192</v>
      </c>
      <c r="H253" s="408" t="s">
        <v>875</v>
      </c>
      <c r="J253" s="16"/>
      <c r="K253" s="16"/>
      <c r="L253" s="16"/>
    </row>
    <row r="254" spans="1:12" ht="25" x14ac:dyDescent="0.25">
      <c r="A254" s="388" t="s">
        <v>220</v>
      </c>
      <c r="B254" s="98" t="s">
        <v>45</v>
      </c>
      <c r="C254" s="81" t="s">
        <v>127</v>
      </c>
      <c r="D254" s="448" t="s">
        <v>192</v>
      </c>
      <c r="E254" s="98" t="s">
        <v>45</v>
      </c>
      <c r="F254" s="81" t="s">
        <v>127</v>
      </c>
      <c r="G254" s="448" t="s">
        <v>192</v>
      </c>
      <c r="H254" s="408" t="s">
        <v>876</v>
      </c>
      <c r="J254" s="16"/>
      <c r="K254" s="16"/>
      <c r="L254" s="16"/>
    </row>
    <row r="255" spans="1:12" ht="13" x14ac:dyDescent="0.25">
      <c r="A255" s="417" t="s">
        <v>208</v>
      </c>
      <c r="B255" s="98"/>
      <c r="C255" s="81"/>
      <c r="D255" s="448"/>
      <c r="E255" s="98"/>
      <c r="F255" s="81"/>
      <c r="G255" s="448"/>
      <c r="H255" s="408"/>
      <c r="J255" s="16"/>
      <c r="K255" s="16"/>
      <c r="L255" s="16"/>
    </row>
    <row r="256" spans="1:12" x14ac:dyDescent="0.25">
      <c r="A256" s="419" t="s">
        <v>193</v>
      </c>
      <c r="B256" s="550"/>
      <c r="C256" s="551"/>
      <c r="D256" s="552"/>
      <c r="E256" s="98" t="s">
        <v>45</v>
      </c>
      <c r="F256" s="81" t="s">
        <v>127</v>
      </c>
      <c r="G256" s="448" t="s">
        <v>192</v>
      </c>
      <c r="H256" s="408" t="s">
        <v>877</v>
      </c>
      <c r="J256" s="16"/>
      <c r="K256" s="16"/>
      <c r="L256" s="16"/>
    </row>
    <row r="257" spans="1:12" x14ac:dyDescent="0.25">
      <c r="A257" s="432" t="s">
        <v>129</v>
      </c>
      <c r="B257" s="550"/>
      <c r="C257" s="551"/>
      <c r="D257" s="552"/>
      <c r="E257" s="98" t="s">
        <v>45</v>
      </c>
      <c r="F257" s="81" t="s">
        <v>127</v>
      </c>
      <c r="G257" s="448" t="s">
        <v>192</v>
      </c>
      <c r="H257" s="408" t="s">
        <v>878</v>
      </c>
      <c r="J257" s="16"/>
      <c r="K257" s="16"/>
      <c r="L257" s="16"/>
    </row>
    <row r="258" spans="1:12" x14ac:dyDescent="0.25">
      <c r="A258" s="432" t="s">
        <v>130</v>
      </c>
      <c r="B258" s="550"/>
      <c r="C258" s="551"/>
      <c r="D258" s="552"/>
      <c r="E258" s="98" t="s">
        <v>45</v>
      </c>
      <c r="F258" s="81" t="s">
        <v>127</v>
      </c>
      <c r="G258" s="448" t="s">
        <v>192</v>
      </c>
      <c r="H258" s="408" t="s">
        <v>879</v>
      </c>
      <c r="J258" s="16"/>
      <c r="K258" s="16"/>
      <c r="L258" s="16"/>
    </row>
    <row r="259" spans="1:12" x14ac:dyDescent="0.25">
      <c r="A259" s="432" t="s">
        <v>131</v>
      </c>
      <c r="B259" s="550"/>
      <c r="C259" s="551"/>
      <c r="D259" s="552"/>
      <c r="E259" s="98" t="s">
        <v>45</v>
      </c>
      <c r="F259" s="81" t="s">
        <v>127</v>
      </c>
      <c r="G259" s="448" t="s">
        <v>192</v>
      </c>
      <c r="H259" s="408" t="s">
        <v>880</v>
      </c>
      <c r="J259" s="16"/>
      <c r="K259" s="16"/>
      <c r="L259" s="16"/>
    </row>
    <row r="260" spans="1:12" x14ac:dyDescent="0.25">
      <c r="A260" s="432" t="s">
        <v>29</v>
      </c>
      <c r="B260" s="550"/>
      <c r="C260" s="551"/>
      <c r="D260" s="552"/>
      <c r="E260" s="98" t="s">
        <v>45</v>
      </c>
      <c r="F260" s="81" t="s">
        <v>127</v>
      </c>
      <c r="G260" s="448" t="s">
        <v>192</v>
      </c>
      <c r="H260" s="408" t="s">
        <v>881</v>
      </c>
      <c r="J260" s="16"/>
      <c r="K260" s="16"/>
      <c r="L260" s="16"/>
    </row>
    <row r="261" spans="1:12" x14ac:dyDescent="0.25">
      <c r="A261" s="433" t="s">
        <v>106</v>
      </c>
      <c r="B261" s="550"/>
      <c r="C261" s="551"/>
      <c r="D261" s="552"/>
      <c r="E261" s="98" t="s">
        <v>45</v>
      </c>
      <c r="F261" s="81" t="s">
        <v>127</v>
      </c>
      <c r="G261" s="448" t="s">
        <v>192</v>
      </c>
      <c r="H261" s="408" t="s">
        <v>882</v>
      </c>
      <c r="J261" s="16"/>
      <c r="K261" s="16"/>
      <c r="L261" s="16"/>
    </row>
    <row r="262" spans="1:12" ht="25" x14ac:dyDescent="0.25">
      <c r="A262" s="433" t="s">
        <v>132</v>
      </c>
      <c r="B262" s="550"/>
      <c r="C262" s="551"/>
      <c r="D262" s="552"/>
      <c r="E262" s="98" t="s">
        <v>45</v>
      </c>
      <c r="F262" s="81" t="s">
        <v>127</v>
      </c>
      <c r="G262" s="448" t="s">
        <v>192</v>
      </c>
      <c r="H262" s="408" t="s">
        <v>883</v>
      </c>
      <c r="J262" s="16"/>
      <c r="K262" s="16"/>
      <c r="L262" s="16"/>
    </row>
    <row r="263" spans="1:12" ht="13" x14ac:dyDescent="0.25">
      <c r="A263" s="434"/>
      <c r="B263" s="98"/>
      <c r="C263" s="81"/>
      <c r="D263" s="448"/>
      <c r="E263" s="98"/>
      <c r="F263" s="81"/>
      <c r="G263" s="448"/>
      <c r="H263" s="408"/>
      <c r="J263" s="16"/>
      <c r="K263" s="16"/>
      <c r="L263" s="16"/>
    </row>
    <row r="264" spans="1:12" ht="28" x14ac:dyDescent="0.25">
      <c r="A264" s="376" t="s">
        <v>285</v>
      </c>
      <c r="B264" s="98"/>
      <c r="C264" s="81"/>
      <c r="D264" s="448"/>
      <c r="E264" s="98"/>
      <c r="F264" s="81"/>
      <c r="G264" s="448"/>
      <c r="H264" s="408"/>
      <c r="J264" s="16"/>
      <c r="K264" s="16"/>
      <c r="L264" s="16"/>
    </row>
    <row r="265" spans="1:12" x14ac:dyDescent="0.25">
      <c r="A265" s="386" t="s">
        <v>145</v>
      </c>
      <c r="B265" s="98" t="s">
        <v>45</v>
      </c>
      <c r="C265" s="81" t="s">
        <v>127</v>
      </c>
      <c r="D265" s="448" t="s">
        <v>192</v>
      </c>
      <c r="E265" s="98" t="s">
        <v>45</v>
      </c>
      <c r="F265" s="81" t="s">
        <v>127</v>
      </c>
      <c r="G265" s="448" t="s">
        <v>192</v>
      </c>
      <c r="H265" s="408" t="s">
        <v>884</v>
      </c>
      <c r="J265" s="16"/>
      <c r="K265" s="16"/>
      <c r="L265" s="16"/>
    </row>
    <row r="266" spans="1:12" x14ac:dyDescent="0.25">
      <c r="A266" s="386" t="s">
        <v>150</v>
      </c>
      <c r="B266" s="98" t="s">
        <v>45</v>
      </c>
      <c r="C266" s="81" t="s">
        <v>127</v>
      </c>
      <c r="D266" s="448" t="s">
        <v>192</v>
      </c>
      <c r="E266" s="98" t="s">
        <v>45</v>
      </c>
      <c r="F266" s="81" t="s">
        <v>127</v>
      </c>
      <c r="G266" s="448" t="s">
        <v>192</v>
      </c>
      <c r="H266" s="408" t="s">
        <v>885</v>
      </c>
      <c r="J266" s="16"/>
      <c r="K266" s="16"/>
      <c r="L266" s="16"/>
    </row>
    <row r="267" spans="1:12" x14ac:dyDescent="0.25">
      <c r="A267" s="386" t="s">
        <v>152</v>
      </c>
      <c r="B267" s="98" t="s">
        <v>45</v>
      </c>
      <c r="C267" s="81" t="s">
        <v>127</v>
      </c>
      <c r="D267" s="448" t="s">
        <v>192</v>
      </c>
      <c r="E267" s="98" t="s">
        <v>45</v>
      </c>
      <c r="F267" s="81" t="s">
        <v>127</v>
      </c>
      <c r="G267" s="448" t="s">
        <v>192</v>
      </c>
      <c r="H267" s="408" t="s">
        <v>886</v>
      </c>
      <c r="J267" s="16"/>
      <c r="K267" s="16"/>
      <c r="L267" s="16"/>
    </row>
    <row r="268" spans="1:12" ht="25" x14ac:dyDescent="0.25">
      <c r="A268" s="386" t="s">
        <v>250</v>
      </c>
      <c r="B268" s="98" t="s">
        <v>45</v>
      </c>
      <c r="C268" s="81" t="s">
        <v>127</v>
      </c>
      <c r="D268" s="448" t="s">
        <v>192</v>
      </c>
      <c r="E268" s="98" t="s">
        <v>45</v>
      </c>
      <c r="F268" s="81" t="s">
        <v>127</v>
      </c>
      <c r="G268" s="448" t="s">
        <v>192</v>
      </c>
      <c r="H268" s="408" t="s">
        <v>887</v>
      </c>
      <c r="J268" s="16"/>
      <c r="K268" s="16"/>
      <c r="L268" s="16"/>
    </row>
    <row r="269" spans="1:12" x14ac:dyDescent="0.25">
      <c r="A269" s="386" t="s">
        <v>58</v>
      </c>
      <c r="B269" s="98" t="s">
        <v>45</v>
      </c>
      <c r="C269" s="81" t="s">
        <v>127</v>
      </c>
      <c r="D269" s="448" t="s">
        <v>192</v>
      </c>
      <c r="E269" s="98" t="s">
        <v>45</v>
      </c>
      <c r="F269" s="81" t="s">
        <v>127</v>
      </c>
      <c r="G269" s="448" t="s">
        <v>192</v>
      </c>
      <c r="H269" s="408" t="s">
        <v>888</v>
      </c>
      <c r="J269" s="16"/>
      <c r="K269" s="16"/>
      <c r="L269" s="16"/>
    </row>
    <row r="270" spans="1:12" x14ac:dyDescent="0.25">
      <c r="A270" s="386"/>
      <c r="B270" s="98"/>
      <c r="C270" s="81"/>
      <c r="D270" s="448"/>
      <c r="E270" s="98"/>
      <c r="F270" s="81"/>
      <c r="G270" s="448"/>
      <c r="H270" s="408"/>
      <c r="J270" s="16"/>
      <c r="K270" s="16"/>
      <c r="L270" s="16"/>
    </row>
    <row r="271" spans="1:12" x14ac:dyDescent="0.25">
      <c r="A271" s="395" t="s">
        <v>142</v>
      </c>
      <c r="B271" s="98" t="s">
        <v>45</v>
      </c>
      <c r="C271" s="81" t="s">
        <v>127</v>
      </c>
      <c r="D271" s="448" t="s">
        <v>192</v>
      </c>
      <c r="E271" s="98" t="s">
        <v>45</v>
      </c>
      <c r="F271" s="81" t="s">
        <v>127</v>
      </c>
      <c r="G271" s="448" t="s">
        <v>192</v>
      </c>
      <c r="H271" s="408" t="s">
        <v>889</v>
      </c>
      <c r="J271" s="16"/>
      <c r="K271" s="16"/>
      <c r="L271" s="16"/>
    </row>
    <row r="272" spans="1:12" ht="13" x14ac:dyDescent="0.25">
      <c r="A272" s="376" t="s">
        <v>6</v>
      </c>
      <c r="B272" s="98"/>
      <c r="C272" s="81"/>
      <c r="D272" s="448"/>
      <c r="E272" s="98"/>
      <c r="F272" s="81"/>
      <c r="G272" s="448"/>
      <c r="H272" s="408"/>
      <c r="J272" s="16"/>
      <c r="K272" s="16"/>
      <c r="L272" s="16"/>
    </row>
    <row r="273" spans="1:12" x14ac:dyDescent="0.25">
      <c r="A273" s="386" t="s">
        <v>141</v>
      </c>
      <c r="B273" s="98" t="s">
        <v>45</v>
      </c>
      <c r="C273" s="81" t="s">
        <v>127</v>
      </c>
      <c r="D273" s="448" t="s">
        <v>192</v>
      </c>
      <c r="E273" s="98" t="s">
        <v>45</v>
      </c>
      <c r="F273" s="81" t="s">
        <v>127</v>
      </c>
      <c r="G273" s="448" t="s">
        <v>192</v>
      </c>
      <c r="H273" s="408" t="s">
        <v>325</v>
      </c>
      <c r="J273" s="16"/>
      <c r="K273" s="16"/>
      <c r="L273" s="16"/>
    </row>
    <row r="274" spans="1:12" ht="13" x14ac:dyDescent="0.25">
      <c r="A274" s="414" t="s">
        <v>28</v>
      </c>
      <c r="B274" s="98"/>
      <c r="C274" s="81"/>
      <c r="D274" s="448"/>
      <c r="E274" s="98"/>
      <c r="F274" s="81"/>
      <c r="G274" s="448"/>
      <c r="H274" s="408"/>
      <c r="J274" s="16"/>
      <c r="K274" s="16"/>
      <c r="L274" s="16"/>
    </row>
    <row r="275" spans="1:12" x14ac:dyDescent="0.25">
      <c r="A275" s="388" t="s">
        <v>187</v>
      </c>
      <c r="B275" s="98" t="s">
        <v>45</v>
      </c>
      <c r="C275" s="81" t="s">
        <v>127</v>
      </c>
      <c r="D275" s="448" t="s">
        <v>192</v>
      </c>
      <c r="E275" s="98" t="s">
        <v>45</v>
      </c>
      <c r="F275" s="81" t="s">
        <v>127</v>
      </c>
      <c r="G275" s="448" t="s">
        <v>192</v>
      </c>
      <c r="H275" s="408" t="s">
        <v>326</v>
      </c>
      <c r="J275" s="16"/>
      <c r="K275" s="16"/>
      <c r="L275" s="16"/>
    </row>
    <row r="276" spans="1:12" x14ac:dyDescent="0.25">
      <c r="A276" s="386" t="s">
        <v>58</v>
      </c>
      <c r="B276" s="98" t="s">
        <v>45</v>
      </c>
      <c r="C276" s="81" t="s">
        <v>127</v>
      </c>
      <c r="D276" s="448" t="s">
        <v>192</v>
      </c>
      <c r="E276" s="98" t="s">
        <v>45</v>
      </c>
      <c r="F276" s="81" t="s">
        <v>127</v>
      </c>
      <c r="G276" s="448" t="s">
        <v>192</v>
      </c>
      <c r="H276" s="408" t="s">
        <v>890</v>
      </c>
      <c r="J276" s="16"/>
      <c r="K276" s="16"/>
      <c r="L276" s="16"/>
    </row>
    <row r="277" spans="1:12" ht="13" x14ac:dyDescent="0.25">
      <c r="A277" s="385" t="s">
        <v>161</v>
      </c>
      <c r="B277" s="98"/>
      <c r="C277" s="81"/>
      <c r="D277" s="448"/>
      <c r="E277" s="98"/>
      <c r="F277" s="81"/>
      <c r="G277" s="448"/>
      <c r="H277" s="408"/>
      <c r="J277" s="16"/>
      <c r="K277" s="16"/>
      <c r="L277" s="16"/>
    </row>
    <row r="278" spans="1:12" ht="25" x14ac:dyDescent="0.25">
      <c r="A278" s="386" t="s">
        <v>288</v>
      </c>
      <c r="B278" s="98" t="s">
        <v>45</v>
      </c>
      <c r="C278" s="81" t="s">
        <v>127</v>
      </c>
      <c r="D278" s="448" t="s">
        <v>192</v>
      </c>
      <c r="E278" s="98" t="s">
        <v>45</v>
      </c>
      <c r="F278" s="81" t="s">
        <v>127</v>
      </c>
      <c r="G278" s="448" t="s">
        <v>192</v>
      </c>
      <c r="H278" s="408" t="s">
        <v>891</v>
      </c>
      <c r="J278" s="16"/>
      <c r="K278" s="16"/>
      <c r="L278" s="16"/>
    </row>
    <row r="279" spans="1:12" ht="13" x14ac:dyDescent="0.25">
      <c r="A279" s="414" t="s">
        <v>160</v>
      </c>
      <c r="B279" s="98"/>
      <c r="C279" s="81"/>
      <c r="D279" s="448"/>
      <c r="E279" s="98"/>
      <c r="F279" s="81"/>
      <c r="G279" s="448"/>
      <c r="H279" s="408"/>
      <c r="J279" s="16"/>
      <c r="K279" s="16"/>
      <c r="L279" s="16"/>
    </row>
    <row r="280" spans="1:12" x14ac:dyDescent="0.25">
      <c r="A280" s="388" t="s">
        <v>241</v>
      </c>
      <c r="B280" s="98" t="s">
        <v>45</v>
      </c>
      <c r="C280" s="81" t="s">
        <v>127</v>
      </c>
      <c r="D280" s="448" t="s">
        <v>192</v>
      </c>
      <c r="E280" s="98" t="s">
        <v>45</v>
      </c>
      <c r="F280" s="81" t="s">
        <v>127</v>
      </c>
      <c r="G280" s="448" t="s">
        <v>192</v>
      </c>
      <c r="H280" s="408" t="s">
        <v>892</v>
      </c>
      <c r="J280" s="16"/>
      <c r="K280" s="16"/>
      <c r="L280" s="16"/>
    </row>
    <row r="281" spans="1:12" x14ac:dyDescent="0.25">
      <c r="A281" s="388" t="s">
        <v>242</v>
      </c>
      <c r="B281" s="98" t="s">
        <v>45</v>
      </c>
      <c r="C281" s="81" t="s">
        <v>127</v>
      </c>
      <c r="D281" s="448" t="s">
        <v>192</v>
      </c>
      <c r="E281" s="98" t="s">
        <v>45</v>
      </c>
      <c r="F281" s="81" t="s">
        <v>127</v>
      </c>
      <c r="G281" s="448" t="s">
        <v>192</v>
      </c>
      <c r="H281" s="408" t="s">
        <v>893</v>
      </c>
      <c r="J281" s="16"/>
      <c r="K281" s="16"/>
      <c r="L281" s="16"/>
    </row>
    <row r="282" spans="1:12" x14ac:dyDescent="0.25">
      <c r="A282" s="388" t="s">
        <v>243</v>
      </c>
      <c r="B282" s="98" t="s">
        <v>45</v>
      </c>
      <c r="C282" s="81" t="s">
        <v>127</v>
      </c>
      <c r="D282" s="448" t="s">
        <v>192</v>
      </c>
      <c r="E282" s="98" t="s">
        <v>45</v>
      </c>
      <c r="F282" s="81" t="s">
        <v>127</v>
      </c>
      <c r="G282" s="448" t="s">
        <v>192</v>
      </c>
      <c r="H282" s="408" t="s">
        <v>894</v>
      </c>
      <c r="J282" s="16"/>
      <c r="K282" s="16"/>
      <c r="L282" s="16"/>
    </row>
    <row r="283" spans="1:12" ht="13" x14ac:dyDescent="0.25">
      <c r="A283" s="414" t="s">
        <v>291</v>
      </c>
      <c r="B283" s="98"/>
      <c r="C283" s="81"/>
      <c r="D283" s="448"/>
      <c r="E283" s="98"/>
      <c r="F283" s="81"/>
      <c r="G283" s="448"/>
      <c r="H283" s="408"/>
      <c r="J283" s="16"/>
      <c r="K283" s="16"/>
      <c r="L283" s="16"/>
    </row>
    <row r="284" spans="1:12" ht="25" x14ac:dyDescent="0.25">
      <c r="A284" s="388" t="s">
        <v>219</v>
      </c>
      <c r="B284" s="98" t="s">
        <v>45</v>
      </c>
      <c r="C284" s="81" t="s">
        <v>127</v>
      </c>
      <c r="D284" s="448" t="s">
        <v>192</v>
      </c>
      <c r="E284" s="98" t="s">
        <v>45</v>
      </c>
      <c r="F284" s="81" t="s">
        <v>127</v>
      </c>
      <c r="G284" s="448" t="s">
        <v>192</v>
      </c>
      <c r="H284" s="408" t="s">
        <v>895</v>
      </c>
      <c r="J284" s="16"/>
      <c r="K284" s="16"/>
      <c r="L284" s="16"/>
    </row>
    <row r="285" spans="1:12" ht="13" x14ac:dyDescent="0.25">
      <c r="A285" s="417" t="s">
        <v>208</v>
      </c>
      <c r="B285" s="98"/>
      <c r="C285" s="81"/>
      <c r="D285" s="448"/>
      <c r="E285" s="98"/>
      <c r="F285" s="81"/>
      <c r="G285" s="448"/>
      <c r="H285" s="408"/>
      <c r="J285" s="16"/>
      <c r="K285" s="16"/>
      <c r="L285" s="16"/>
    </row>
    <row r="286" spans="1:12" x14ac:dyDescent="0.25">
      <c r="A286" s="419" t="s">
        <v>193</v>
      </c>
      <c r="B286" s="550"/>
      <c r="C286" s="551"/>
      <c r="D286" s="552"/>
      <c r="E286" s="98" t="s">
        <v>45</v>
      </c>
      <c r="F286" s="81" t="s">
        <v>127</v>
      </c>
      <c r="G286" s="448" t="s">
        <v>192</v>
      </c>
      <c r="H286" s="408" t="s">
        <v>896</v>
      </c>
      <c r="J286" s="16"/>
      <c r="K286" s="16"/>
      <c r="L286" s="16"/>
    </row>
    <row r="287" spans="1:12" x14ac:dyDescent="0.25">
      <c r="A287" s="432" t="s">
        <v>129</v>
      </c>
      <c r="B287" s="550"/>
      <c r="C287" s="551"/>
      <c r="D287" s="552"/>
      <c r="E287" s="98" t="s">
        <v>45</v>
      </c>
      <c r="F287" s="81" t="s">
        <v>127</v>
      </c>
      <c r="G287" s="448" t="s">
        <v>192</v>
      </c>
      <c r="H287" s="408" t="s">
        <v>897</v>
      </c>
      <c r="J287" s="16"/>
      <c r="K287" s="16"/>
      <c r="L287" s="16"/>
    </row>
    <row r="288" spans="1:12" x14ac:dyDescent="0.25">
      <c r="A288" s="432" t="s">
        <v>130</v>
      </c>
      <c r="B288" s="550"/>
      <c r="C288" s="551"/>
      <c r="D288" s="552"/>
      <c r="E288" s="98" t="s">
        <v>45</v>
      </c>
      <c r="F288" s="81" t="s">
        <v>127</v>
      </c>
      <c r="G288" s="448" t="s">
        <v>192</v>
      </c>
      <c r="H288" s="408" t="s">
        <v>898</v>
      </c>
      <c r="J288" s="16"/>
      <c r="K288" s="16"/>
      <c r="L288" s="16"/>
    </row>
    <row r="289" spans="1:12" x14ac:dyDescent="0.25">
      <c r="A289" s="432" t="s">
        <v>131</v>
      </c>
      <c r="B289" s="550"/>
      <c r="C289" s="551"/>
      <c r="D289" s="552"/>
      <c r="E289" s="98" t="s">
        <v>45</v>
      </c>
      <c r="F289" s="81" t="s">
        <v>127</v>
      </c>
      <c r="G289" s="448" t="s">
        <v>192</v>
      </c>
      <c r="H289" s="408" t="s">
        <v>899</v>
      </c>
      <c r="J289" s="16"/>
      <c r="K289" s="16"/>
      <c r="L289" s="16"/>
    </row>
    <row r="290" spans="1:12" x14ac:dyDescent="0.25">
      <c r="A290" s="432" t="s">
        <v>167</v>
      </c>
      <c r="B290" s="550"/>
      <c r="C290" s="551"/>
      <c r="D290" s="552"/>
      <c r="E290" s="98" t="s">
        <v>45</v>
      </c>
      <c r="F290" s="81" t="s">
        <v>127</v>
      </c>
      <c r="G290" s="448" t="s">
        <v>192</v>
      </c>
      <c r="H290" s="408" t="s">
        <v>900</v>
      </c>
      <c r="J290" s="16"/>
      <c r="K290" s="16"/>
      <c r="L290" s="16"/>
    </row>
    <row r="291" spans="1:12" x14ac:dyDescent="0.25">
      <c r="A291" s="432" t="s">
        <v>29</v>
      </c>
      <c r="B291" s="550"/>
      <c r="C291" s="551"/>
      <c r="D291" s="552"/>
      <c r="E291" s="98" t="s">
        <v>45</v>
      </c>
      <c r="F291" s="81" t="s">
        <v>127</v>
      </c>
      <c r="G291" s="448" t="s">
        <v>192</v>
      </c>
      <c r="H291" s="408" t="s">
        <v>901</v>
      </c>
      <c r="J291" s="16"/>
      <c r="K291" s="16"/>
      <c r="L291" s="16"/>
    </row>
    <row r="292" spans="1:12" x14ac:dyDescent="0.25">
      <c r="A292" s="433" t="s">
        <v>106</v>
      </c>
      <c r="B292" s="550"/>
      <c r="C292" s="551"/>
      <c r="D292" s="552"/>
      <c r="E292" s="98" t="s">
        <v>45</v>
      </c>
      <c r="F292" s="81" t="s">
        <v>127</v>
      </c>
      <c r="G292" s="448" t="s">
        <v>192</v>
      </c>
      <c r="H292" s="408" t="s">
        <v>902</v>
      </c>
      <c r="J292" s="16"/>
      <c r="K292" s="16"/>
      <c r="L292" s="16"/>
    </row>
    <row r="293" spans="1:12" ht="25" x14ac:dyDescent="0.25">
      <c r="A293" s="433" t="s">
        <v>132</v>
      </c>
      <c r="B293" s="550"/>
      <c r="C293" s="551"/>
      <c r="D293" s="552"/>
      <c r="E293" s="98" t="s">
        <v>45</v>
      </c>
      <c r="F293" s="81" t="s">
        <v>127</v>
      </c>
      <c r="G293" s="448" t="s">
        <v>192</v>
      </c>
      <c r="H293" s="408" t="s">
        <v>903</v>
      </c>
      <c r="J293" s="16"/>
      <c r="K293" s="16"/>
      <c r="L293" s="16"/>
    </row>
    <row r="294" spans="1:12" ht="25" x14ac:dyDescent="0.25">
      <c r="A294" s="388" t="s">
        <v>220</v>
      </c>
      <c r="B294" s="98" t="s">
        <v>45</v>
      </c>
      <c r="C294" s="81" t="s">
        <v>127</v>
      </c>
      <c r="D294" s="448" t="s">
        <v>192</v>
      </c>
      <c r="E294" s="98" t="s">
        <v>45</v>
      </c>
      <c r="F294" s="81" t="s">
        <v>127</v>
      </c>
      <c r="G294" s="448" t="s">
        <v>192</v>
      </c>
      <c r="H294" s="408" t="s">
        <v>904</v>
      </c>
      <c r="J294" s="16"/>
      <c r="K294" s="16"/>
      <c r="L294" s="16"/>
    </row>
    <row r="295" spans="1:12" ht="13" x14ac:dyDescent="0.25">
      <c r="A295" s="417" t="s">
        <v>208</v>
      </c>
      <c r="B295" s="98"/>
      <c r="C295" s="81"/>
      <c r="D295" s="448"/>
      <c r="E295" s="98"/>
      <c r="F295" s="81"/>
      <c r="G295" s="448"/>
      <c r="H295" s="408"/>
      <c r="J295" s="16"/>
      <c r="K295" s="16"/>
      <c r="L295" s="16"/>
    </row>
    <row r="296" spans="1:12" x14ac:dyDescent="0.25">
      <c r="A296" s="419" t="s">
        <v>193</v>
      </c>
      <c r="B296" s="550"/>
      <c r="C296" s="551"/>
      <c r="D296" s="552"/>
      <c r="E296" s="98" t="s">
        <v>45</v>
      </c>
      <c r="F296" s="81" t="s">
        <v>127</v>
      </c>
      <c r="G296" s="448" t="s">
        <v>192</v>
      </c>
      <c r="H296" s="408" t="s">
        <v>905</v>
      </c>
      <c r="J296" s="16"/>
      <c r="K296" s="16"/>
      <c r="L296" s="16"/>
    </row>
    <row r="297" spans="1:12" x14ac:dyDescent="0.25">
      <c r="A297" s="432" t="s">
        <v>129</v>
      </c>
      <c r="B297" s="550"/>
      <c r="C297" s="551"/>
      <c r="D297" s="552"/>
      <c r="E297" s="98" t="s">
        <v>45</v>
      </c>
      <c r="F297" s="81" t="s">
        <v>127</v>
      </c>
      <c r="G297" s="448" t="s">
        <v>192</v>
      </c>
      <c r="H297" s="408" t="s">
        <v>906</v>
      </c>
      <c r="J297" s="16"/>
      <c r="K297" s="16"/>
      <c r="L297" s="16"/>
    </row>
    <row r="298" spans="1:12" x14ac:dyDescent="0.25">
      <c r="A298" s="432" t="s">
        <v>130</v>
      </c>
      <c r="B298" s="550"/>
      <c r="C298" s="551"/>
      <c r="D298" s="552"/>
      <c r="E298" s="98" t="s">
        <v>45</v>
      </c>
      <c r="F298" s="81" t="s">
        <v>127</v>
      </c>
      <c r="G298" s="448" t="s">
        <v>192</v>
      </c>
      <c r="H298" s="408" t="s">
        <v>907</v>
      </c>
      <c r="J298" s="16"/>
      <c r="K298" s="16"/>
      <c r="L298" s="16"/>
    </row>
    <row r="299" spans="1:12" x14ac:dyDescent="0.25">
      <c r="A299" s="432" t="s">
        <v>131</v>
      </c>
      <c r="B299" s="550"/>
      <c r="C299" s="551"/>
      <c r="D299" s="552"/>
      <c r="E299" s="98" t="s">
        <v>45</v>
      </c>
      <c r="F299" s="81" t="s">
        <v>127</v>
      </c>
      <c r="G299" s="448" t="s">
        <v>192</v>
      </c>
      <c r="H299" s="408" t="s">
        <v>908</v>
      </c>
      <c r="J299" s="16"/>
      <c r="K299" s="16"/>
      <c r="L299" s="16"/>
    </row>
    <row r="300" spans="1:12" x14ac:dyDescent="0.25">
      <c r="A300" s="432" t="s">
        <v>167</v>
      </c>
      <c r="B300" s="550"/>
      <c r="C300" s="551"/>
      <c r="D300" s="552"/>
      <c r="E300" s="98" t="s">
        <v>45</v>
      </c>
      <c r="F300" s="81" t="s">
        <v>127</v>
      </c>
      <c r="G300" s="448" t="s">
        <v>192</v>
      </c>
      <c r="H300" s="408" t="s">
        <v>909</v>
      </c>
      <c r="J300" s="16"/>
      <c r="K300" s="16"/>
      <c r="L300" s="16"/>
    </row>
    <row r="301" spans="1:12" x14ac:dyDescent="0.25">
      <c r="A301" s="432" t="s">
        <v>29</v>
      </c>
      <c r="B301" s="550"/>
      <c r="C301" s="551"/>
      <c r="D301" s="552"/>
      <c r="E301" s="98" t="s">
        <v>45</v>
      </c>
      <c r="F301" s="81" t="s">
        <v>127</v>
      </c>
      <c r="G301" s="448" t="s">
        <v>192</v>
      </c>
      <c r="H301" s="408" t="s">
        <v>910</v>
      </c>
      <c r="J301" s="16"/>
      <c r="K301" s="16"/>
      <c r="L301" s="16"/>
    </row>
    <row r="302" spans="1:12" x14ac:dyDescent="0.25">
      <c r="A302" s="433" t="s">
        <v>106</v>
      </c>
      <c r="B302" s="550"/>
      <c r="C302" s="551"/>
      <c r="D302" s="552"/>
      <c r="E302" s="98" t="s">
        <v>45</v>
      </c>
      <c r="F302" s="81" t="s">
        <v>127</v>
      </c>
      <c r="G302" s="448" t="s">
        <v>192</v>
      </c>
      <c r="H302" s="408" t="s">
        <v>911</v>
      </c>
      <c r="J302" s="16"/>
      <c r="K302" s="16"/>
      <c r="L302" s="16"/>
    </row>
    <row r="303" spans="1:12" ht="25" x14ac:dyDescent="0.25">
      <c r="A303" s="433" t="s">
        <v>132</v>
      </c>
      <c r="B303" s="550"/>
      <c r="C303" s="551"/>
      <c r="D303" s="552"/>
      <c r="E303" s="98" t="s">
        <v>45</v>
      </c>
      <c r="F303" s="81" t="s">
        <v>127</v>
      </c>
      <c r="G303" s="448" t="s">
        <v>192</v>
      </c>
      <c r="H303" s="408" t="s">
        <v>912</v>
      </c>
      <c r="J303" s="16"/>
      <c r="K303" s="16"/>
      <c r="L303" s="16"/>
    </row>
    <row r="304" spans="1:12" ht="25" x14ac:dyDescent="0.25">
      <c r="A304" s="386" t="s">
        <v>552</v>
      </c>
      <c r="B304" s="98" t="s">
        <v>45</v>
      </c>
      <c r="C304" s="81" t="s">
        <v>127</v>
      </c>
      <c r="D304" s="448" t="s">
        <v>192</v>
      </c>
      <c r="E304" s="98" t="s">
        <v>45</v>
      </c>
      <c r="F304" s="81" t="s">
        <v>127</v>
      </c>
      <c r="G304" s="448" t="s">
        <v>192</v>
      </c>
      <c r="H304" s="408" t="s">
        <v>913</v>
      </c>
      <c r="J304" s="16"/>
      <c r="K304" s="16"/>
      <c r="L304" s="16"/>
    </row>
    <row r="305" spans="1:12" ht="13" x14ac:dyDescent="0.25">
      <c r="A305" s="414" t="s">
        <v>160</v>
      </c>
      <c r="B305" s="98"/>
      <c r="C305" s="81"/>
      <c r="D305" s="448"/>
      <c r="E305" s="98"/>
      <c r="F305" s="81"/>
      <c r="G305" s="448"/>
      <c r="H305" s="408"/>
      <c r="J305" s="16"/>
      <c r="K305" s="16"/>
      <c r="L305" s="16"/>
    </row>
    <row r="306" spans="1:12" x14ac:dyDescent="0.25">
      <c r="A306" s="388" t="s">
        <v>241</v>
      </c>
      <c r="B306" s="98" t="s">
        <v>45</v>
      </c>
      <c r="C306" s="81" t="s">
        <v>127</v>
      </c>
      <c r="D306" s="448" t="s">
        <v>192</v>
      </c>
      <c r="E306" s="98" t="s">
        <v>45</v>
      </c>
      <c r="F306" s="81" t="s">
        <v>127</v>
      </c>
      <c r="G306" s="448" t="s">
        <v>192</v>
      </c>
      <c r="H306" s="408" t="s">
        <v>914</v>
      </c>
      <c r="J306" s="16"/>
      <c r="K306" s="16"/>
      <c r="L306" s="16"/>
    </row>
    <row r="307" spans="1:12" x14ac:dyDescent="0.25">
      <c r="A307" s="388" t="s">
        <v>242</v>
      </c>
      <c r="B307" s="98" t="s">
        <v>45</v>
      </c>
      <c r="C307" s="81" t="s">
        <v>127</v>
      </c>
      <c r="D307" s="448" t="s">
        <v>192</v>
      </c>
      <c r="E307" s="98" t="s">
        <v>45</v>
      </c>
      <c r="F307" s="81" t="s">
        <v>127</v>
      </c>
      <c r="G307" s="448" t="s">
        <v>192</v>
      </c>
      <c r="H307" s="408" t="s">
        <v>915</v>
      </c>
      <c r="J307" s="16"/>
      <c r="K307" s="16"/>
      <c r="L307" s="16"/>
    </row>
    <row r="308" spans="1:12" x14ac:dyDescent="0.25">
      <c r="A308" s="388" t="s">
        <v>243</v>
      </c>
      <c r="B308" s="98" t="s">
        <v>45</v>
      </c>
      <c r="C308" s="81" t="s">
        <v>127</v>
      </c>
      <c r="D308" s="448" t="s">
        <v>192</v>
      </c>
      <c r="E308" s="98" t="s">
        <v>45</v>
      </c>
      <c r="F308" s="81" t="s">
        <v>127</v>
      </c>
      <c r="G308" s="448" t="s">
        <v>192</v>
      </c>
      <c r="H308" s="408" t="s">
        <v>916</v>
      </c>
      <c r="J308" s="16"/>
      <c r="K308" s="16"/>
      <c r="L308" s="16"/>
    </row>
    <row r="309" spans="1:12" ht="13" x14ac:dyDescent="0.25">
      <c r="A309" s="414" t="s">
        <v>291</v>
      </c>
      <c r="B309" s="98"/>
      <c r="C309" s="81"/>
      <c r="D309" s="448"/>
      <c r="E309" s="98"/>
      <c r="F309" s="81"/>
      <c r="G309" s="448"/>
      <c r="H309" s="408"/>
      <c r="J309" s="16"/>
      <c r="K309" s="16"/>
      <c r="L309" s="16"/>
    </row>
    <row r="310" spans="1:12" ht="25" x14ac:dyDescent="0.25">
      <c r="A310" s="388" t="s">
        <v>219</v>
      </c>
      <c r="B310" s="98" t="s">
        <v>45</v>
      </c>
      <c r="C310" s="81" t="s">
        <v>127</v>
      </c>
      <c r="D310" s="448" t="s">
        <v>192</v>
      </c>
      <c r="E310" s="98" t="s">
        <v>45</v>
      </c>
      <c r="F310" s="81" t="s">
        <v>127</v>
      </c>
      <c r="G310" s="448" t="s">
        <v>192</v>
      </c>
      <c r="H310" s="408" t="s">
        <v>917</v>
      </c>
      <c r="J310" s="16"/>
      <c r="K310" s="16"/>
      <c r="L310" s="16"/>
    </row>
    <row r="311" spans="1:12" ht="13" x14ac:dyDescent="0.25">
      <c r="A311" s="417" t="s">
        <v>208</v>
      </c>
      <c r="B311" s="98"/>
      <c r="C311" s="81"/>
      <c r="D311" s="448"/>
      <c r="E311" s="98"/>
      <c r="F311" s="81"/>
      <c r="G311" s="448"/>
      <c r="H311" s="408"/>
      <c r="J311" s="16"/>
      <c r="K311" s="16"/>
      <c r="L311" s="16"/>
    </row>
    <row r="312" spans="1:12" x14ac:dyDescent="0.25">
      <c r="A312" s="419" t="s">
        <v>193</v>
      </c>
      <c r="B312" s="550"/>
      <c r="C312" s="551"/>
      <c r="D312" s="552"/>
      <c r="E312" s="98" t="s">
        <v>45</v>
      </c>
      <c r="F312" s="81" t="s">
        <v>127</v>
      </c>
      <c r="G312" s="448" t="s">
        <v>192</v>
      </c>
      <c r="H312" s="408" t="s">
        <v>918</v>
      </c>
      <c r="J312" s="16"/>
      <c r="K312" s="16"/>
      <c r="L312" s="16"/>
    </row>
    <row r="313" spans="1:12" x14ac:dyDescent="0.25">
      <c r="A313" s="432" t="s">
        <v>129</v>
      </c>
      <c r="B313" s="550"/>
      <c r="C313" s="551"/>
      <c r="D313" s="552"/>
      <c r="E313" s="98" t="s">
        <v>45</v>
      </c>
      <c r="F313" s="81" t="s">
        <v>127</v>
      </c>
      <c r="G313" s="448" t="s">
        <v>192</v>
      </c>
      <c r="H313" s="408" t="s">
        <v>919</v>
      </c>
      <c r="J313" s="16"/>
      <c r="K313" s="16"/>
      <c r="L313" s="16"/>
    </row>
    <row r="314" spans="1:12" x14ac:dyDescent="0.25">
      <c r="A314" s="432" t="s">
        <v>130</v>
      </c>
      <c r="B314" s="550"/>
      <c r="C314" s="551"/>
      <c r="D314" s="552"/>
      <c r="E314" s="98" t="s">
        <v>45</v>
      </c>
      <c r="F314" s="81" t="s">
        <v>127</v>
      </c>
      <c r="G314" s="448" t="s">
        <v>192</v>
      </c>
      <c r="H314" s="408" t="s">
        <v>920</v>
      </c>
      <c r="J314" s="16"/>
      <c r="K314" s="16"/>
      <c r="L314" s="16"/>
    </row>
    <row r="315" spans="1:12" x14ac:dyDescent="0.25">
      <c r="A315" s="432" t="s">
        <v>131</v>
      </c>
      <c r="B315" s="550"/>
      <c r="C315" s="551"/>
      <c r="D315" s="552"/>
      <c r="E315" s="98" t="s">
        <v>45</v>
      </c>
      <c r="F315" s="81" t="s">
        <v>127</v>
      </c>
      <c r="G315" s="448" t="s">
        <v>192</v>
      </c>
      <c r="H315" s="408" t="s">
        <v>921</v>
      </c>
      <c r="J315" s="16"/>
      <c r="K315" s="16"/>
      <c r="L315" s="16"/>
    </row>
    <row r="316" spans="1:12" x14ac:dyDescent="0.25">
      <c r="A316" s="432" t="s">
        <v>167</v>
      </c>
      <c r="B316" s="550"/>
      <c r="C316" s="551"/>
      <c r="D316" s="552"/>
      <c r="E316" s="98" t="s">
        <v>45</v>
      </c>
      <c r="F316" s="81" t="s">
        <v>127</v>
      </c>
      <c r="G316" s="448" t="s">
        <v>192</v>
      </c>
      <c r="H316" s="408" t="s">
        <v>922</v>
      </c>
      <c r="J316" s="16"/>
      <c r="K316" s="16"/>
      <c r="L316" s="16"/>
    </row>
    <row r="317" spans="1:12" x14ac:dyDescent="0.25">
      <c r="A317" s="432" t="s">
        <v>29</v>
      </c>
      <c r="B317" s="550"/>
      <c r="C317" s="551"/>
      <c r="D317" s="552"/>
      <c r="E317" s="98" t="s">
        <v>45</v>
      </c>
      <c r="F317" s="81" t="s">
        <v>127</v>
      </c>
      <c r="G317" s="448" t="s">
        <v>192</v>
      </c>
      <c r="H317" s="408" t="s">
        <v>923</v>
      </c>
      <c r="J317" s="16"/>
      <c r="K317" s="16"/>
      <c r="L317" s="16"/>
    </row>
    <row r="318" spans="1:12" x14ac:dyDescent="0.25">
      <c r="A318" s="433" t="s">
        <v>106</v>
      </c>
      <c r="B318" s="550"/>
      <c r="C318" s="551"/>
      <c r="D318" s="552"/>
      <c r="E318" s="98" t="s">
        <v>45</v>
      </c>
      <c r="F318" s="81" t="s">
        <v>127</v>
      </c>
      <c r="G318" s="448" t="s">
        <v>192</v>
      </c>
      <c r="H318" s="408" t="s">
        <v>924</v>
      </c>
      <c r="J318" s="16"/>
      <c r="K318" s="16"/>
      <c r="L318" s="16"/>
    </row>
    <row r="319" spans="1:12" ht="25" x14ac:dyDescent="0.25">
      <c r="A319" s="433" t="s">
        <v>132</v>
      </c>
      <c r="B319" s="550"/>
      <c r="C319" s="551"/>
      <c r="D319" s="552"/>
      <c r="E319" s="98" t="s">
        <v>45</v>
      </c>
      <c r="F319" s="81" t="s">
        <v>127</v>
      </c>
      <c r="G319" s="448" t="s">
        <v>192</v>
      </c>
      <c r="H319" s="408" t="s">
        <v>925</v>
      </c>
      <c r="J319" s="16"/>
      <c r="K319" s="16"/>
      <c r="L319" s="16"/>
    </row>
    <row r="320" spans="1:12" ht="25" x14ac:dyDescent="0.25">
      <c r="A320" s="388" t="s">
        <v>220</v>
      </c>
      <c r="B320" s="98" t="s">
        <v>45</v>
      </c>
      <c r="C320" s="81" t="s">
        <v>127</v>
      </c>
      <c r="D320" s="448" t="s">
        <v>192</v>
      </c>
      <c r="E320" s="98" t="s">
        <v>45</v>
      </c>
      <c r="F320" s="81" t="s">
        <v>127</v>
      </c>
      <c r="G320" s="448" t="s">
        <v>192</v>
      </c>
      <c r="H320" s="408" t="s">
        <v>926</v>
      </c>
      <c r="J320" s="16"/>
      <c r="K320" s="16"/>
      <c r="L320" s="16"/>
    </row>
    <row r="321" spans="1:12" ht="13" x14ac:dyDescent="0.25">
      <c r="A321" s="417" t="s">
        <v>208</v>
      </c>
      <c r="B321" s="98"/>
      <c r="C321" s="81"/>
      <c r="D321" s="448"/>
      <c r="E321" s="98"/>
      <c r="F321" s="81"/>
      <c r="G321" s="448"/>
      <c r="H321" s="408"/>
      <c r="J321" s="16"/>
      <c r="K321" s="16"/>
      <c r="L321" s="16"/>
    </row>
    <row r="322" spans="1:12" x14ac:dyDescent="0.25">
      <c r="A322" s="419" t="s">
        <v>193</v>
      </c>
      <c r="B322" s="550"/>
      <c r="C322" s="551"/>
      <c r="D322" s="552"/>
      <c r="E322" s="98" t="s">
        <v>45</v>
      </c>
      <c r="F322" s="81" t="s">
        <v>127</v>
      </c>
      <c r="G322" s="448" t="s">
        <v>192</v>
      </c>
      <c r="H322" s="408" t="s">
        <v>927</v>
      </c>
      <c r="J322" s="16"/>
      <c r="K322" s="16"/>
      <c r="L322" s="16"/>
    </row>
    <row r="323" spans="1:12" x14ac:dyDescent="0.25">
      <c r="A323" s="432" t="s">
        <v>129</v>
      </c>
      <c r="B323" s="550"/>
      <c r="C323" s="551"/>
      <c r="D323" s="552"/>
      <c r="E323" s="98" t="s">
        <v>45</v>
      </c>
      <c r="F323" s="81" t="s">
        <v>127</v>
      </c>
      <c r="G323" s="448" t="s">
        <v>192</v>
      </c>
      <c r="H323" s="408" t="s">
        <v>928</v>
      </c>
      <c r="J323" s="16"/>
      <c r="K323" s="16"/>
      <c r="L323" s="16"/>
    </row>
    <row r="324" spans="1:12" x14ac:dyDescent="0.25">
      <c r="A324" s="432" t="s">
        <v>130</v>
      </c>
      <c r="B324" s="550"/>
      <c r="C324" s="551"/>
      <c r="D324" s="552"/>
      <c r="E324" s="98" t="s">
        <v>45</v>
      </c>
      <c r="F324" s="81" t="s">
        <v>127</v>
      </c>
      <c r="G324" s="448" t="s">
        <v>192</v>
      </c>
      <c r="H324" s="408" t="s">
        <v>929</v>
      </c>
      <c r="J324" s="16"/>
      <c r="K324" s="16"/>
      <c r="L324" s="16"/>
    </row>
    <row r="325" spans="1:12" x14ac:dyDescent="0.25">
      <c r="A325" s="432" t="s">
        <v>131</v>
      </c>
      <c r="B325" s="550"/>
      <c r="C325" s="551"/>
      <c r="D325" s="552"/>
      <c r="E325" s="98" t="s">
        <v>45</v>
      </c>
      <c r="F325" s="81" t="s">
        <v>127</v>
      </c>
      <c r="G325" s="448" t="s">
        <v>192</v>
      </c>
      <c r="H325" s="408" t="s">
        <v>930</v>
      </c>
      <c r="J325" s="16"/>
      <c r="K325" s="16"/>
      <c r="L325" s="16"/>
    </row>
    <row r="326" spans="1:12" x14ac:dyDescent="0.25">
      <c r="A326" s="432" t="s">
        <v>167</v>
      </c>
      <c r="B326" s="550"/>
      <c r="C326" s="551"/>
      <c r="D326" s="552"/>
      <c r="E326" s="98" t="s">
        <v>45</v>
      </c>
      <c r="F326" s="81" t="s">
        <v>127</v>
      </c>
      <c r="G326" s="448" t="s">
        <v>192</v>
      </c>
      <c r="H326" s="408" t="s">
        <v>931</v>
      </c>
      <c r="J326" s="16"/>
      <c r="K326" s="16"/>
      <c r="L326" s="16"/>
    </row>
    <row r="327" spans="1:12" x14ac:dyDescent="0.25">
      <c r="A327" s="432" t="s">
        <v>29</v>
      </c>
      <c r="B327" s="550"/>
      <c r="C327" s="551"/>
      <c r="D327" s="552"/>
      <c r="E327" s="98" t="s">
        <v>45</v>
      </c>
      <c r="F327" s="81" t="s">
        <v>127</v>
      </c>
      <c r="G327" s="448" t="s">
        <v>192</v>
      </c>
      <c r="H327" s="408" t="s">
        <v>932</v>
      </c>
      <c r="J327" s="16"/>
      <c r="K327" s="16"/>
      <c r="L327" s="16"/>
    </row>
    <row r="328" spans="1:12" x14ac:dyDescent="0.25">
      <c r="A328" s="433" t="s">
        <v>106</v>
      </c>
      <c r="B328" s="550"/>
      <c r="C328" s="551"/>
      <c r="D328" s="552"/>
      <c r="E328" s="98" t="s">
        <v>45</v>
      </c>
      <c r="F328" s="81" t="s">
        <v>127</v>
      </c>
      <c r="G328" s="448" t="s">
        <v>192</v>
      </c>
      <c r="H328" s="408" t="s">
        <v>933</v>
      </c>
      <c r="J328" s="16"/>
      <c r="K328" s="16"/>
      <c r="L328" s="16"/>
    </row>
    <row r="329" spans="1:12" ht="25" x14ac:dyDescent="0.25">
      <c r="A329" s="433" t="s">
        <v>132</v>
      </c>
      <c r="B329" s="550"/>
      <c r="C329" s="551"/>
      <c r="D329" s="552"/>
      <c r="E329" s="98" t="s">
        <v>45</v>
      </c>
      <c r="F329" s="81" t="s">
        <v>127</v>
      </c>
      <c r="G329" s="448" t="s">
        <v>192</v>
      </c>
      <c r="H329" s="408" t="s">
        <v>934</v>
      </c>
      <c r="J329" s="16"/>
      <c r="K329" s="16"/>
      <c r="L329" s="16"/>
    </row>
    <row r="330" spans="1:12" ht="25" x14ac:dyDescent="0.25">
      <c r="A330" s="386" t="s">
        <v>290</v>
      </c>
      <c r="B330" s="98" t="s">
        <v>45</v>
      </c>
      <c r="C330" s="81" t="s">
        <v>127</v>
      </c>
      <c r="D330" s="448" t="s">
        <v>192</v>
      </c>
      <c r="E330" s="98" t="s">
        <v>45</v>
      </c>
      <c r="F330" s="81" t="s">
        <v>127</v>
      </c>
      <c r="G330" s="448" t="s">
        <v>192</v>
      </c>
      <c r="H330" s="408" t="s">
        <v>935</v>
      </c>
      <c r="J330" s="16"/>
      <c r="K330" s="16"/>
      <c r="L330" s="16"/>
    </row>
    <row r="331" spans="1:12" ht="13" x14ac:dyDescent="0.25">
      <c r="A331" s="414" t="s">
        <v>160</v>
      </c>
      <c r="B331" s="98"/>
      <c r="C331" s="81"/>
      <c r="D331" s="448"/>
      <c r="E331" s="98"/>
      <c r="F331" s="81"/>
      <c r="G331" s="448"/>
      <c r="H331" s="408"/>
      <c r="J331" s="16"/>
      <c r="K331" s="16"/>
      <c r="L331" s="16"/>
    </row>
    <row r="332" spans="1:12" x14ac:dyDescent="0.25">
      <c r="A332" s="388" t="s">
        <v>241</v>
      </c>
      <c r="B332" s="98" t="s">
        <v>45</v>
      </c>
      <c r="C332" s="81" t="s">
        <v>127</v>
      </c>
      <c r="D332" s="448" t="s">
        <v>192</v>
      </c>
      <c r="E332" s="98" t="s">
        <v>45</v>
      </c>
      <c r="F332" s="81" t="s">
        <v>127</v>
      </c>
      <c r="G332" s="448" t="s">
        <v>192</v>
      </c>
      <c r="H332" s="408" t="s">
        <v>936</v>
      </c>
      <c r="J332" s="16"/>
      <c r="K332" s="16"/>
      <c r="L332" s="16"/>
    </row>
    <row r="333" spans="1:12" x14ac:dyDescent="0.25">
      <c r="A333" s="388" t="s">
        <v>242</v>
      </c>
      <c r="B333" s="98" t="s">
        <v>45</v>
      </c>
      <c r="C333" s="81" t="s">
        <v>127</v>
      </c>
      <c r="D333" s="448" t="s">
        <v>192</v>
      </c>
      <c r="E333" s="98" t="s">
        <v>45</v>
      </c>
      <c r="F333" s="81" t="s">
        <v>127</v>
      </c>
      <c r="G333" s="448" t="s">
        <v>192</v>
      </c>
      <c r="H333" s="408" t="s">
        <v>937</v>
      </c>
      <c r="J333" s="16"/>
      <c r="K333" s="16"/>
      <c r="L333" s="16"/>
    </row>
    <row r="334" spans="1:12" x14ac:dyDescent="0.25">
      <c r="A334" s="388" t="s">
        <v>243</v>
      </c>
      <c r="B334" s="98" t="s">
        <v>45</v>
      </c>
      <c r="C334" s="81" t="s">
        <v>127</v>
      </c>
      <c r="D334" s="448" t="s">
        <v>192</v>
      </c>
      <c r="E334" s="98" t="s">
        <v>45</v>
      </c>
      <c r="F334" s="81" t="s">
        <v>127</v>
      </c>
      <c r="G334" s="448" t="s">
        <v>192</v>
      </c>
      <c r="H334" s="408" t="s">
        <v>938</v>
      </c>
      <c r="J334" s="16"/>
      <c r="K334" s="16"/>
      <c r="L334" s="16"/>
    </row>
    <row r="335" spans="1:12" ht="13" x14ac:dyDescent="0.25">
      <c r="A335" s="414" t="s">
        <v>291</v>
      </c>
      <c r="B335" s="98"/>
      <c r="C335" s="81"/>
      <c r="D335" s="448"/>
      <c r="E335" s="98"/>
      <c r="F335" s="81"/>
      <c r="G335" s="448"/>
      <c r="H335" s="408"/>
      <c r="J335" s="16"/>
      <c r="K335" s="16"/>
      <c r="L335" s="16"/>
    </row>
    <row r="336" spans="1:12" ht="25" x14ac:dyDescent="0.25">
      <c r="A336" s="388" t="s">
        <v>219</v>
      </c>
      <c r="B336" s="98" t="s">
        <v>45</v>
      </c>
      <c r="C336" s="81" t="s">
        <v>127</v>
      </c>
      <c r="D336" s="448" t="s">
        <v>192</v>
      </c>
      <c r="E336" s="98" t="s">
        <v>45</v>
      </c>
      <c r="F336" s="81" t="s">
        <v>127</v>
      </c>
      <c r="G336" s="448" t="s">
        <v>192</v>
      </c>
      <c r="H336" s="408" t="s">
        <v>939</v>
      </c>
      <c r="J336" s="16"/>
      <c r="K336" s="16"/>
      <c r="L336" s="16"/>
    </row>
    <row r="337" spans="1:12" ht="13" x14ac:dyDescent="0.25">
      <c r="A337" s="417" t="s">
        <v>208</v>
      </c>
      <c r="B337" s="98"/>
      <c r="C337" s="81"/>
      <c r="D337" s="448"/>
      <c r="E337" s="98"/>
      <c r="F337" s="81"/>
      <c r="G337" s="448"/>
      <c r="H337" s="408"/>
      <c r="J337" s="16"/>
      <c r="K337" s="16"/>
      <c r="L337" s="16"/>
    </row>
    <row r="338" spans="1:12" x14ac:dyDescent="0.25">
      <c r="A338" s="419" t="s">
        <v>193</v>
      </c>
      <c r="B338" s="550"/>
      <c r="C338" s="551"/>
      <c r="D338" s="552"/>
      <c r="E338" s="98" t="s">
        <v>45</v>
      </c>
      <c r="F338" s="81" t="s">
        <v>127</v>
      </c>
      <c r="G338" s="448" t="s">
        <v>192</v>
      </c>
      <c r="H338" s="408" t="s">
        <v>940</v>
      </c>
      <c r="J338" s="16"/>
      <c r="K338" s="16"/>
      <c r="L338" s="16"/>
    </row>
    <row r="339" spans="1:12" x14ac:dyDescent="0.25">
      <c r="A339" s="432" t="s">
        <v>129</v>
      </c>
      <c r="B339" s="550"/>
      <c r="C339" s="551"/>
      <c r="D339" s="552"/>
      <c r="E339" s="98" t="s">
        <v>45</v>
      </c>
      <c r="F339" s="81" t="s">
        <v>127</v>
      </c>
      <c r="G339" s="448" t="s">
        <v>192</v>
      </c>
      <c r="H339" s="408" t="s">
        <v>941</v>
      </c>
      <c r="J339" s="16"/>
      <c r="K339" s="16"/>
      <c r="L339" s="16"/>
    </row>
    <row r="340" spans="1:12" x14ac:dyDescent="0.25">
      <c r="A340" s="432" t="s">
        <v>130</v>
      </c>
      <c r="B340" s="550"/>
      <c r="C340" s="551"/>
      <c r="D340" s="552"/>
      <c r="E340" s="98" t="s">
        <v>45</v>
      </c>
      <c r="F340" s="81" t="s">
        <v>127</v>
      </c>
      <c r="G340" s="448" t="s">
        <v>192</v>
      </c>
      <c r="H340" s="408" t="s">
        <v>942</v>
      </c>
      <c r="J340" s="16"/>
      <c r="K340" s="16"/>
      <c r="L340" s="16"/>
    </row>
    <row r="341" spans="1:12" x14ac:dyDescent="0.25">
      <c r="A341" s="432" t="s">
        <v>131</v>
      </c>
      <c r="B341" s="550"/>
      <c r="C341" s="551"/>
      <c r="D341" s="552"/>
      <c r="E341" s="98" t="s">
        <v>45</v>
      </c>
      <c r="F341" s="81" t="s">
        <v>127</v>
      </c>
      <c r="G341" s="448" t="s">
        <v>192</v>
      </c>
      <c r="H341" s="408" t="s">
        <v>943</v>
      </c>
      <c r="J341" s="16"/>
      <c r="K341" s="16"/>
      <c r="L341" s="16"/>
    </row>
    <row r="342" spans="1:12" x14ac:dyDescent="0.25">
      <c r="A342" s="432" t="s">
        <v>167</v>
      </c>
      <c r="B342" s="550"/>
      <c r="C342" s="551"/>
      <c r="D342" s="552"/>
      <c r="E342" s="98" t="s">
        <v>45</v>
      </c>
      <c r="F342" s="81" t="s">
        <v>127</v>
      </c>
      <c r="G342" s="448" t="s">
        <v>192</v>
      </c>
      <c r="H342" s="408" t="s">
        <v>944</v>
      </c>
      <c r="J342" s="16"/>
      <c r="K342" s="16"/>
      <c r="L342" s="16"/>
    </row>
    <row r="343" spans="1:12" x14ac:dyDescent="0.25">
      <c r="A343" s="432" t="s">
        <v>29</v>
      </c>
      <c r="B343" s="550"/>
      <c r="C343" s="551"/>
      <c r="D343" s="552"/>
      <c r="E343" s="98" t="s">
        <v>45</v>
      </c>
      <c r="F343" s="81" t="s">
        <v>127</v>
      </c>
      <c r="G343" s="448" t="s">
        <v>192</v>
      </c>
      <c r="H343" s="408" t="s">
        <v>945</v>
      </c>
      <c r="J343" s="16"/>
      <c r="K343" s="16"/>
      <c r="L343" s="16"/>
    </row>
    <row r="344" spans="1:12" x14ac:dyDescent="0.25">
      <c r="A344" s="433" t="s">
        <v>106</v>
      </c>
      <c r="B344" s="550"/>
      <c r="C344" s="551"/>
      <c r="D344" s="552"/>
      <c r="E344" s="98" t="s">
        <v>45</v>
      </c>
      <c r="F344" s="81" t="s">
        <v>127</v>
      </c>
      <c r="G344" s="448" t="s">
        <v>192</v>
      </c>
      <c r="H344" s="408" t="s">
        <v>946</v>
      </c>
      <c r="J344" s="16"/>
      <c r="K344" s="16"/>
      <c r="L344" s="16"/>
    </row>
    <row r="345" spans="1:12" ht="25" x14ac:dyDescent="0.25">
      <c r="A345" s="433" t="s">
        <v>132</v>
      </c>
      <c r="B345" s="550"/>
      <c r="C345" s="551"/>
      <c r="D345" s="552"/>
      <c r="E345" s="98" t="s">
        <v>45</v>
      </c>
      <c r="F345" s="81" t="s">
        <v>127</v>
      </c>
      <c r="G345" s="448" t="s">
        <v>192</v>
      </c>
      <c r="H345" s="408" t="s">
        <v>947</v>
      </c>
      <c r="J345" s="16"/>
      <c r="K345" s="16"/>
      <c r="L345" s="16"/>
    </row>
    <row r="346" spans="1:12" ht="25" x14ac:dyDescent="0.25">
      <c r="A346" s="388" t="s">
        <v>220</v>
      </c>
      <c r="B346" s="98" t="s">
        <v>45</v>
      </c>
      <c r="C346" s="81" t="s">
        <v>127</v>
      </c>
      <c r="D346" s="448" t="s">
        <v>192</v>
      </c>
      <c r="E346" s="98" t="s">
        <v>45</v>
      </c>
      <c r="F346" s="81" t="s">
        <v>127</v>
      </c>
      <c r="G346" s="448" t="s">
        <v>192</v>
      </c>
      <c r="H346" s="408" t="s">
        <v>948</v>
      </c>
      <c r="J346" s="16"/>
      <c r="K346" s="16"/>
      <c r="L346" s="16"/>
    </row>
    <row r="347" spans="1:12" ht="13" x14ac:dyDescent="0.25">
      <c r="A347" s="417" t="s">
        <v>208</v>
      </c>
      <c r="B347" s="98"/>
      <c r="C347" s="81"/>
      <c r="D347" s="448"/>
      <c r="E347" s="98"/>
      <c r="F347" s="81"/>
      <c r="G347" s="448"/>
      <c r="H347" s="408"/>
      <c r="J347" s="16"/>
      <c r="K347" s="16"/>
      <c r="L347" s="16"/>
    </row>
    <row r="348" spans="1:12" x14ac:dyDescent="0.25">
      <c r="A348" s="419" t="s">
        <v>193</v>
      </c>
      <c r="B348" s="550"/>
      <c r="C348" s="551"/>
      <c r="D348" s="552"/>
      <c r="E348" s="98" t="s">
        <v>45</v>
      </c>
      <c r="F348" s="81" t="s">
        <v>127</v>
      </c>
      <c r="G348" s="448" t="s">
        <v>192</v>
      </c>
      <c r="H348" s="408" t="s">
        <v>949</v>
      </c>
      <c r="J348" s="16"/>
      <c r="K348" s="16"/>
      <c r="L348" s="16"/>
    </row>
    <row r="349" spans="1:12" x14ac:dyDescent="0.25">
      <c r="A349" s="432" t="s">
        <v>129</v>
      </c>
      <c r="B349" s="550"/>
      <c r="C349" s="551"/>
      <c r="D349" s="552"/>
      <c r="E349" s="98" t="s">
        <v>45</v>
      </c>
      <c r="F349" s="81" t="s">
        <v>127</v>
      </c>
      <c r="G349" s="448" t="s">
        <v>192</v>
      </c>
      <c r="H349" s="408" t="s">
        <v>950</v>
      </c>
      <c r="J349" s="16"/>
      <c r="K349" s="16"/>
      <c r="L349" s="16"/>
    </row>
    <row r="350" spans="1:12" x14ac:dyDescent="0.25">
      <c r="A350" s="432" t="s">
        <v>130</v>
      </c>
      <c r="B350" s="550"/>
      <c r="C350" s="551"/>
      <c r="D350" s="552"/>
      <c r="E350" s="98" t="s">
        <v>45</v>
      </c>
      <c r="F350" s="81" t="s">
        <v>127</v>
      </c>
      <c r="G350" s="448" t="s">
        <v>192</v>
      </c>
      <c r="H350" s="408" t="s">
        <v>951</v>
      </c>
      <c r="J350" s="16"/>
      <c r="K350" s="16"/>
      <c r="L350" s="16"/>
    </row>
    <row r="351" spans="1:12" x14ac:dyDescent="0.25">
      <c r="A351" s="432" t="s">
        <v>131</v>
      </c>
      <c r="B351" s="550"/>
      <c r="C351" s="551"/>
      <c r="D351" s="552"/>
      <c r="E351" s="98" t="s">
        <v>45</v>
      </c>
      <c r="F351" s="81" t="s">
        <v>127</v>
      </c>
      <c r="G351" s="448" t="s">
        <v>192</v>
      </c>
      <c r="H351" s="408" t="s">
        <v>952</v>
      </c>
      <c r="J351" s="16"/>
      <c r="K351" s="16"/>
      <c r="L351" s="16"/>
    </row>
    <row r="352" spans="1:12" x14ac:dyDescent="0.25">
      <c r="A352" s="432" t="s">
        <v>167</v>
      </c>
      <c r="B352" s="550"/>
      <c r="C352" s="551"/>
      <c r="D352" s="552"/>
      <c r="E352" s="98" t="s">
        <v>45</v>
      </c>
      <c r="F352" s="81" t="s">
        <v>127</v>
      </c>
      <c r="G352" s="448" t="s">
        <v>192</v>
      </c>
      <c r="H352" s="408" t="s">
        <v>953</v>
      </c>
      <c r="J352" s="16"/>
      <c r="K352" s="16"/>
      <c r="L352" s="16"/>
    </row>
    <row r="353" spans="1:12" x14ac:dyDescent="0.25">
      <c r="A353" s="432" t="s">
        <v>29</v>
      </c>
      <c r="B353" s="550"/>
      <c r="C353" s="551"/>
      <c r="D353" s="552"/>
      <c r="E353" s="98" t="s">
        <v>45</v>
      </c>
      <c r="F353" s="81" t="s">
        <v>127</v>
      </c>
      <c r="G353" s="448" t="s">
        <v>192</v>
      </c>
      <c r="H353" s="408" t="s">
        <v>954</v>
      </c>
      <c r="J353" s="16"/>
      <c r="K353" s="16"/>
      <c r="L353" s="16"/>
    </row>
    <row r="354" spans="1:12" x14ac:dyDescent="0.25">
      <c r="A354" s="433" t="s">
        <v>106</v>
      </c>
      <c r="B354" s="550"/>
      <c r="C354" s="551"/>
      <c r="D354" s="552"/>
      <c r="E354" s="98" t="s">
        <v>45</v>
      </c>
      <c r="F354" s="81" t="s">
        <v>127</v>
      </c>
      <c r="G354" s="448" t="s">
        <v>192</v>
      </c>
      <c r="H354" s="408" t="s">
        <v>955</v>
      </c>
      <c r="J354" s="16"/>
      <c r="K354" s="16"/>
      <c r="L354" s="16"/>
    </row>
    <row r="355" spans="1:12" ht="25" x14ac:dyDescent="0.25">
      <c r="A355" s="433" t="s">
        <v>132</v>
      </c>
      <c r="B355" s="550"/>
      <c r="C355" s="551"/>
      <c r="D355" s="552"/>
      <c r="E355" s="98" t="s">
        <v>45</v>
      </c>
      <c r="F355" s="81" t="s">
        <v>127</v>
      </c>
      <c r="G355" s="448" t="s">
        <v>192</v>
      </c>
      <c r="H355" s="408" t="s">
        <v>956</v>
      </c>
      <c r="J355" s="16"/>
      <c r="K355" s="16"/>
      <c r="L355" s="16"/>
    </row>
    <row r="356" spans="1:12" x14ac:dyDescent="0.25">
      <c r="A356" s="421"/>
      <c r="B356" s="105"/>
      <c r="C356" s="34"/>
      <c r="D356" s="449"/>
      <c r="E356" s="105"/>
      <c r="F356" s="34"/>
      <c r="G356" s="449"/>
      <c r="H356" s="408"/>
      <c r="J356" s="16"/>
      <c r="K356" s="16"/>
      <c r="L356" s="16"/>
    </row>
    <row r="357" spans="1:12" ht="28" x14ac:dyDescent="0.25">
      <c r="A357" s="376" t="s">
        <v>285</v>
      </c>
      <c r="B357" s="98"/>
      <c r="C357" s="81"/>
      <c r="D357" s="448"/>
      <c r="E357" s="98"/>
      <c r="F357" s="81"/>
      <c r="G357" s="448"/>
      <c r="H357" s="408"/>
      <c r="J357" s="16"/>
      <c r="K357" s="16"/>
      <c r="L357" s="16"/>
    </row>
    <row r="358" spans="1:12" x14ac:dyDescent="0.25">
      <c r="A358" s="386" t="s">
        <v>143</v>
      </c>
      <c r="B358" s="98" t="s">
        <v>45</v>
      </c>
      <c r="C358" s="81" t="s">
        <v>127</v>
      </c>
      <c r="D358" s="448" t="s">
        <v>192</v>
      </c>
      <c r="E358" s="98" t="s">
        <v>45</v>
      </c>
      <c r="F358" s="81" t="s">
        <v>127</v>
      </c>
      <c r="G358" s="448" t="s">
        <v>192</v>
      </c>
      <c r="H358" s="408" t="s">
        <v>957</v>
      </c>
      <c r="J358" s="16"/>
      <c r="K358" s="16"/>
      <c r="L358" s="16"/>
    </row>
    <row r="359" spans="1:12" x14ac:dyDescent="0.25">
      <c r="A359" s="386" t="s">
        <v>145</v>
      </c>
      <c r="B359" s="98" t="s">
        <v>45</v>
      </c>
      <c r="C359" s="81" t="s">
        <v>127</v>
      </c>
      <c r="D359" s="448" t="s">
        <v>192</v>
      </c>
      <c r="E359" s="98" t="s">
        <v>45</v>
      </c>
      <c r="F359" s="81" t="s">
        <v>127</v>
      </c>
      <c r="G359" s="448" t="s">
        <v>192</v>
      </c>
      <c r="H359" s="408" t="s">
        <v>958</v>
      </c>
      <c r="J359" s="16"/>
      <c r="K359" s="16"/>
      <c r="L359" s="16"/>
    </row>
    <row r="360" spans="1:12" x14ac:dyDescent="0.25">
      <c r="A360" s="386" t="s">
        <v>150</v>
      </c>
      <c r="B360" s="98" t="s">
        <v>45</v>
      </c>
      <c r="C360" s="81" t="s">
        <v>127</v>
      </c>
      <c r="D360" s="448" t="s">
        <v>192</v>
      </c>
      <c r="E360" s="98" t="s">
        <v>45</v>
      </c>
      <c r="F360" s="81" t="s">
        <v>127</v>
      </c>
      <c r="G360" s="448" t="s">
        <v>192</v>
      </c>
      <c r="H360" s="408" t="s">
        <v>959</v>
      </c>
      <c r="J360" s="16"/>
      <c r="K360" s="16"/>
      <c r="L360" s="16"/>
    </row>
    <row r="361" spans="1:12" x14ac:dyDescent="0.25">
      <c r="A361" s="386" t="s">
        <v>147</v>
      </c>
      <c r="B361" s="98" t="s">
        <v>45</v>
      </c>
      <c r="C361" s="81" t="s">
        <v>127</v>
      </c>
      <c r="D361" s="448" t="s">
        <v>192</v>
      </c>
      <c r="E361" s="98" t="s">
        <v>45</v>
      </c>
      <c r="F361" s="81" t="s">
        <v>127</v>
      </c>
      <c r="G361" s="448" t="s">
        <v>192</v>
      </c>
      <c r="H361" s="408" t="s">
        <v>960</v>
      </c>
      <c r="J361" s="16"/>
      <c r="K361" s="16"/>
      <c r="L361" s="16"/>
    </row>
    <row r="362" spans="1:12" x14ac:dyDescent="0.25">
      <c r="A362" s="386" t="s">
        <v>162</v>
      </c>
      <c r="B362" s="98" t="s">
        <v>45</v>
      </c>
      <c r="C362" s="81" t="s">
        <v>127</v>
      </c>
      <c r="D362" s="448" t="s">
        <v>192</v>
      </c>
      <c r="E362" s="98" t="s">
        <v>45</v>
      </c>
      <c r="F362" s="81" t="s">
        <v>127</v>
      </c>
      <c r="G362" s="448" t="s">
        <v>192</v>
      </c>
      <c r="H362" s="408" t="s">
        <v>961</v>
      </c>
      <c r="J362" s="16"/>
      <c r="K362" s="16"/>
      <c r="L362" s="16"/>
    </row>
    <row r="363" spans="1:12" x14ac:dyDescent="0.25">
      <c r="A363" s="386" t="s">
        <v>191</v>
      </c>
      <c r="B363" s="98" t="s">
        <v>45</v>
      </c>
      <c r="C363" s="81" t="s">
        <v>127</v>
      </c>
      <c r="D363" s="448" t="s">
        <v>192</v>
      </c>
      <c r="E363" s="98" t="s">
        <v>45</v>
      </c>
      <c r="F363" s="81" t="s">
        <v>127</v>
      </c>
      <c r="G363" s="448" t="s">
        <v>192</v>
      </c>
      <c r="H363" s="408" t="s">
        <v>962</v>
      </c>
      <c r="J363" s="16"/>
      <c r="K363" s="16"/>
      <c r="L363" s="16"/>
    </row>
    <row r="364" spans="1:12" x14ac:dyDescent="0.25">
      <c r="A364" s="386" t="s">
        <v>58</v>
      </c>
      <c r="B364" s="98" t="s">
        <v>45</v>
      </c>
      <c r="C364" s="81" t="s">
        <v>127</v>
      </c>
      <c r="D364" s="448" t="s">
        <v>192</v>
      </c>
      <c r="E364" s="98" t="s">
        <v>45</v>
      </c>
      <c r="F364" s="81" t="s">
        <v>127</v>
      </c>
      <c r="G364" s="448" t="s">
        <v>192</v>
      </c>
      <c r="H364" s="408" t="s">
        <v>327</v>
      </c>
      <c r="J364" s="16"/>
      <c r="K364" s="16"/>
      <c r="L364" s="16"/>
    </row>
    <row r="365" spans="1:12" x14ac:dyDescent="0.25">
      <c r="A365" s="435"/>
      <c r="B365" s="98"/>
      <c r="C365" s="81"/>
      <c r="D365" s="448"/>
      <c r="E365" s="98"/>
      <c r="F365" s="81"/>
      <c r="G365" s="448"/>
      <c r="H365" s="408"/>
      <c r="J365" s="16"/>
      <c r="K365" s="16"/>
      <c r="L365" s="16"/>
    </row>
    <row r="366" spans="1:12" ht="13" x14ac:dyDescent="0.25">
      <c r="A366" s="424" t="s">
        <v>178</v>
      </c>
      <c r="B366" s="106"/>
      <c r="C366" s="58"/>
      <c r="D366" s="450"/>
      <c r="E366" s="106"/>
      <c r="F366" s="58"/>
      <c r="G366" s="450"/>
      <c r="H366" s="408"/>
      <c r="J366" s="16"/>
      <c r="K366" s="16"/>
      <c r="L366" s="16"/>
    </row>
    <row r="367" spans="1:12" x14ac:dyDescent="0.25">
      <c r="A367" s="425" t="s">
        <v>179</v>
      </c>
      <c r="B367" s="550"/>
      <c r="C367" s="551"/>
      <c r="D367" s="552"/>
      <c r="E367" s="106" t="s">
        <v>47</v>
      </c>
      <c r="F367" s="58" t="s">
        <v>127</v>
      </c>
      <c r="G367" s="450" t="s">
        <v>192</v>
      </c>
      <c r="H367" s="408" t="s">
        <v>963</v>
      </c>
      <c r="J367" s="16"/>
      <c r="K367" s="16"/>
      <c r="L367" s="16"/>
    </row>
    <row r="368" spans="1:12" x14ac:dyDescent="0.25">
      <c r="A368" s="425" t="s">
        <v>180</v>
      </c>
      <c r="B368" s="550"/>
      <c r="C368" s="551"/>
      <c r="D368" s="552"/>
      <c r="E368" s="106" t="s">
        <v>47</v>
      </c>
      <c r="F368" s="58" t="s">
        <v>127</v>
      </c>
      <c r="G368" s="450" t="s">
        <v>192</v>
      </c>
      <c r="H368" s="408" t="s">
        <v>964</v>
      </c>
      <c r="J368" s="16"/>
      <c r="K368" s="16"/>
      <c r="L368" s="16"/>
    </row>
    <row r="369" spans="1:12" x14ac:dyDescent="0.25">
      <c r="A369" s="425" t="s">
        <v>58</v>
      </c>
      <c r="B369" s="550"/>
      <c r="C369" s="551"/>
      <c r="D369" s="552"/>
      <c r="E369" s="106" t="s">
        <v>47</v>
      </c>
      <c r="F369" s="58" t="s">
        <v>127</v>
      </c>
      <c r="G369" s="450" t="s">
        <v>192</v>
      </c>
      <c r="H369" s="408" t="s">
        <v>965</v>
      </c>
      <c r="J369" s="16"/>
      <c r="K369" s="16"/>
      <c r="L369" s="16"/>
    </row>
    <row r="370" spans="1:12" x14ac:dyDescent="0.25">
      <c r="A370" s="435"/>
      <c r="B370" s="98"/>
      <c r="C370" s="81"/>
      <c r="D370" s="448"/>
      <c r="E370" s="98"/>
      <c r="F370" s="81"/>
      <c r="G370" s="448"/>
      <c r="H370" s="409"/>
      <c r="J370" s="16"/>
      <c r="K370" s="16"/>
      <c r="L370" s="16"/>
    </row>
    <row r="371" spans="1:12" ht="41" x14ac:dyDescent="0.25">
      <c r="A371" s="384" t="s">
        <v>292</v>
      </c>
      <c r="B371" s="98" t="s">
        <v>45</v>
      </c>
      <c r="C371" s="81" t="s">
        <v>127</v>
      </c>
      <c r="D371" s="448" t="s">
        <v>192</v>
      </c>
      <c r="E371" s="98" t="s">
        <v>45</v>
      </c>
      <c r="F371" s="81" t="s">
        <v>127</v>
      </c>
      <c r="G371" s="448" t="s">
        <v>192</v>
      </c>
      <c r="H371" s="408" t="s">
        <v>966</v>
      </c>
      <c r="J371" s="16"/>
      <c r="K371" s="16"/>
      <c r="L371" s="16"/>
    </row>
    <row r="372" spans="1:12" ht="13" x14ac:dyDescent="0.25">
      <c r="A372" s="372" t="s">
        <v>21</v>
      </c>
      <c r="B372" s="98"/>
      <c r="C372" s="81"/>
      <c r="D372" s="448"/>
      <c r="E372" s="98"/>
      <c r="F372" s="81"/>
      <c r="G372" s="448"/>
      <c r="H372" s="405"/>
      <c r="J372" s="16"/>
      <c r="K372" s="16"/>
      <c r="L372" s="16"/>
    </row>
    <row r="373" spans="1:12" x14ac:dyDescent="0.25">
      <c r="A373" s="423" t="s">
        <v>53</v>
      </c>
      <c r="B373" s="98" t="s">
        <v>45</v>
      </c>
      <c r="C373" s="81" t="s">
        <v>127</v>
      </c>
      <c r="D373" s="448" t="s">
        <v>192</v>
      </c>
      <c r="E373" s="98" t="s">
        <v>45</v>
      </c>
      <c r="F373" s="81" t="s">
        <v>127</v>
      </c>
      <c r="G373" s="448" t="s">
        <v>192</v>
      </c>
      <c r="H373" s="408" t="s">
        <v>967</v>
      </c>
      <c r="J373" s="16"/>
      <c r="K373" s="16"/>
      <c r="L373" s="16"/>
    </row>
    <row r="374" spans="1:12" ht="13" x14ac:dyDescent="0.25">
      <c r="A374" s="372" t="s">
        <v>55</v>
      </c>
      <c r="B374" s="98"/>
      <c r="C374" s="81"/>
      <c r="D374" s="448"/>
      <c r="E374" s="98"/>
      <c r="F374" s="81"/>
      <c r="G374" s="448"/>
      <c r="H374" s="408"/>
      <c r="J374" s="16"/>
      <c r="K374" s="16"/>
      <c r="L374" s="16"/>
    </row>
    <row r="375" spans="1:12" x14ac:dyDescent="0.25">
      <c r="A375" s="415" t="s">
        <v>149</v>
      </c>
      <c r="B375" s="98" t="s">
        <v>45</v>
      </c>
      <c r="C375" s="81" t="s">
        <v>127</v>
      </c>
      <c r="D375" s="448" t="s">
        <v>192</v>
      </c>
      <c r="E375" s="98" t="s">
        <v>45</v>
      </c>
      <c r="F375" s="81" t="s">
        <v>127</v>
      </c>
      <c r="G375" s="448" t="s">
        <v>192</v>
      </c>
      <c r="H375" s="408" t="s">
        <v>968</v>
      </c>
      <c r="J375" s="16"/>
      <c r="K375" s="16"/>
      <c r="L375" s="16"/>
    </row>
    <row r="376" spans="1:12" x14ac:dyDescent="0.25">
      <c r="A376" s="415" t="s">
        <v>142</v>
      </c>
      <c r="B376" s="98" t="s">
        <v>45</v>
      </c>
      <c r="C376" s="81" t="s">
        <v>127</v>
      </c>
      <c r="D376" s="448" t="s">
        <v>192</v>
      </c>
      <c r="E376" s="98" t="s">
        <v>45</v>
      </c>
      <c r="F376" s="81" t="s">
        <v>127</v>
      </c>
      <c r="G376" s="448" t="s">
        <v>192</v>
      </c>
      <c r="H376" s="408" t="s">
        <v>969</v>
      </c>
      <c r="J376" s="16"/>
      <c r="K376" s="16"/>
      <c r="L376" s="16"/>
    </row>
    <row r="377" spans="1:12" x14ac:dyDescent="0.25">
      <c r="A377" s="423" t="s">
        <v>54</v>
      </c>
      <c r="B377" s="98" t="s">
        <v>45</v>
      </c>
      <c r="C377" s="81" t="s">
        <v>127</v>
      </c>
      <c r="D377" s="448" t="s">
        <v>192</v>
      </c>
      <c r="E377" s="98" t="s">
        <v>45</v>
      </c>
      <c r="F377" s="81" t="s">
        <v>127</v>
      </c>
      <c r="G377" s="448" t="s">
        <v>192</v>
      </c>
      <c r="H377" s="408" t="s">
        <v>970</v>
      </c>
      <c r="J377" s="16"/>
      <c r="K377" s="16"/>
      <c r="L377" s="16"/>
    </row>
    <row r="378" spans="1:12" ht="13" x14ac:dyDescent="0.25">
      <c r="A378" s="372" t="s">
        <v>55</v>
      </c>
      <c r="B378" s="98"/>
      <c r="C378" s="81"/>
      <c r="D378" s="448"/>
      <c r="E378" s="98"/>
      <c r="F378" s="81"/>
      <c r="G378" s="448"/>
      <c r="H378" s="408"/>
      <c r="J378" s="16"/>
      <c r="K378" s="16"/>
      <c r="L378" s="16"/>
    </row>
    <row r="379" spans="1:12" x14ac:dyDescent="0.25">
      <c r="A379" s="415" t="s">
        <v>149</v>
      </c>
      <c r="B379" s="98" t="s">
        <v>45</v>
      </c>
      <c r="C379" s="81" t="s">
        <v>127</v>
      </c>
      <c r="D379" s="448" t="s">
        <v>192</v>
      </c>
      <c r="E379" s="98" t="s">
        <v>45</v>
      </c>
      <c r="F379" s="81" t="s">
        <v>127</v>
      </c>
      <c r="G379" s="448" t="s">
        <v>192</v>
      </c>
      <c r="H379" s="408" t="s">
        <v>971</v>
      </c>
      <c r="J379" s="16"/>
      <c r="K379" s="16"/>
      <c r="L379" s="16"/>
    </row>
    <row r="380" spans="1:12" ht="13" x14ac:dyDescent="0.25">
      <c r="A380" s="385" t="s">
        <v>6</v>
      </c>
      <c r="B380" s="98"/>
      <c r="C380" s="81"/>
      <c r="D380" s="448"/>
      <c r="E380" s="98"/>
      <c r="F380" s="81"/>
      <c r="G380" s="448"/>
      <c r="H380" s="408"/>
      <c r="J380" s="16"/>
      <c r="K380" s="16"/>
      <c r="L380" s="16"/>
    </row>
    <row r="381" spans="1:12" x14ac:dyDescent="0.25">
      <c r="A381" s="386" t="s">
        <v>24</v>
      </c>
      <c r="B381" s="98" t="s">
        <v>45</v>
      </c>
      <c r="C381" s="81" t="s">
        <v>127</v>
      </c>
      <c r="D381" s="448" t="s">
        <v>192</v>
      </c>
      <c r="E381" s="98" t="s">
        <v>45</v>
      </c>
      <c r="F381" s="81" t="s">
        <v>127</v>
      </c>
      <c r="G381" s="448" t="s">
        <v>192</v>
      </c>
      <c r="H381" s="408" t="s">
        <v>972</v>
      </c>
      <c r="J381" s="16"/>
      <c r="K381" s="16"/>
      <c r="L381" s="16"/>
    </row>
    <row r="382" spans="1:12" x14ac:dyDescent="0.25">
      <c r="A382" s="386" t="s">
        <v>159</v>
      </c>
      <c r="B382" s="98" t="s">
        <v>45</v>
      </c>
      <c r="C382" s="81" t="s">
        <v>127</v>
      </c>
      <c r="D382" s="448" t="s">
        <v>192</v>
      </c>
      <c r="E382" s="98" t="s">
        <v>45</v>
      </c>
      <c r="F382" s="81" t="s">
        <v>127</v>
      </c>
      <c r="G382" s="448" t="s">
        <v>192</v>
      </c>
      <c r="H382" s="408" t="s">
        <v>973</v>
      </c>
      <c r="J382" s="16"/>
      <c r="K382" s="16"/>
      <c r="L382" s="16"/>
    </row>
    <row r="383" spans="1:12" x14ac:dyDescent="0.25">
      <c r="A383" s="386" t="s">
        <v>29</v>
      </c>
      <c r="B383" s="98" t="s">
        <v>45</v>
      </c>
      <c r="C383" s="81" t="s">
        <v>127</v>
      </c>
      <c r="D383" s="448" t="s">
        <v>192</v>
      </c>
      <c r="E383" s="98" t="s">
        <v>45</v>
      </c>
      <c r="F383" s="81" t="s">
        <v>127</v>
      </c>
      <c r="G383" s="448" t="s">
        <v>192</v>
      </c>
      <c r="H383" s="408" t="s">
        <v>974</v>
      </c>
      <c r="J383" s="16"/>
      <c r="K383" s="16"/>
      <c r="L383" s="16"/>
    </row>
    <row r="384" spans="1:12" ht="13" x14ac:dyDescent="0.25">
      <c r="A384" s="385" t="s">
        <v>161</v>
      </c>
      <c r="B384" s="98"/>
      <c r="C384" s="81"/>
      <c r="D384" s="448"/>
      <c r="E384" s="98"/>
      <c r="F384" s="81"/>
      <c r="G384" s="448"/>
      <c r="H384" s="408"/>
      <c r="J384" s="16"/>
      <c r="K384" s="16"/>
      <c r="L384" s="16"/>
    </row>
    <row r="385" spans="1:12" ht="25" x14ac:dyDescent="0.25">
      <c r="A385" s="386" t="s">
        <v>288</v>
      </c>
      <c r="B385" s="98" t="s">
        <v>45</v>
      </c>
      <c r="C385" s="81" t="s">
        <v>127</v>
      </c>
      <c r="D385" s="448" t="s">
        <v>192</v>
      </c>
      <c r="E385" s="98" t="s">
        <v>45</v>
      </c>
      <c r="F385" s="81" t="s">
        <v>127</v>
      </c>
      <c r="G385" s="448" t="s">
        <v>192</v>
      </c>
      <c r="H385" s="408" t="s">
        <v>975</v>
      </c>
      <c r="J385" s="16"/>
      <c r="K385" s="16"/>
      <c r="L385" s="16"/>
    </row>
    <row r="386" spans="1:12" ht="13" x14ac:dyDescent="0.25">
      <c r="A386" s="414" t="s">
        <v>160</v>
      </c>
      <c r="B386" s="98"/>
      <c r="C386" s="81"/>
      <c r="D386" s="448"/>
      <c r="E386" s="98"/>
      <c r="F386" s="81"/>
      <c r="G386" s="448"/>
      <c r="H386" s="408"/>
      <c r="J386" s="16"/>
      <c r="K386" s="16"/>
      <c r="L386" s="16"/>
    </row>
    <row r="387" spans="1:12" x14ac:dyDescent="0.25">
      <c r="A387" s="388" t="s">
        <v>241</v>
      </c>
      <c r="B387" s="98" t="s">
        <v>45</v>
      </c>
      <c r="C387" s="81" t="s">
        <v>127</v>
      </c>
      <c r="D387" s="448" t="s">
        <v>192</v>
      </c>
      <c r="E387" s="98" t="s">
        <v>45</v>
      </c>
      <c r="F387" s="81" t="s">
        <v>127</v>
      </c>
      <c r="G387" s="448" t="s">
        <v>192</v>
      </c>
      <c r="H387" s="408" t="s">
        <v>976</v>
      </c>
      <c r="J387" s="16"/>
      <c r="K387" s="16"/>
      <c r="L387" s="16"/>
    </row>
    <row r="388" spans="1:12" x14ac:dyDescent="0.25">
      <c r="A388" s="388" t="s">
        <v>242</v>
      </c>
      <c r="B388" s="98" t="s">
        <v>45</v>
      </c>
      <c r="C388" s="81" t="s">
        <v>127</v>
      </c>
      <c r="D388" s="448" t="s">
        <v>192</v>
      </c>
      <c r="E388" s="98" t="s">
        <v>45</v>
      </c>
      <c r="F388" s="81" t="s">
        <v>127</v>
      </c>
      <c r="G388" s="448" t="s">
        <v>192</v>
      </c>
      <c r="H388" s="408" t="s">
        <v>977</v>
      </c>
      <c r="J388" s="16"/>
      <c r="K388" s="16"/>
      <c r="L388" s="16"/>
    </row>
    <row r="389" spans="1:12" x14ac:dyDescent="0.25">
      <c r="A389" s="388" t="s">
        <v>243</v>
      </c>
      <c r="B389" s="98" t="s">
        <v>45</v>
      </c>
      <c r="C389" s="81" t="s">
        <v>127</v>
      </c>
      <c r="D389" s="448" t="s">
        <v>192</v>
      </c>
      <c r="E389" s="98" t="s">
        <v>45</v>
      </c>
      <c r="F389" s="81" t="s">
        <v>127</v>
      </c>
      <c r="G389" s="448" t="s">
        <v>192</v>
      </c>
      <c r="H389" s="408" t="s">
        <v>978</v>
      </c>
      <c r="J389" s="16"/>
      <c r="K389" s="16"/>
      <c r="L389" s="16"/>
    </row>
    <row r="390" spans="1:12" ht="13" x14ac:dyDescent="0.25">
      <c r="A390" s="414" t="s">
        <v>291</v>
      </c>
      <c r="B390" s="98"/>
      <c r="C390" s="81"/>
      <c r="D390" s="448"/>
      <c r="E390" s="98"/>
      <c r="F390" s="81"/>
      <c r="G390" s="448"/>
      <c r="H390" s="408"/>
      <c r="J390" s="16"/>
      <c r="K390" s="16"/>
      <c r="L390" s="16"/>
    </row>
    <row r="391" spans="1:12" ht="25" x14ac:dyDescent="0.25">
      <c r="A391" s="388" t="s">
        <v>219</v>
      </c>
      <c r="B391" s="98" t="s">
        <v>45</v>
      </c>
      <c r="C391" s="81" t="s">
        <v>127</v>
      </c>
      <c r="D391" s="448" t="s">
        <v>192</v>
      </c>
      <c r="E391" s="98" t="s">
        <v>45</v>
      </c>
      <c r="F391" s="81" t="s">
        <v>127</v>
      </c>
      <c r="G391" s="448" t="s">
        <v>192</v>
      </c>
      <c r="H391" s="408" t="s">
        <v>979</v>
      </c>
      <c r="J391" s="16"/>
      <c r="K391" s="16"/>
      <c r="L391" s="16"/>
    </row>
    <row r="392" spans="1:12" ht="13" x14ac:dyDescent="0.25">
      <c r="A392" s="417" t="s">
        <v>208</v>
      </c>
      <c r="B392" s="98"/>
      <c r="C392" s="81"/>
      <c r="D392" s="448"/>
      <c r="E392" s="98"/>
      <c r="F392" s="81"/>
      <c r="G392" s="448"/>
      <c r="H392" s="408"/>
      <c r="J392" s="16"/>
      <c r="K392" s="16"/>
      <c r="L392" s="16"/>
    </row>
    <row r="393" spans="1:12" x14ac:dyDescent="0.25">
      <c r="A393" s="419" t="s">
        <v>193</v>
      </c>
      <c r="B393" s="550"/>
      <c r="C393" s="551"/>
      <c r="D393" s="552"/>
      <c r="E393" s="98" t="s">
        <v>45</v>
      </c>
      <c r="F393" s="81" t="s">
        <v>127</v>
      </c>
      <c r="G393" s="448" t="s">
        <v>192</v>
      </c>
      <c r="H393" s="408" t="s">
        <v>980</v>
      </c>
      <c r="J393" s="16"/>
      <c r="K393" s="16"/>
      <c r="L393" s="16"/>
    </row>
    <row r="394" spans="1:12" x14ac:dyDescent="0.25">
      <c r="A394" s="432" t="s">
        <v>129</v>
      </c>
      <c r="B394" s="550"/>
      <c r="C394" s="551"/>
      <c r="D394" s="552"/>
      <c r="E394" s="98" t="s">
        <v>45</v>
      </c>
      <c r="F394" s="81" t="s">
        <v>127</v>
      </c>
      <c r="G394" s="448" t="s">
        <v>192</v>
      </c>
      <c r="H394" s="408" t="s">
        <v>981</v>
      </c>
      <c r="J394" s="16"/>
      <c r="K394" s="16"/>
      <c r="L394" s="16"/>
    </row>
    <row r="395" spans="1:12" x14ac:dyDescent="0.25">
      <c r="A395" s="432" t="s">
        <v>130</v>
      </c>
      <c r="B395" s="550"/>
      <c r="C395" s="551"/>
      <c r="D395" s="552"/>
      <c r="E395" s="98" t="s">
        <v>45</v>
      </c>
      <c r="F395" s="81" t="s">
        <v>127</v>
      </c>
      <c r="G395" s="448" t="s">
        <v>192</v>
      </c>
      <c r="H395" s="408" t="s">
        <v>982</v>
      </c>
      <c r="J395" s="16"/>
      <c r="K395" s="16"/>
      <c r="L395" s="16"/>
    </row>
    <row r="396" spans="1:12" x14ac:dyDescent="0.25">
      <c r="A396" s="432" t="s">
        <v>131</v>
      </c>
      <c r="B396" s="550"/>
      <c r="C396" s="551"/>
      <c r="D396" s="552"/>
      <c r="E396" s="98" t="s">
        <v>45</v>
      </c>
      <c r="F396" s="81" t="s">
        <v>127</v>
      </c>
      <c r="G396" s="448" t="s">
        <v>192</v>
      </c>
      <c r="H396" s="408" t="s">
        <v>983</v>
      </c>
      <c r="J396" s="16"/>
      <c r="K396" s="16"/>
      <c r="L396" s="16"/>
    </row>
    <row r="397" spans="1:12" x14ac:dyDescent="0.25">
      <c r="A397" s="432" t="s">
        <v>29</v>
      </c>
      <c r="B397" s="550"/>
      <c r="C397" s="551"/>
      <c r="D397" s="552"/>
      <c r="E397" s="98" t="s">
        <v>45</v>
      </c>
      <c r="F397" s="81" t="s">
        <v>127</v>
      </c>
      <c r="G397" s="448" t="s">
        <v>192</v>
      </c>
      <c r="H397" s="408" t="s">
        <v>984</v>
      </c>
      <c r="J397" s="16"/>
      <c r="K397" s="16"/>
      <c r="L397" s="16"/>
    </row>
    <row r="398" spans="1:12" x14ac:dyDescent="0.25">
      <c r="A398" s="433" t="s">
        <v>106</v>
      </c>
      <c r="B398" s="550"/>
      <c r="C398" s="551"/>
      <c r="D398" s="552"/>
      <c r="E398" s="98" t="s">
        <v>45</v>
      </c>
      <c r="F398" s="81" t="s">
        <v>127</v>
      </c>
      <c r="G398" s="448" t="s">
        <v>192</v>
      </c>
      <c r="H398" s="408" t="s">
        <v>985</v>
      </c>
      <c r="J398" s="16"/>
      <c r="K398" s="16"/>
      <c r="L398" s="16"/>
    </row>
    <row r="399" spans="1:12" ht="25" x14ac:dyDescent="0.25">
      <c r="A399" s="433" t="s">
        <v>132</v>
      </c>
      <c r="B399" s="550"/>
      <c r="C399" s="551"/>
      <c r="D399" s="552"/>
      <c r="E399" s="98" t="s">
        <v>45</v>
      </c>
      <c r="F399" s="81" t="s">
        <v>127</v>
      </c>
      <c r="G399" s="448" t="s">
        <v>192</v>
      </c>
      <c r="H399" s="408" t="s">
        <v>986</v>
      </c>
      <c r="J399" s="16"/>
      <c r="K399" s="16"/>
      <c r="L399" s="16"/>
    </row>
    <row r="400" spans="1:12" ht="25" x14ac:dyDescent="0.25">
      <c r="A400" s="388" t="s">
        <v>220</v>
      </c>
      <c r="B400" s="98" t="s">
        <v>45</v>
      </c>
      <c r="C400" s="81" t="s">
        <v>127</v>
      </c>
      <c r="D400" s="448" t="s">
        <v>192</v>
      </c>
      <c r="E400" s="98" t="s">
        <v>45</v>
      </c>
      <c r="F400" s="81" t="s">
        <v>127</v>
      </c>
      <c r="G400" s="448" t="s">
        <v>192</v>
      </c>
      <c r="H400" s="408" t="s">
        <v>987</v>
      </c>
      <c r="J400" s="16"/>
      <c r="K400" s="16"/>
      <c r="L400" s="16"/>
    </row>
    <row r="401" spans="1:12" ht="13" x14ac:dyDescent="0.25">
      <c r="A401" s="417" t="s">
        <v>208</v>
      </c>
      <c r="B401" s="98"/>
      <c r="C401" s="81"/>
      <c r="D401" s="448"/>
      <c r="E401" s="98"/>
      <c r="F401" s="81"/>
      <c r="G401" s="448"/>
      <c r="H401" s="408"/>
      <c r="J401" s="16"/>
      <c r="K401" s="16"/>
      <c r="L401" s="16"/>
    </row>
    <row r="402" spans="1:12" x14ac:dyDescent="0.25">
      <c r="A402" s="419" t="s">
        <v>193</v>
      </c>
      <c r="B402" s="550"/>
      <c r="C402" s="551"/>
      <c r="D402" s="552"/>
      <c r="E402" s="98" t="s">
        <v>45</v>
      </c>
      <c r="F402" s="81" t="s">
        <v>127</v>
      </c>
      <c r="G402" s="448" t="s">
        <v>192</v>
      </c>
      <c r="H402" s="408" t="s">
        <v>988</v>
      </c>
      <c r="J402" s="16"/>
      <c r="K402" s="16"/>
      <c r="L402" s="16"/>
    </row>
    <row r="403" spans="1:12" x14ac:dyDescent="0.25">
      <c r="A403" s="432" t="s">
        <v>129</v>
      </c>
      <c r="B403" s="550"/>
      <c r="C403" s="551"/>
      <c r="D403" s="552"/>
      <c r="E403" s="98" t="s">
        <v>45</v>
      </c>
      <c r="F403" s="81" t="s">
        <v>127</v>
      </c>
      <c r="G403" s="448" t="s">
        <v>192</v>
      </c>
      <c r="H403" s="408" t="s">
        <v>989</v>
      </c>
      <c r="J403" s="16"/>
      <c r="K403" s="16"/>
      <c r="L403" s="16"/>
    </row>
    <row r="404" spans="1:12" x14ac:dyDescent="0.25">
      <c r="A404" s="432" t="s">
        <v>130</v>
      </c>
      <c r="B404" s="550"/>
      <c r="C404" s="551"/>
      <c r="D404" s="552"/>
      <c r="E404" s="98" t="s">
        <v>45</v>
      </c>
      <c r="F404" s="81" t="s">
        <v>127</v>
      </c>
      <c r="G404" s="448" t="s">
        <v>192</v>
      </c>
      <c r="H404" s="408" t="s">
        <v>990</v>
      </c>
      <c r="J404" s="16"/>
      <c r="K404" s="16"/>
      <c r="L404" s="16"/>
    </row>
    <row r="405" spans="1:12" x14ac:dyDescent="0.25">
      <c r="A405" s="432" t="s">
        <v>131</v>
      </c>
      <c r="B405" s="550"/>
      <c r="C405" s="551"/>
      <c r="D405" s="552"/>
      <c r="E405" s="98" t="s">
        <v>45</v>
      </c>
      <c r="F405" s="81" t="s">
        <v>127</v>
      </c>
      <c r="G405" s="448" t="s">
        <v>192</v>
      </c>
      <c r="H405" s="408" t="s">
        <v>991</v>
      </c>
      <c r="J405" s="16"/>
      <c r="K405" s="16"/>
      <c r="L405" s="16"/>
    </row>
    <row r="406" spans="1:12" x14ac:dyDescent="0.25">
      <c r="A406" s="432" t="s">
        <v>29</v>
      </c>
      <c r="B406" s="550"/>
      <c r="C406" s="551"/>
      <c r="D406" s="552"/>
      <c r="E406" s="98" t="s">
        <v>45</v>
      </c>
      <c r="F406" s="81" t="s">
        <v>127</v>
      </c>
      <c r="G406" s="448" t="s">
        <v>192</v>
      </c>
      <c r="H406" s="408" t="s">
        <v>992</v>
      </c>
      <c r="J406" s="16"/>
      <c r="K406" s="16"/>
      <c r="L406" s="16"/>
    </row>
    <row r="407" spans="1:12" x14ac:dyDescent="0.25">
      <c r="A407" s="433" t="s">
        <v>106</v>
      </c>
      <c r="B407" s="550"/>
      <c r="C407" s="551"/>
      <c r="D407" s="552"/>
      <c r="E407" s="98" t="s">
        <v>45</v>
      </c>
      <c r="F407" s="81" t="s">
        <v>127</v>
      </c>
      <c r="G407" s="448" t="s">
        <v>192</v>
      </c>
      <c r="H407" s="408" t="s">
        <v>993</v>
      </c>
      <c r="J407" s="16"/>
      <c r="K407" s="16"/>
      <c r="L407" s="16"/>
    </row>
    <row r="408" spans="1:12" ht="25" x14ac:dyDescent="0.25">
      <c r="A408" s="433" t="s">
        <v>132</v>
      </c>
      <c r="B408" s="550"/>
      <c r="C408" s="551"/>
      <c r="D408" s="552"/>
      <c r="E408" s="98" t="s">
        <v>45</v>
      </c>
      <c r="F408" s="81" t="s">
        <v>127</v>
      </c>
      <c r="G408" s="448" t="s">
        <v>192</v>
      </c>
      <c r="H408" s="408" t="s">
        <v>994</v>
      </c>
      <c r="J408" s="16"/>
      <c r="K408" s="16"/>
      <c r="L408" s="16"/>
    </row>
    <row r="409" spans="1:12" ht="25" x14ac:dyDescent="0.25">
      <c r="A409" s="386" t="s">
        <v>289</v>
      </c>
      <c r="B409" s="98" t="s">
        <v>45</v>
      </c>
      <c r="C409" s="81" t="s">
        <v>127</v>
      </c>
      <c r="D409" s="448" t="s">
        <v>192</v>
      </c>
      <c r="E409" s="98" t="s">
        <v>45</v>
      </c>
      <c r="F409" s="81" t="s">
        <v>127</v>
      </c>
      <c r="G409" s="448" t="s">
        <v>192</v>
      </c>
      <c r="H409" s="408" t="s">
        <v>995</v>
      </c>
      <c r="J409" s="16"/>
      <c r="K409" s="16"/>
      <c r="L409" s="16"/>
    </row>
    <row r="410" spans="1:12" ht="13" x14ac:dyDescent="0.25">
      <c r="A410" s="414" t="s">
        <v>160</v>
      </c>
      <c r="B410" s="98"/>
      <c r="C410" s="81"/>
      <c r="D410" s="448"/>
      <c r="E410" s="98"/>
      <c r="F410" s="81"/>
      <c r="G410" s="448"/>
      <c r="H410" s="408"/>
      <c r="J410" s="16"/>
      <c r="K410" s="16"/>
      <c r="L410" s="16"/>
    </row>
    <row r="411" spans="1:12" x14ac:dyDescent="0.25">
      <c r="A411" s="388" t="s">
        <v>241</v>
      </c>
      <c r="B411" s="98" t="s">
        <v>45</v>
      </c>
      <c r="C411" s="81" t="s">
        <v>127</v>
      </c>
      <c r="D411" s="448" t="s">
        <v>192</v>
      </c>
      <c r="E411" s="98" t="s">
        <v>45</v>
      </c>
      <c r="F411" s="81" t="s">
        <v>127</v>
      </c>
      <c r="G411" s="448" t="s">
        <v>192</v>
      </c>
      <c r="H411" s="408" t="s">
        <v>996</v>
      </c>
      <c r="J411" s="16"/>
      <c r="K411" s="16"/>
      <c r="L411" s="16"/>
    </row>
    <row r="412" spans="1:12" x14ac:dyDescent="0.25">
      <c r="A412" s="388" t="s">
        <v>242</v>
      </c>
      <c r="B412" s="98" t="s">
        <v>45</v>
      </c>
      <c r="C412" s="81" t="s">
        <v>127</v>
      </c>
      <c r="D412" s="448" t="s">
        <v>192</v>
      </c>
      <c r="E412" s="98" t="s">
        <v>45</v>
      </c>
      <c r="F412" s="81" t="s">
        <v>127</v>
      </c>
      <c r="G412" s="448" t="s">
        <v>192</v>
      </c>
      <c r="H412" s="408" t="s">
        <v>997</v>
      </c>
      <c r="J412" s="16"/>
      <c r="K412" s="16"/>
      <c r="L412" s="16"/>
    </row>
    <row r="413" spans="1:12" x14ac:dyDescent="0.25">
      <c r="A413" s="388" t="s">
        <v>243</v>
      </c>
      <c r="B413" s="98" t="s">
        <v>45</v>
      </c>
      <c r="C413" s="81" t="s">
        <v>127</v>
      </c>
      <c r="D413" s="448" t="s">
        <v>192</v>
      </c>
      <c r="E413" s="98" t="s">
        <v>45</v>
      </c>
      <c r="F413" s="81" t="s">
        <v>127</v>
      </c>
      <c r="G413" s="448" t="s">
        <v>192</v>
      </c>
      <c r="H413" s="408" t="s">
        <v>998</v>
      </c>
      <c r="J413" s="16"/>
      <c r="K413" s="16"/>
      <c r="L413" s="16"/>
    </row>
    <row r="414" spans="1:12" ht="13" x14ac:dyDescent="0.25">
      <c r="A414" s="414" t="s">
        <v>291</v>
      </c>
      <c r="B414" s="98"/>
      <c r="C414" s="81"/>
      <c r="D414" s="448"/>
      <c r="E414" s="98"/>
      <c r="F414" s="81"/>
      <c r="G414" s="448"/>
      <c r="H414" s="408"/>
      <c r="J414" s="16"/>
      <c r="K414" s="16"/>
      <c r="L414" s="16"/>
    </row>
    <row r="415" spans="1:12" ht="25" x14ac:dyDescent="0.25">
      <c r="A415" s="388" t="s">
        <v>219</v>
      </c>
      <c r="B415" s="98" t="s">
        <v>45</v>
      </c>
      <c r="C415" s="81" t="s">
        <v>127</v>
      </c>
      <c r="D415" s="448" t="s">
        <v>192</v>
      </c>
      <c r="E415" s="98" t="s">
        <v>45</v>
      </c>
      <c r="F415" s="81" t="s">
        <v>127</v>
      </c>
      <c r="G415" s="448" t="s">
        <v>192</v>
      </c>
      <c r="H415" s="408" t="s">
        <v>999</v>
      </c>
      <c r="J415" s="16"/>
      <c r="K415" s="16"/>
      <c r="L415" s="16"/>
    </row>
    <row r="416" spans="1:12" ht="13" x14ac:dyDescent="0.25">
      <c r="A416" s="417" t="s">
        <v>208</v>
      </c>
      <c r="B416" s="98"/>
      <c r="C416" s="81"/>
      <c r="D416" s="448"/>
      <c r="E416" s="98"/>
      <c r="F416" s="81"/>
      <c r="G416" s="448"/>
      <c r="H416" s="408"/>
      <c r="J416" s="16"/>
      <c r="K416" s="16"/>
      <c r="L416" s="16"/>
    </row>
    <row r="417" spans="1:12" x14ac:dyDescent="0.25">
      <c r="A417" s="419" t="s">
        <v>193</v>
      </c>
      <c r="B417" s="550"/>
      <c r="C417" s="551"/>
      <c r="D417" s="552"/>
      <c r="E417" s="98" t="s">
        <v>45</v>
      </c>
      <c r="F417" s="81" t="s">
        <v>127</v>
      </c>
      <c r="G417" s="448" t="s">
        <v>192</v>
      </c>
      <c r="H417" s="408" t="s">
        <v>1000</v>
      </c>
      <c r="J417" s="16"/>
      <c r="K417" s="16"/>
      <c r="L417" s="16"/>
    </row>
    <row r="418" spans="1:12" x14ac:dyDescent="0.25">
      <c r="A418" s="432" t="s">
        <v>129</v>
      </c>
      <c r="B418" s="550"/>
      <c r="C418" s="551"/>
      <c r="D418" s="552"/>
      <c r="E418" s="98" t="s">
        <v>45</v>
      </c>
      <c r="F418" s="81" t="s">
        <v>127</v>
      </c>
      <c r="G418" s="448" t="s">
        <v>192</v>
      </c>
      <c r="H418" s="408" t="s">
        <v>1001</v>
      </c>
      <c r="J418" s="16"/>
      <c r="K418" s="16"/>
      <c r="L418" s="16"/>
    </row>
    <row r="419" spans="1:12" x14ac:dyDescent="0.25">
      <c r="A419" s="432" t="s">
        <v>130</v>
      </c>
      <c r="B419" s="550"/>
      <c r="C419" s="551"/>
      <c r="D419" s="552"/>
      <c r="E419" s="98" t="s">
        <v>45</v>
      </c>
      <c r="F419" s="81" t="s">
        <v>127</v>
      </c>
      <c r="G419" s="448" t="s">
        <v>192</v>
      </c>
      <c r="H419" s="408" t="s">
        <v>1002</v>
      </c>
      <c r="J419" s="16"/>
      <c r="K419" s="16"/>
      <c r="L419" s="16"/>
    </row>
    <row r="420" spans="1:12" x14ac:dyDescent="0.25">
      <c r="A420" s="432" t="s">
        <v>131</v>
      </c>
      <c r="B420" s="550"/>
      <c r="C420" s="551"/>
      <c r="D420" s="552"/>
      <c r="E420" s="98" t="s">
        <v>45</v>
      </c>
      <c r="F420" s="81" t="s">
        <v>127</v>
      </c>
      <c r="G420" s="448" t="s">
        <v>192</v>
      </c>
      <c r="H420" s="408" t="s">
        <v>1003</v>
      </c>
      <c r="J420" s="16"/>
      <c r="K420" s="16"/>
      <c r="L420" s="16"/>
    </row>
    <row r="421" spans="1:12" x14ac:dyDescent="0.25">
      <c r="A421" s="432" t="s">
        <v>29</v>
      </c>
      <c r="B421" s="550"/>
      <c r="C421" s="551"/>
      <c r="D421" s="552"/>
      <c r="E421" s="98" t="s">
        <v>45</v>
      </c>
      <c r="F421" s="81" t="s">
        <v>127</v>
      </c>
      <c r="G421" s="448" t="s">
        <v>192</v>
      </c>
      <c r="H421" s="408" t="s">
        <v>1004</v>
      </c>
      <c r="J421" s="16"/>
      <c r="K421" s="16"/>
      <c r="L421" s="16"/>
    </row>
    <row r="422" spans="1:12" x14ac:dyDescent="0.25">
      <c r="A422" s="433" t="s">
        <v>106</v>
      </c>
      <c r="B422" s="550"/>
      <c r="C422" s="551"/>
      <c r="D422" s="552"/>
      <c r="E422" s="98" t="s">
        <v>45</v>
      </c>
      <c r="F422" s="81" t="s">
        <v>127</v>
      </c>
      <c r="G422" s="448" t="s">
        <v>192</v>
      </c>
      <c r="H422" s="408" t="s">
        <v>1005</v>
      </c>
      <c r="J422" s="16"/>
      <c r="K422" s="16"/>
      <c r="L422" s="16"/>
    </row>
    <row r="423" spans="1:12" ht="25" x14ac:dyDescent="0.25">
      <c r="A423" s="433" t="s">
        <v>132</v>
      </c>
      <c r="B423" s="550"/>
      <c r="C423" s="551"/>
      <c r="D423" s="552"/>
      <c r="E423" s="98" t="s">
        <v>45</v>
      </c>
      <c r="F423" s="81" t="s">
        <v>127</v>
      </c>
      <c r="G423" s="448" t="s">
        <v>192</v>
      </c>
      <c r="H423" s="408" t="s">
        <v>1006</v>
      </c>
      <c r="J423" s="16"/>
      <c r="K423" s="16"/>
      <c r="L423" s="16"/>
    </row>
    <row r="424" spans="1:12" ht="25" x14ac:dyDescent="0.25">
      <c r="A424" s="388" t="s">
        <v>220</v>
      </c>
      <c r="B424" s="98" t="s">
        <v>45</v>
      </c>
      <c r="C424" s="81" t="s">
        <v>127</v>
      </c>
      <c r="D424" s="448" t="s">
        <v>192</v>
      </c>
      <c r="E424" s="98" t="s">
        <v>45</v>
      </c>
      <c r="F424" s="81" t="s">
        <v>127</v>
      </c>
      <c r="G424" s="448" t="s">
        <v>192</v>
      </c>
      <c r="H424" s="408" t="s">
        <v>1007</v>
      </c>
      <c r="J424" s="16"/>
      <c r="K424" s="16"/>
      <c r="L424" s="16"/>
    </row>
    <row r="425" spans="1:12" ht="13" x14ac:dyDescent="0.25">
      <c r="A425" s="417" t="s">
        <v>208</v>
      </c>
      <c r="B425" s="98"/>
      <c r="C425" s="81"/>
      <c r="D425" s="448"/>
      <c r="E425" s="98"/>
      <c r="F425" s="81"/>
      <c r="G425" s="448"/>
      <c r="H425" s="408"/>
      <c r="J425" s="16"/>
      <c r="K425" s="16"/>
      <c r="L425" s="16"/>
    </row>
    <row r="426" spans="1:12" x14ac:dyDescent="0.25">
      <c r="A426" s="419" t="s">
        <v>193</v>
      </c>
      <c r="B426" s="550"/>
      <c r="C426" s="551"/>
      <c r="D426" s="552"/>
      <c r="E426" s="98" t="s">
        <v>45</v>
      </c>
      <c r="F426" s="81" t="s">
        <v>127</v>
      </c>
      <c r="G426" s="448" t="s">
        <v>192</v>
      </c>
      <c r="H426" s="408" t="s">
        <v>1008</v>
      </c>
      <c r="J426" s="16"/>
      <c r="K426" s="16"/>
      <c r="L426" s="16"/>
    </row>
    <row r="427" spans="1:12" x14ac:dyDescent="0.25">
      <c r="A427" s="432" t="s">
        <v>129</v>
      </c>
      <c r="B427" s="550"/>
      <c r="C427" s="551"/>
      <c r="D427" s="552"/>
      <c r="E427" s="98" t="s">
        <v>45</v>
      </c>
      <c r="F427" s="81" t="s">
        <v>127</v>
      </c>
      <c r="G427" s="448" t="s">
        <v>192</v>
      </c>
      <c r="H427" s="408" t="s">
        <v>1009</v>
      </c>
      <c r="J427" s="16"/>
      <c r="K427" s="16"/>
      <c r="L427" s="16"/>
    </row>
    <row r="428" spans="1:12" ht="13" x14ac:dyDescent="0.3">
      <c r="A428" s="432" t="s">
        <v>130</v>
      </c>
      <c r="B428" s="550"/>
      <c r="C428" s="551"/>
      <c r="D428" s="552"/>
      <c r="E428" s="553" t="s">
        <v>45</v>
      </c>
      <c r="F428" s="554" t="s">
        <v>127</v>
      </c>
      <c r="G428" s="448" t="s">
        <v>192</v>
      </c>
      <c r="H428" s="408" t="s">
        <v>1627</v>
      </c>
      <c r="J428" s="16"/>
      <c r="K428" s="16"/>
      <c r="L428" s="16"/>
    </row>
    <row r="429" spans="1:12" x14ac:dyDescent="0.25">
      <c r="A429" s="432" t="s">
        <v>131</v>
      </c>
      <c r="B429" s="550"/>
      <c r="C429" s="551"/>
      <c r="D429" s="552"/>
      <c r="E429" s="98" t="s">
        <v>45</v>
      </c>
      <c r="F429" s="81" t="s">
        <v>127</v>
      </c>
      <c r="G429" s="448" t="s">
        <v>192</v>
      </c>
      <c r="H429" s="408" t="s">
        <v>1010</v>
      </c>
      <c r="J429" s="16"/>
      <c r="K429" s="16"/>
      <c r="L429" s="16"/>
    </row>
    <row r="430" spans="1:12" x14ac:dyDescent="0.25">
      <c r="A430" s="432" t="s">
        <v>29</v>
      </c>
      <c r="B430" s="550"/>
      <c r="C430" s="551"/>
      <c r="D430" s="552"/>
      <c r="E430" s="98" t="s">
        <v>45</v>
      </c>
      <c r="F430" s="81" t="s">
        <v>127</v>
      </c>
      <c r="G430" s="448" t="s">
        <v>192</v>
      </c>
      <c r="H430" s="408" t="s">
        <v>1011</v>
      </c>
      <c r="J430" s="16"/>
      <c r="K430" s="16"/>
      <c r="L430" s="16"/>
    </row>
    <row r="431" spans="1:12" x14ac:dyDescent="0.25">
      <c r="A431" s="433" t="s">
        <v>106</v>
      </c>
      <c r="B431" s="550"/>
      <c r="C431" s="551"/>
      <c r="D431" s="552"/>
      <c r="E431" s="98" t="s">
        <v>45</v>
      </c>
      <c r="F431" s="81" t="s">
        <v>127</v>
      </c>
      <c r="G431" s="448" t="s">
        <v>192</v>
      </c>
      <c r="H431" s="408" t="s">
        <v>1012</v>
      </c>
      <c r="J431" s="16"/>
      <c r="K431" s="16"/>
      <c r="L431" s="16"/>
    </row>
    <row r="432" spans="1:12" ht="25" x14ac:dyDescent="0.25">
      <c r="A432" s="433" t="s">
        <v>132</v>
      </c>
      <c r="B432" s="550"/>
      <c r="C432" s="551"/>
      <c r="D432" s="552"/>
      <c r="E432" s="98" t="s">
        <v>45</v>
      </c>
      <c r="F432" s="81" t="s">
        <v>127</v>
      </c>
      <c r="G432" s="448" t="s">
        <v>192</v>
      </c>
      <c r="H432" s="408" t="s">
        <v>1013</v>
      </c>
      <c r="J432" s="16"/>
      <c r="K432" s="16"/>
      <c r="L432" s="16"/>
    </row>
    <row r="433" spans="1:12" ht="25" x14ac:dyDescent="0.25">
      <c r="A433" s="386" t="s">
        <v>290</v>
      </c>
      <c r="B433" s="98" t="s">
        <v>45</v>
      </c>
      <c r="C433" s="81" t="s">
        <v>127</v>
      </c>
      <c r="D433" s="448" t="s">
        <v>192</v>
      </c>
      <c r="E433" s="98" t="s">
        <v>45</v>
      </c>
      <c r="F433" s="81" t="s">
        <v>127</v>
      </c>
      <c r="G433" s="448" t="s">
        <v>192</v>
      </c>
      <c r="H433" s="408" t="s">
        <v>1014</v>
      </c>
      <c r="J433" s="16"/>
      <c r="K433" s="16"/>
      <c r="L433" s="16"/>
    </row>
    <row r="434" spans="1:12" ht="13" x14ac:dyDescent="0.25">
      <c r="A434" s="414" t="s">
        <v>160</v>
      </c>
      <c r="B434" s="98"/>
      <c r="C434" s="81"/>
      <c r="D434" s="448"/>
      <c r="E434" s="98"/>
      <c r="F434" s="81"/>
      <c r="G434" s="448"/>
      <c r="H434" s="408"/>
      <c r="J434" s="16"/>
      <c r="K434" s="16"/>
      <c r="L434" s="16"/>
    </row>
    <row r="435" spans="1:12" x14ac:dyDescent="0.25">
      <c r="A435" s="388" t="s">
        <v>241</v>
      </c>
      <c r="B435" s="98" t="s">
        <v>45</v>
      </c>
      <c r="C435" s="81" t="s">
        <v>127</v>
      </c>
      <c r="D435" s="448" t="s">
        <v>192</v>
      </c>
      <c r="E435" s="98" t="s">
        <v>45</v>
      </c>
      <c r="F435" s="81" t="s">
        <v>127</v>
      </c>
      <c r="G435" s="448" t="s">
        <v>192</v>
      </c>
      <c r="H435" s="408" t="s">
        <v>1015</v>
      </c>
      <c r="J435" s="16"/>
      <c r="K435" s="16"/>
      <c r="L435" s="16"/>
    </row>
    <row r="436" spans="1:12" x14ac:dyDescent="0.25">
      <c r="A436" s="388" t="s">
        <v>242</v>
      </c>
      <c r="B436" s="98" t="s">
        <v>45</v>
      </c>
      <c r="C436" s="81" t="s">
        <v>127</v>
      </c>
      <c r="D436" s="448" t="s">
        <v>192</v>
      </c>
      <c r="E436" s="98" t="s">
        <v>45</v>
      </c>
      <c r="F436" s="81" t="s">
        <v>127</v>
      </c>
      <c r="G436" s="448" t="s">
        <v>192</v>
      </c>
      <c r="H436" s="408" t="s">
        <v>1016</v>
      </c>
      <c r="J436" s="16"/>
      <c r="K436" s="16"/>
      <c r="L436" s="16"/>
    </row>
    <row r="437" spans="1:12" x14ac:dyDescent="0.25">
      <c r="A437" s="388" t="s">
        <v>243</v>
      </c>
      <c r="B437" s="98" t="s">
        <v>45</v>
      </c>
      <c r="C437" s="81" t="s">
        <v>127</v>
      </c>
      <c r="D437" s="448" t="s">
        <v>192</v>
      </c>
      <c r="E437" s="98" t="s">
        <v>45</v>
      </c>
      <c r="F437" s="81" t="s">
        <v>127</v>
      </c>
      <c r="G437" s="448" t="s">
        <v>192</v>
      </c>
      <c r="H437" s="453" t="s">
        <v>1338</v>
      </c>
      <c r="J437" s="16"/>
      <c r="K437" s="16"/>
      <c r="L437" s="16"/>
    </row>
    <row r="438" spans="1:12" ht="13" x14ac:dyDescent="0.25">
      <c r="A438" s="414" t="s">
        <v>291</v>
      </c>
      <c r="B438" s="98"/>
      <c r="C438" s="81"/>
      <c r="D438" s="448"/>
      <c r="E438" s="98"/>
      <c r="F438" s="81"/>
      <c r="G438" s="448"/>
      <c r="H438" s="408"/>
      <c r="J438" s="16"/>
      <c r="K438" s="16"/>
      <c r="L438" s="16"/>
    </row>
    <row r="439" spans="1:12" ht="25" x14ac:dyDescent="0.25">
      <c r="A439" s="388" t="s">
        <v>219</v>
      </c>
      <c r="B439" s="98" t="s">
        <v>45</v>
      </c>
      <c r="C439" s="81" t="s">
        <v>127</v>
      </c>
      <c r="D439" s="448" t="s">
        <v>192</v>
      </c>
      <c r="E439" s="98" t="s">
        <v>45</v>
      </c>
      <c r="F439" s="81" t="s">
        <v>127</v>
      </c>
      <c r="G439" s="448" t="s">
        <v>192</v>
      </c>
      <c r="H439" s="408" t="s">
        <v>1017</v>
      </c>
      <c r="J439" s="16"/>
      <c r="K439" s="16"/>
      <c r="L439" s="16"/>
    </row>
    <row r="440" spans="1:12" ht="13" x14ac:dyDescent="0.25">
      <c r="A440" s="417" t="s">
        <v>208</v>
      </c>
      <c r="B440" s="98"/>
      <c r="C440" s="81"/>
      <c r="D440" s="448"/>
      <c r="E440" s="98"/>
      <c r="F440" s="81"/>
      <c r="G440" s="448"/>
      <c r="H440" s="408"/>
      <c r="J440" s="16"/>
      <c r="K440" s="16"/>
      <c r="L440" s="16"/>
    </row>
    <row r="441" spans="1:12" x14ac:dyDescent="0.25">
      <c r="A441" s="419" t="s">
        <v>193</v>
      </c>
      <c r="B441" s="550"/>
      <c r="C441" s="551"/>
      <c r="D441" s="552"/>
      <c r="E441" s="98" t="s">
        <v>45</v>
      </c>
      <c r="F441" s="81" t="s">
        <v>127</v>
      </c>
      <c r="G441" s="448" t="s">
        <v>192</v>
      </c>
      <c r="H441" s="408" t="s">
        <v>1018</v>
      </c>
      <c r="J441" s="16"/>
      <c r="K441" s="16"/>
      <c r="L441" s="16"/>
    </row>
    <row r="442" spans="1:12" x14ac:dyDescent="0.25">
      <c r="A442" s="432" t="s">
        <v>129</v>
      </c>
      <c r="B442" s="550"/>
      <c r="C442" s="551"/>
      <c r="D442" s="552"/>
      <c r="E442" s="98" t="s">
        <v>45</v>
      </c>
      <c r="F442" s="81" t="s">
        <v>127</v>
      </c>
      <c r="G442" s="448" t="s">
        <v>192</v>
      </c>
      <c r="H442" s="408" t="s">
        <v>1019</v>
      </c>
      <c r="J442" s="16"/>
      <c r="K442" s="16"/>
      <c r="L442" s="16"/>
    </row>
    <row r="443" spans="1:12" x14ac:dyDescent="0.25">
      <c r="A443" s="432" t="s">
        <v>130</v>
      </c>
      <c r="B443" s="550"/>
      <c r="C443" s="551"/>
      <c r="D443" s="552"/>
      <c r="E443" s="98" t="s">
        <v>45</v>
      </c>
      <c r="F443" s="81" t="s">
        <v>127</v>
      </c>
      <c r="G443" s="448" t="s">
        <v>192</v>
      </c>
      <c r="H443" s="408" t="s">
        <v>1020</v>
      </c>
      <c r="J443" s="16"/>
      <c r="K443" s="16"/>
      <c r="L443" s="16"/>
    </row>
    <row r="444" spans="1:12" x14ac:dyDescent="0.25">
      <c r="A444" s="432" t="s">
        <v>131</v>
      </c>
      <c r="B444" s="550"/>
      <c r="C444" s="551"/>
      <c r="D444" s="552"/>
      <c r="E444" s="98" t="s">
        <v>45</v>
      </c>
      <c r="F444" s="81" t="s">
        <v>127</v>
      </c>
      <c r="G444" s="448" t="s">
        <v>192</v>
      </c>
      <c r="H444" s="408" t="s">
        <v>1021</v>
      </c>
      <c r="J444" s="16"/>
      <c r="K444" s="16"/>
      <c r="L444" s="16"/>
    </row>
    <row r="445" spans="1:12" x14ac:dyDescent="0.25">
      <c r="A445" s="432" t="s">
        <v>29</v>
      </c>
      <c r="B445" s="550"/>
      <c r="C445" s="551"/>
      <c r="D445" s="552"/>
      <c r="E445" s="98" t="s">
        <v>45</v>
      </c>
      <c r="F445" s="81" t="s">
        <v>127</v>
      </c>
      <c r="G445" s="448" t="s">
        <v>192</v>
      </c>
      <c r="H445" s="408" t="s">
        <v>1022</v>
      </c>
      <c r="J445" s="16"/>
      <c r="K445" s="16"/>
      <c r="L445" s="16"/>
    </row>
    <row r="446" spans="1:12" x14ac:dyDescent="0.25">
      <c r="A446" s="433" t="s">
        <v>106</v>
      </c>
      <c r="B446" s="550"/>
      <c r="C446" s="551"/>
      <c r="D446" s="552"/>
      <c r="E446" s="98" t="s">
        <v>45</v>
      </c>
      <c r="F446" s="81" t="s">
        <v>127</v>
      </c>
      <c r="G446" s="448" t="s">
        <v>192</v>
      </c>
      <c r="H446" s="408" t="s">
        <v>1023</v>
      </c>
      <c r="J446" s="16"/>
      <c r="K446" s="16"/>
      <c r="L446" s="16"/>
    </row>
    <row r="447" spans="1:12" ht="25" x14ac:dyDescent="0.25">
      <c r="A447" s="433" t="s">
        <v>132</v>
      </c>
      <c r="B447" s="550"/>
      <c r="C447" s="551"/>
      <c r="D447" s="552"/>
      <c r="E447" s="98" t="s">
        <v>45</v>
      </c>
      <c r="F447" s="81" t="s">
        <v>127</v>
      </c>
      <c r="G447" s="448" t="s">
        <v>192</v>
      </c>
      <c r="H447" s="408" t="s">
        <v>1024</v>
      </c>
      <c r="J447" s="16"/>
      <c r="K447" s="16"/>
      <c r="L447" s="16"/>
    </row>
    <row r="448" spans="1:12" ht="25" x14ac:dyDescent="0.25">
      <c r="A448" s="388" t="s">
        <v>220</v>
      </c>
      <c r="B448" s="98" t="s">
        <v>45</v>
      </c>
      <c r="C448" s="81" t="s">
        <v>127</v>
      </c>
      <c r="D448" s="448" t="s">
        <v>192</v>
      </c>
      <c r="E448" s="98" t="s">
        <v>45</v>
      </c>
      <c r="F448" s="81" t="s">
        <v>127</v>
      </c>
      <c r="G448" s="448" t="s">
        <v>192</v>
      </c>
      <c r="H448" s="408" t="s">
        <v>1025</v>
      </c>
      <c r="J448" s="16"/>
      <c r="K448" s="16"/>
      <c r="L448" s="16"/>
    </row>
    <row r="449" spans="1:12" ht="13" x14ac:dyDescent="0.25">
      <c r="A449" s="417" t="s">
        <v>208</v>
      </c>
      <c r="B449" s="98"/>
      <c r="C449" s="81"/>
      <c r="D449" s="448"/>
      <c r="E449" s="98"/>
      <c r="F449" s="81"/>
      <c r="G449" s="448"/>
      <c r="H449" s="408"/>
      <c r="J449" s="16"/>
      <c r="K449" s="16"/>
      <c r="L449" s="16"/>
    </row>
    <row r="450" spans="1:12" x14ac:dyDescent="0.25">
      <c r="A450" s="419" t="s">
        <v>193</v>
      </c>
      <c r="B450" s="550"/>
      <c r="C450" s="551"/>
      <c r="D450" s="552"/>
      <c r="E450" s="98" t="s">
        <v>45</v>
      </c>
      <c r="F450" s="81" t="s">
        <v>127</v>
      </c>
      <c r="G450" s="448" t="s">
        <v>192</v>
      </c>
      <c r="H450" s="408" t="s">
        <v>1026</v>
      </c>
      <c r="J450" s="16"/>
      <c r="K450" s="16"/>
      <c r="L450" s="16"/>
    </row>
    <row r="451" spans="1:12" x14ac:dyDescent="0.25">
      <c r="A451" s="432" t="s">
        <v>129</v>
      </c>
      <c r="B451" s="550"/>
      <c r="C451" s="551"/>
      <c r="D451" s="552"/>
      <c r="E451" s="98" t="s">
        <v>45</v>
      </c>
      <c r="F451" s="81" t="s">
        <v>127</v>
      </c>
      <c r="G451" s="448" t="s">
        <v>192</v>
      </c>
      <c r="H451" s="408" t="s">
        <v>1027</v>
      </c>
      <c r="J451" s="16"/>
      <c r="K451" s="16"/>
      <c r="L451" s="16"/>
    </row>
    <row r="452" spans="1:12" x14ac:dyDescent="0.25">
      <c r="A452" s="432" t="s">
        <v>130</v>
      </c>
      <c r="B452" s="550"/>
      <c r="C452" s="551"/>
      <c r="D452" s="552"/>
      <c r="E452" s="98" t="s">
        <v>45</v>
      </c>
      <c r="F452" s="81" t="s">
        <v>127</v>
      </c>
      <c r="G452" s="448" t="s">
        <v>192</v>
      </c>
      <c r="H452" s="408" t="s">
        <v>1028</v>
      </c>
      <c r="J452" s="16"/>
      <c r="K452" s="16"/>
      <c r="L452" s="16"/>
    </row>
    <row r="453" spans="1:12" x14ac:dyDescent="0.25">
      <c r="A453" s="432" t="s">
        <v>131</v>
      </c>
      <c r="B453" s="550"/>
      <c r="C453" s="551"/>
      <c r="D453" s="552"/>
      <c r="E453" s="98" t="s">
        <v>45</v>
      </c>
      <c r="F453" s="81" t="s">
        <v>127</v>
      </c>
      <c r="G453" s="448" t="s">
        <v>192</v>
      </c>
      <c r="H453" s="408" t="s">
        <v>1029</v>
      </c>
      <c r="J453" s="16"/>
      <c r="K453" s="16"/>
      <c r="L453" s="16"/>
    </row>
    <row r="454" spans="1:12" x14ac:dyDescent="0.25">
      <c r="A454" s="432" t="s">
        <v>29</v>
      </c>
      <c r="B454" s="550"/>
      <c r="C454" s="551"/>
      <c r="D454" s="552"/>
      <c r="E454" s="98" t="s">
        <v>45</v>
      </c>
      <c r="F454" s="81" t="s">
        <v>127</v>
      </c>
      <c r="G454" s="448" t="s">
        <v>192</v>
      </c>
      <c r="H454" s="408" t="s">
        <v>1030</v>
      </c>
      <c r="J454" s="16"/>
      <c r="K454" s="16"/>
      <c r="L454" s="16"/>
    </row>
    <row r="455" spans="1:12" x14ac:dyDescent="0.25">
      <c r="A455" s="433" t="s">
        <v>106</v>
      </c>
      <c r="B455" s="550"/>
      <c r="C455" s="551"/>
      <c r="D455" s="552"/>
      <c r="E455" s="98" t="s">
        <v>45</v>
      </c>
      <c r="F455" s="81" t="s">
        <v>127</v>
      </c>
      <c r="G455" s="448" t="s">
        <v>192</v>
      </c>
      <c r="H455" s="408" t="s">
        <v>1031</v>
      </c>
      <c r="J455" s="16"/>
      <c r="K455" s="16"/>
      <c r="L455" s="16"/>
    </row>
    <row r="456" spans="1:12" ht="25" x14ac:dyDescent="0.25">
      <c r="A456" s="433" t="s">
        <v>132</v>
      </c>
      <c r="B456" s="550"/>
      <c r="C456" s="551"/>
      <c r="D456" s="552"/>
      <c r="E456" s="98" t="s">
        <v>45</v>
      </c>
      <c r="F456" s="81" t="s">
        <v>127</v>
      </c>
      <c r="G456" s="448" t="s">
        <v>192</v>
      </c>
      <c r="H456" s="408" t="s">
        <v>1032</v>
      </c>
      <c r="J456" s="16"/>
      <c r="K456" s="16"/>
      <c r="L456" s="16"/>
    </row>
    <row r="457" spans="1:12" x14ac:dyDescent="0.25">
      <c r="A457" s="421"/>
      <c r="B457" s="105"/>
      <c r="C457" s="34"/>
      <c r="D457" s="449"/>
      <c r="E457" s="105"/>
      <c r="F457" s="34"/>
      <c r="G457" s="449"/>
      <c r="H457" s="408"/>
      <c r="J457" s="16"/>
      <c r="K457" s="16"/>
      <c r="L457" s="16"/>
    </row>
    <row r="458" spans="1:12" ht="28" x14ac:dyDescent="0.25">
      <c r="A458" s="376" t="s">
        <v>285</v>
      </c>
      <c r="B458" s="98"/>
      <c r="C458" s="81"/>
      <c r="D458" s="448"/>
      <c r="E458" s="98"/>
      <c r="F458" s="81"/>
      <c r="G458" s="448"/>
      <c r="H458" s="408"/>
      <c r="J458" s="16"/>
      <c r="K458" s="16"/>
      <c r="L458" s="16"/>
    </row>
    <row r="459" spans="1:12" x14ac:dyDescent="0.25">
      <c r="A459" s="386" t="s">
        <v>150</v>
      </c>
      <c r="B459" s="98" t="s">
        <v>45</v>
      </c>
      <c r="C459" s="81" t="s">
        <v>127</v>
      </c>
      <c r="D459" s="448" t="s">
        <v>192</v>
      </c>
      <c r="E459" s="98" t="s">
        <v>45</v>
      </c>
      <c r="F459" s="81" t="s">
        <v>127</v>
      </c>
      <c r="G459" s="448" t="s">
        <v>192</v>
      </c>
      <c r="H459" s="408" t="s">
        <v>1033</v>
      </c>
      <c r="J459" s="16"/>
      <c r="K459" s="16"/>
      <c r="L459" s="16"/>
    </row>
    <row r="460" spans="1:12" x14ac:dyDescent="0.25">
      <c r="A460" s="386" t="s">
        <v>152</v>
      </c>
      <c r="B460" s="98" t="s">
        <v>45</v>
      </c>
      <c r="C460" s="81" t="s">
        <v>127</v>
      </c>
      <c r="D460" s="448" t="s">
        <v>192</v>
      </c>
      <c r="E460" s="98" t="s">
        <v>45</v>
      </c>
      <c r="F460" s="81" t="s">
        <v>127</v>
      </c>
      <c r="G460" s="448" t="s">
        <v>192</v>
      </c>
      <c r="H460" s="408" t="s">
        <v>1034</v>
      </c>
      <c r="J460" s="16"/>
      <c r="K460" s="16"/>
      <c r="L460" s="16"/>
    </row>
    <row r="461" spans="1:12" ht="25" x14ac:dyDescent="0.25">
      <c r="A461" s="386" t="s">
        <v>250</v>
      </c>
      <c r="B461" s="98" t="s">
        <v>45</v>
      </c>
      <c r="C461" s="81" t="s">
        <v>127</v>
      </c>
      <c r="D461" s="448" t="s">
        <v>192</v>
      </c>
      <c r="E461" s="98" t="s">
        <v>45</v>
      </c>
      <c r="F461" s="81" t="s">
        <v>127</v>
      </c>
      <c r="G461" s="448" t="s">
        <v>192</v>
      </c>
      <c r="H461" s="408" t="s">
        <v>1035</v>
      </c>
      <c r="J461" s="16"/>
      <c r="K461" s="16"/>
      <c r="L461" s="16"/>
    </row>
    <row r="462" spans="1:12" x14ac:dyDescent="0.25">
      <c r="A462" s="386" t="s">
        <v>58</v>
      </c>
      <c r="B462" s="98" t="s">
        <v>45</v>
      </c>
      <c r="C462" s="81" t="s">
        <v>127</v>
      </c>
      <c r="D462" s="448" t="s">
        <v>192</v>
      </c>
      <c r="E462" s="98" t="s">
        <v>45</v>
      </c>
      <c r="F462" s="81" t="s">
        <v>127</v>
      </c>
      <c r="G462" s="448" t="s">
        <v>192</v>
      </c>
      <c r="H462" s="408" t="s">
        <v>1036</v>
      </c>
      <c r="J462" s="16"/>
      <c r="K462" s="16"/>
      <c r="L462" s="16"/>
    </row>
    <row r="463" spans="1:12" x14ac:dyDescent="0.25">
      <c r="A463" s="436"/>
      <c r="B463" s="98"/>
      <c r="C463" s="81"/>
      <c r="D463" s="448"/>
      <c r="E463" s="98"/>
      <c r="F463" s="81"/>
      <c r="G463" s="448"/>
      <c r="H463" s="408"/>
      <c r="J463" s="16"/>
      <c r="K463" s="16"/>
      <c r="L463" s="16"/>
    </row>
    <row r="464" spans="1:12" x14ac:dyDescent="0.25">
      <c r="A464" s="395" t="s">
        <v>142</v>
      </c>
      <c r="B464" s="98" t="s">
        <v>45</v>
      </c>
      <c r="C464" s="81" t="s">
        <v>127</v>
      </c>
      <c r="D464" s="448" t="s">
        <v>192</v>
      </c>
      <c r="E464" s="98" t="s">
        <v>45</v>
      </c>
      <c r="F464" s="81" t="s">
        <v>127</v>
      </c>
      <c r="G464" s="448" t="s">
        <v>192</v>
      </c>
      <c r="H464" s="408" t="s">
        <v>1037</v>
      </c>
      <c r="J464" s="16"/>
      <c r="K464" s="16"/>
      <c r="L464" s="16"/>
    </row>
    <row r="465" spans="1:12" ht="13" x14ac:dyDescent="0.25">
      <c r="A465" s="385" t="s">
        <v>161</v>
      </c>
      <c r="B465" s="98"/>
      <c r="C465" s="81"/>
      <c r="D465" s="448"/>
      <c r="E465" s="98"/>
      <c r="F465" s="81"/>
      <c r="G465" s="448"/>
      <c r="H465" s="408"/>
      <c r="J465" s="16"/>
      <c r="K465" s="16"/>
      <c r="L465" s="16"/>
    </row>
    <row r="466" spans="1:12" ht="25" x14ac:dyDescent="0.25">
      <c r="A466" s="386" t="s">
        <v>288</v>
      </c>
      <c r="B466" s="98" t="s">
        <v>45</v>
      </c>
      <c r="C466" s="81" t="s">
        <v>127</v>
      </c>
      <c r="D466" s="448" t="s">
        <v>192</v>
      </c>
      <c r="E466" s="98" t="s">
        <v>45</v>
      </c>
      <c r="F466" s="81" t="s">
        <v>127</v>
      </c>
      <c r="G466" s="448" t="s">
        <v>192</v>
      </c>
      <c r="H466" s="408" t="s">
        <v>1038</v>
      </c>
      <c r="J466" s="16"/>
      <c r="K466" s="16"/>
      <c r="L466" s="16"/>
    </row>
    <row r="467" spans="1:12" ht="13" x14ac:dyDescent="0.25">
      <c r="A467" s="414" t="s">
        <v>160</v>
      </c>
      <c r="B467" s="98"/>
      <c r="C467" s="81"/>
      <c r="D467" s="448"/>
      <c r="E467" s="98"/>
      <c r="F467" s="81"/>
      <c r="G467" s="448"/>
      <c r="H467" s="408"/>
      <c r="J467" s="16"/>
      <c r="K467" s="16"/>
      <c r="L467" s="16"/>
    </row>
    <row r="468" spans="1:12" x14ac:dyDescent="0.25">
      <c r="A468" s="388" t="s">
        <v>241</v>
      </c>
      <c r="B468" s="98" t="s">
        <v>45</v>
      </c>
      <c r="C468" s="81" t="s">
        <v>127</v>
      </c>
      <c r="D468" s="448" t="s">
        <v>192</v>
      </c>
      <c r="E468" s="98" t="s">
        <v>45</v>
      </c>
      <c r="F468" s="81" t="s">
        <v>127</v>
      </c>
      <c r="G468" s="448" t="s">
        <v>192</v>
      </c>
      <c r="H468" s="408" t="s">
        <v>1039</v>
      </c>
      <c r="J468" s="16"/>
      <c r="K468" s="16"/>
      <c r="L468" s="16"/>
    </row>
    <row r="469" spans="1:12" x14ac:dyDescent="0.25">
      <c r="A469" s="388" t="s">
        <v>242</v>
      </c>
      <c r="B469" s="98" t="s">
        <v>45</v>
      </c>
      <c r="C469" s="81" t="s">
        <v>127</v>
      </c>
      <c r="D469" s="448" t="s">
        <v>192</v>
      </c>
      <c r="E469" s="98" t="s">
        <v>45</v>
      </c>
      <c r="F469" s="81" t="s">
        <v>127</v>
      </c>
      <c r="G469" s="448" t="s">
        <v>192</v>
      </c>
      <c r="H469" s="408" t="s">
        <v>1040</v>
      </c>
      <c r="J469" s="16"/>
      <c r="K469" s="16"/>
      <c r="L469" s="16"/>
    </row>
    <row r="470" spans="1:12" x14ac:dyDescent="0.25">
      <c r="A470" s="388" t="s">
        <v>293</v>
      </c>
      <c r="B470" s="98" t="s">
        <v>45</v>
      </c>
      <c r="C470" s="81" t="s">
        <v>127</v>
      </c>
      <c r="D470" s="448" t="s">
        <v>192</v>
      </c>
      <c r="E470" s="98" t="s">
        <v>45</v>
      </c>
      <c r="F470" s="81" t="s">
        <v>127</v>
      </c>
      <c r="G470" s="448" t="s">
        <v>192</v>
      </c>
      <c r="H470" s="408" t="s">
        <v>1041</v>
      </c>
      <c r="J470" s="16"/>
      <c r="K470" s="16"/>
      <c r="L470" s="16"/>
    </row>
    <row r="471" spans="1:12" ht="13" x14ac:dyDescent="0.25">
      <c r="A471" s="414" t="s">
        <v>291</v>
      </c>
      <c r="B471" s="98"/>
      <c r="C471" s="81"/>
      <c r="D471" s="448"/>
      <c r="E471" s="98"/>
      <c r="F471" s="81"/>
      <c r="G471" s="448"/>
      <c r="H471" s="408"/>
      <c r="J471" s="16"/>
      <c r="K471" s="16"/>
      <c r="L471" s="16"/>
    </row>
    <row r="472" spans="1:12" ht="25" x14ac:dyDescent="0.25">
      <c r="A472" s="388" t="s">
        <v>219</v>
      </c>
      <c r="B472" s="98" t="s">
        <v>45</v>
      </c>
      <c r="C472" s="81" t="s">
        <v>127</v>
      </c>
      <c r="D472" s="448" t="s">
        <v>192</v>
      </c>
      <c r="E472" s="98" t="s">
        <v>45</v>
      </c>
      <c r="F472" s="81" t="s">
        <v>127</v>
      </c>
      <c r="G472" s="448" t="s">
        <v>192</v>
      </c>
      <c r="H472" s="408" t="s">
        <v>1042</v>
      </c>
      <c r="J472" s="16"/>
      <c r="K472" s="16"/>
      <c r="L472" s="16"/>
    </row>
    <row r="473" spans="1:12" ht="13" x14ac:dyDescent="0.25">
      <c r="A473" s="417" t="s">
        <v>208</v>
      </c>
      <c r="B473" s="98"/>
      <c r="C473" s="81"/>
      <c r="D473" s="448"/>
      <c r="E473" s="98"/>
      <c r="F473" s="81"/>
      <c r="G473" s="448"/>
      <c r="H473" s="408"/>
      <c r="J473" s="16"/>
      <c r="K473" s="16"/>
      <c r="L473" s="16"/>
    </row>
    <row r="474" spans="1:12" x14ac:dyDescent="0.25">
      <c r="A474" s="419" t="s">
        <v>193</v>
      </c>
      <c r="B474" s="550"/>
      <c r="C474" s="551"/>
      <c r="D474" s="552"/>
      <c r="E474" s="98" t="s">
        <v>45</v>
      </c>
      <c r="F474" s="81" t="s">
        <v>127</v>
      </c>
      <c r="G474" s="448" t="s">
        <v>192</v>
      </c>
      <c r="H474" s="408" t="s">
        <v>1043</v>
      </c>
      <c r="J474" s="16"/>
      <c r="K474" s="16"/>
      <c r="L474" s="16"/>
    </row>
    <row r="475" spans="1:12" x14ac:dyDescent="0.25">
      <c r="A475" s="432" t="s">
        <v>129</v>
      </c>
      <c r="B475" s="550"/>
      <c r="C475" s="551"/>
      <c r="D475" s="552"/>
      <c r="E475" s="98" t="s">
        <v>45</v>
      </c>
      <c r="F475" s="81" t="s">
        <v>127</v>
      </c>
      <c r="G475" s="448" t="s">
        <v>192</v>
      </c>
      <c r="H475" s="408" t="s">
        <v>1044</v>
      </c>
      <c r="J475" s="16"/>
      <c r="K475" s="16"/>
      <c r="L475" s="16"/>
    </row>
    <row r="476" spans="1:12" x14ac:dyDescent="0.25">
      <c r="A476" s="432" t="s">
        <v>130</v>
      </c>
      <c r="B476" s="550"/>
      <c r="C476" s="551"/>
      <c r="D476" s="552"/>
      <c r="E476" s="98" t="s">
        <v>45</v>
      </c>
      <c r="F476" s="81" t="s">
        <v>127</v>
      </c>
      <c r="G476" s="448" t="s">
        <v>192</v>
      </c>
      <c r="H476" s="408" t="s">
        <v>1045</v>
      </c>
      <c r="J476" s="16"/>
      <c r="K476" s="16"/>
      <c r="L476" s="16"/>
    </row>
    <row r="477" spans="1:12" x14ac:dyDescent="0.25">
      <c r="A477" s="432" t="s">
        <v>131</v>
      </c>
      <c r="B477" s="550"/>
      <c r="C477" s="551"/>
      <c r="D477" s="552"/>
      <c r="E477" s="98" t="s">
        <v>45</v>
      </c>
      <c r="F477" s="81" t="s">
        <v>127</v>
      </c>
      <c r="G477" s="448" t="s">
        <v>192</v>
      </c>
      <c r="H477" s="408" t="s">
        <v>1046</v>
      </c>
      <c r="J477" s="16"/>
      <c r="K477" s="16"/>
      <c r="L477" s="16"/>
    </row>
    <row r="478" spans="1:12" x14ac:dyDescent="0.25">
      <c r="A478" s="432" t="s">
        <v>167</v>
      </c>
      <c r="B478" s="550"/>
      <c r="C478" s="551"/>
      <c r="D478" s="552"/>
      <c r="E478" s="98" t="s">
        <v>45</v>
      </c>
      <c r="F478" s="81" t="s">
        <v>127</v>
      </c>
      <c r="G478" s="448" t="s">
        <v>192</v>
      </c>
      <c r="H478" s="408" t="s">
        <v>1047</v>
      </c>
      <c r="J478" s="16"/>
      <c r="K478" s="16"/>
      <c r="L478" s="16"/>
    </row>
    <row r="479" spans="1:12" x14ac:dyDescent="0.25">
      <c r="A479" s="432" t="s">
        <v>29</v>
      </c>
      <c r="B479" s="550"/>
      <c r="C479" s="551"/>
      <c r="D479" s="552"/>
      <c r="E479" s="98" t="s">
        <v>45</v>
      </c>
      <c r="F479" s="81" t="s">
        <v>127</v>
      </c>
      <c r="G479" s="448" t="s">
        <v>192</v>
      </c>
      <c r="H479" s="408" t="s">
        <v>1048</v>
      </c>
      <c r="J479" s="16"/>
      <c r="K479" s="16"/>
      <c r="L479" s="16"/>
    </row>
    <row r="480" spans="1:12" x14ac:dyDescent="0.25">
      <c r="A480" s="433" t="s">
        <v>106</v>
      </c>
      <c r="B480" s="550"/>
      <c r="C480" s="551"/>
      <c r="D480" s="552"/>
      <c r="E480" s="98" t="s">
        <v>45</v>
      </c>
      <c r="F480" s="81" t="s">
        <v>127</v>
      </c>
      <c r="G480" s="448" t="s">
        <v>192</v>
      </c>
      <c r="H480" s="408" t="s">
        <v>1049</v>
      </c>
      <c r="J480" s="16"/>
      <c r="K480" s="16"/>
      <c r="L480" s="16"/>
    </row>
    <row r="481" spans="1:12" ht="25" x14ac:dyDescent="0.25">
      <c r="A481" s="433" t="s">
        <v>132</v>
      </c>
      <c r="B481" s="550"/>
      <c r="C481" s="551"/>
      <c r="D481" s="552"/>
      <c r="E481" s="98" t="s">
        <v>45</v>
      </c>
      <c r="F481" s="81" t="s">
        <v>127</v>
      </c>
      <c r="G481" s="448" t="s">
        <v>192</v>
      </c>
      <c r="H481" s="408" t="s">
        <v>1050</v>
      </c>
      <c r="J481" s="16"/>
      <c r="K481" s="16"/>
      <c r="L481" s="16"/>
    </row>
    <row r="482" spans="1:12" ht="25" x14ac:dyDescent="0.25">
      <c r="A482" s="388" t="s">
        <v>220</v>
      </c>
      <c r="B482" s="98" t="s">
        <v>45</v>
      </c>
      <c r="C482" s="81" t="s">
        <v>127</v>
      </c>
      <c r="D482" s="448" t="s">
        <v>192</v>
      </c>
      <c r="E482" s="98" t="s">
        <v>45</v>
      </c>
      <c r="F482" s="81" t="s">
        <v>127</v>
      </c>
      <c r="G482" s="448" t="s">
        <v>192</v>
      </c>
      <c r="H482" s="408" t="s">
        <v>1051</v>
      </c>
      <c r="J482" s="16"/>
      <c r="K482" s="16"/>
      <c r="L482" s="16"/>
    </row>
    <row r="483" spans="1:12" ht="13" x14ac:dyDescent="0.25">
      <c r="A483" s="417" t="s">
        <v>208</v>
      </c>
      <c r="B483" s="98"/>
      <c r="C483" s="81"/>
      <c r="D483" s="448"/>
      <c r="E483" s="98"/>
      <c r="F483" s="81"/>
      <c r="G483" s="448"/>
      <c r="H483" s="408"/>
      <c r="J483" s="16"/>
      <c r="K483" s="16"/>
      <c r="L483" s="16"/>
    </row>
    <row r="484" spans="1:12" x14ac:dyDescent="0.25">
      <c r="A484" s="419" t="s">
        <v>193</v>
      </c>
      <c r="B484" s="550"/>
      <c r="C484" s="551"/>
      <c r="D484" s="552"/>
      <c r="E484" s="98" t="s">
        <v>45</v>
      </c>
      <c r="F484" s="81" t="s">
        <v>127</v>
      </c>
      <c r="G484" s="448" t="s">
        <v>192</v>
      </c>
      <c r="H484" s="408" t="s">
        <v>1052</v>
      </c>
      <c r="J484" s="16"/>
      <c r="K484" s="16"/>
      <c r="L484" s="16"/>
    </row>
    <row r="485" spans="1:12" x14ac:dyDescent="0.25">
      <c r="A485" s="432" t="s">
        <v>129</v>
      </c>
      <c r="B485" s="550"/>
      <c r="C485" s="551"/>
      <c r="D485" s="552"/>
      <c r="E485" s="98" t="s">
        <v>45</v>
      </c>
      <c r="F485" s="81" t="s">
        <v>127</v>
      </c>
      <c r="G485" s="448" t="s">
        <v>192</v>
      </c>
      <c r="H485" s="408" t="s">
        <v>1053</v>
      </c>
      <c r="J485" s="16"/>
      <c r="K485" s="16"/>
      <c r="L485" s="16"/>
    </row>
    <row r="486" spans="1:12" x14ac:dyDescent="0.25">
      <c r="A486" s="432" t="s">
        <v>130</v>
      </c>
      <c r="B486" s="550"/>
      <c r="C486" s="551"/>
      <c r="D486" s="552"/>
      <c r="E486" s="98" t="s">
        <v>45</v>
      </c>
      <c r="F486" s="81" t="s">
        <v>127</v>
      </c>
      <c r="G486" s="448" t="s">
        <v>192</v>
      </c>
      <c r="H486" s="408" t="s">
        <v>1054</v>
      </c>
      <c r="J486" s="16"/>
      <c r="K486" s="16"/>
      <c r="L486" s="16"/>
    </row>
    <row r="487" spans="1:12" x14ac:dyDescent="0.25">
      <c r="A487" s="432" t="s">
        <v>131</v>
      </c>
      <c r="B487" s="550"/>
      <c r="C487" s="551"/>
      <c r="D487" s="552"/>
      <c r="E487" s="98" t="s">
        <v>45</v>
      </c>
      <c r="F487" s="81" t="s">
        <v>127</v>
      </c>
      <c r="G487" s="448" t="s">
        <v>192</v>
      </c>
      <c r="H487" s="408" t="s">
        <v>1055</v>
      </c>
      <c r="J487" s="16"/>
      <c r="K487" s="16"/>
      <c r="L487" s="16"/>
    </row>
    <row r="488" spans="1:12" x14ac:dyDescent="0.25">
      <c r="A488" s="432" t="s">
        <v>167</v>
      </c>
      <c r="B488" s="550"/>
      <c r="C488" s="551"/>
      <c r="D488" s="552"/>
      <c r="E488" s="98" t="s">
        <v>45</v>
      </c>
      <c r="F488" s="81" t="s">
        <v>127</v>
      </c>
      <c r="G488" s="448" t="s">
        <v>192</v>
      </c>
      <c r="H488" s="408" t="s">
        <v>1056</v>
      </c>
      <c r="J488" s="16"/>
      <c r="K488" s="16"/>
      <c r="L488" s="16"/>
    </row>
    <row r="489" spans="1:12" x14ac:dyDescent="0.25">
      <c r="A489" s="432" t="s">
        <v>29</v>
      </c>
      <c r="B489" s="550"/>
      <c r="C489" s="551"/>
      <c r="D489" s="552"/>
      <c r="E489" s="98" t="s">
        <v>45</v>
      </c>
      <c r="F489" s="81" t="s">
        <v>127</v>
      </c>
      <c r="G489" s="448" t="s">
        <v>192</v>
      </c>
      <c r="H489" s="408" t="s">
        <v>1057</v>
      </c>
      <c r="J489" s="16"/>
      <c r="K489" s="16"/>
      <c r="L489" s="16"/>
    </row>
    <row r="490" spans="1:12" x14ac:dyDescent="0.25">
      <c r="A490" s="433" t="s">
        <v>106</v>
      </c>
      <c r="B490" s="550"/>
      <c r="C490" s="551"/>
      <c r="D490" s="552"/>
      <c r="E490" s="98" t="s">
        <v>45</v>
      </c>
      <c r="F490" s="81" t="s">
        <v>127</v>
      </c>
      <c r="G490" s="448" t="s">
        <v>192</v>
      </c>
      <c r="H490" s="408" t="s">
        <v>1058</v>
      </c>
      <c r="J490" s="16"/>
      <c r="K490" s="16"/>
      <c r="L490" s="16"/>
    </row>
    <row r="491" spans="1:12" ht="25" x14ac:dyDescent="0.25">
      <c r="A491" s="433" t="s">
        <v>132</v>
      </c>
      <c r="B491" s="550"/>
      <c r="C491" s="551"/>
      <c r="D491" s="552"/>
      <c r="E491" s="98" t="s">
        <v>45</v>
      </c>
      <c r="F491" s="81" t="s">
        <v>127</v>
      </c>
      <c r="G491" s="448" t="s">
        <v>192</v>
      </c>
      <c r="H491" s="408" t="s">
        <v>1059</v>
      </c>
      <c r="J491" s="16"/>
      <c r="K491" s="16"/>
      <c r="L491" s="16"/>
    </row>
    <row r="492" spans="1:12" ht="25" x14ac:dyDescent="0.25">
      <c r="A492" s="386" t="s">
        <v>289</v>
      </c>
      <c r="B492" s="98" t="s">
        <v>45</v>
      </c>
      <c r="C492" s="81" t="s">
        <v>127</v>
      </c>
      <c r="D492" s="448" t="s">
        <v>192</v>
      </c>
      <c r="E492" s="98" t="s">
        <v>45</v>
      </c>
      <c r="F492" s="81" t="s">
        <v>127</v>
      </c>
      <c r="G492" s="448" t="s">
        <v>192</v>
      </c>
      <c r="H492" s="408" t="s">
        <v>1060</v>
      </c>
      <c r="J492" s="16"/>
      <c r="K492" s="16"/>
      <c r="L492" s="16"/>
    </row>
    <row r="493" spans="1:12" ht="13" x14ac:dyDescent="0.25">
      <c r="A493" s="414" t="s">
        <v>160</v>
      </c>
      <c r="B493" s="98"/>
      <c r="C493" s="81"/>
      <c r="D493" s="448"/>
      <c r="E493" s="98"/>
      <c r="F493" s="81"/>
      <c r="G493" s="448"/>
      <c r="H493" s="408"/>
      <c r="J493" s="16"/>
      <c r="K493" s="16"/>
      <c r="L493" s="16"/>
    </row>
    <row r="494" spans="1:12" x14ac:dyDescent="0.25">
      <c r="A494" s="388" t="s">
        <v>241</v>
      </c>
      <c r="B494" s="98" t="s">
        <v>45</v>
      </c>
      <c r="C494" s="81" t="s">
        <v>127</v>
      </c>
      <c r="D494" s="448" t="s">
        <v>192</v>
      </c>
      <c r="E494" s="98" t="s">
        <v>45</v>
      </c>
      <c r="F494" s="81" t="s">
        <v>127</v>
      </c>
      <c r="G494" s="448" t="s">
        <v>192</v>
      </c>
      <c r="H494" s="408" t="s">
        <v>1061</v>
      </c>
      <c r="J494" s="16"/>
      <c r="K494" s="16"/>
      <c r="L494" s="16"/>
    </row>
    <row r="495" spans="1:12" x14ac:dyDescent="0.25">
      <c r="A495" s="388" t="s">
        <v>242</v>
      </c>
      <c r="B495" s="98" t="s">
        <v>45</v>
      </c>
      <c r="C495" s="81" t="s">
        <v>127</v>
      </c>
      <c r="D495" s="448" t="s">
        <v>192</v>
      </c>
      <c r="E495" s="98" t="s">
        <v>45</v>
      </c>
      <c r="F495" s="81" t="s">
        <v>127</v>
      </c>
      <c r="G495" s="448" t="s">
        <v>192</v>
      </c>
      <c r="H495" s="408" t="s">
        <v>1062</v>
      </c>
      <c r="J495" s="16"/>
      <c r="K495" s="16"/>
      <c r="L495" s="16"/>
    </row>
    <row r="496" spans="1:12" x14ac:dyDescent="0.25">
      <c r="A496" s="388" t="s">
        <v>243</v>
      </c>
      <c r="B496" s="98" t="s">
        <v>45</v>
      </c>
      <c r="C496" s="81" t="s">
        <v>127</v>
      </c>
      <c r="D496" s="448" t="s">
        <v>192</v>
      </c>
      <c r="E496" s="98" t="s">
        <v>45</v>
      </c>
      <c r="F496" s="81" t="s">
        <v>127</v>
      </c>
      <c r="G496" s="448" t="s">
        <v>192</v>
      </c>
      <c r="H496" s="408" t="s">
        <v>1063</v>
      </c>
      <c r="J496" s="16"/>
      <c r="K496" s="16"/>
      <c r="L496" s="16"/>
    </row>
    <row r="497" spans="1:12" ht="13" x14ac:dyDescent="0.25">
      <c r="A497" s="414" t="s">
        <v>291</v>
      </c>
      <c r="B497" s="98"/>
      <c r="C497" s="81"/>
      <c r="D497" s="448"/>
      <c r="E497" s="98"/>
      <c r="F497" s="81"/>
      <c r="G497" s="448"/>
      <c r="H497" s="408"/>
      <c r="J497" s="16"/>
      <c r="K497" s="16"/>
      <c r="L497" s="16"/>
    </row>
    <row r="498" spans="1:12" ht="25" x14ac:dyDescent="0.25">
      <c r="A498" s="388" t="s">
        <v>219</v>
      </c>
      <c r="B498" s="98" t="s">
        <v>45</v>
      </c>
      <c r="C498" s="81" t="s">
        <v>127</v>
      </c>
      <c r="D498" s="448" t="s">
        <v>192</v>
      </c>
      <c r="E498" s="98" t="s">
        <v>45</v>
      </c>
      <c r="F498" s="81" t="s">
        <v>127</v>
      </c>
      <c r="G498" s="448" t="s">
        <v>192</v>
      </c>
      <c r="H498" s="408" t="s">
        <v>1064</v>
      </c>
      <c r="J498" s="16"/>
      <c r="K498" s="16"/>
      <c r="L498" s="16"/>
    </row>
    <row r="499" spans="1:12" ht="13" x14ac:dyDescent="0.25">
      <c r="A499" s="417" t="s">
        <v>208</v>
      </c>
      <c r="B499" s="98"/>
      <c r="C499" s="81"/>
      <c r="D499" s="448"/>
      <c r="E499" s="98"/>
      <c r="F499" s="81"/>
      <c r="G499" s="448"/>
      <c r="H499" s="408"/>
      <c r="J499" s="16"/>
      <c r="K499" s="16"/>
      <c r="L499" s="16"/>
    </row>
    <row r="500" spans="1:12" x14ac:dyDescent="0.25">
      <c r="A500" s="419" t="s">
        <v>193</v>
      </c>
      <c r="B500" s="550"/>
      <c r="C500" s="551"/>
      <c r="D500" s="552"/>
      <c r="E500" s="98" t="s">
        <v>45</v>
      </c>
      <c r="F500" s="81" t="s">
        <v>127</v>
      </c>
      <c r="G500" s="448" t="s">
        <v>192</v>
      </c>
      <c r="H500" s="408" t="s">
        <v>1065</v>
      </c>
      <c r="J500" s="16"/>
      <c r="K500" s="16"/>
      <c r="L500" s="16"/>
    </row>
    <row r="501" spans="1:12" x14ac:dyDescent="0.25">
      <c r="A501" s="432" t="s">
        <v>129</v>
      </c>
      <c r="B501" s="550"/>
      <c r="C501" s="551"/>
      <c r="D501" s="552"/>
      <c r="E501" s="98" t="s">
        <v>45</v>
      </c>
      <c r="F501" s="81" t="s">
        <v>127</v>
      </c>
      <c r="G501" s="448" t="s">
        <v>192</v>
      </c>
      <c r="H501" s="408" t="s">
        <v>1066</v>
      </c>
      <c r="J501" s="16"/>
      <c r="K501" s="16"/>
      <c r="L501" s="16"/>
    </row>
    <row r="502" spans="1:12" x14ac:dyDescent="0.25">
      <c r="A502" s="432" t="s">
        <v>130</v>
      </c>
      <c r="B502" s="550"/>
      <c r="C502" s="551"/>
      <c r="D502" s="552"/>
      <c r="E502" s="98" t="s">
        <v>45</v>
      </c>
      <c r="F502" s="81" t="s">
        <v>127</v>
      </c>
      <c r="G502" s="448" t="s">
        <v>192</v>
      </c>
      <c r="H502" s="408" t="s">
        <v>1067</v>
      </c>
      <c r="J502" s="16"/>
      <c r="K502" s="16"/>
      <c r="L502" s="16"/>
    </row>
    <row r="503" spans="1:12" x14ac:dyDescent="0.25">
      <c r="A503" s="432" t="s">
        <v>131</v>
      </c>
      <c r="B503" s="550"/>
      <c r="C503" s="551"/>
      <c r="D503" s="552"/>
      <c r="E503" s="98" t="s">
        <v>45</v>
      </c>
      <c r="F503" s="81" t="s">
        <v>127</v>
      </c>
      <c r="G503" s="448" t="s">
        <v>192</v>
      </c>
      <c r="H503" s="408" t="s">
        <v>1068</v>
      </c>
      <c r="J503" s="16"/>
      <c r="K503" s="16"/>
      <c r="L503" s="16"/>
    </row>
    <row r="504" spans="1:12" x14ac:dyDescent="0.25">
      <c r="A504" s="432" t="s">
        <v>167</v>
      </c>
      <c r="B504" s="550"/>
      <c r="C504" s="551"/>
      <c r="D504" s="552"/>
      <c r="E504" s="98" t="s">
        <v>45</v>
      </c>
      <c r="F504" s="81" t="s">
        <v>127</v>
      </c>
      <c r="G504" s="448" t="s">
        <v>192</v>
      </c>
      <c r="H504" s="408" t="s">
        <v>1069</v>
      </c>
      <c r="J504" s="16"/>
      <c r="K504" s="16"/>
      <c r="L504" s="16"/>
    </row>
    <row r="505" spans="1:12" x14ac:dyDescent="0.25">
      <c r="A505" s="432" t="s">
        <v>29</v>
      </c>
      <c r="B505" s="550"/>
      <c r="C505" s="551"/>
      <c r="D505" s="552"/>
      <c r="E505" s="98" t="s">
        <v>45</v>
      </c>
      <c r="F505" s="81" t="s">
        <v>127</v>
      </c>
      <c r="G505" s="448" t="s">
        <v>192</v>
      </c>
      <c r="H505" s="408" t="s">
        <v>1070</v>
      </c>
      <c r="J505" s="16"/>
      <c r="K505" s="16"/>
      <c r="L505" s="16"/>
    </row>
    <row r="506" spans="1:12" x14ac:dyDescent="0.25">
      <c r="A506" s="433" t="s">
        <v>106</v>
      </c>
      <c r="B506" s="550"/>
      <c r="C506" s="551"/>
      <c r="D506" s="552"/>
      <c r="E506" s="98" t="s">
        <v>45</v>
      </c>
      <c r="F506" s="81" t="s">
        <v>127</v>
      </c>
      <c r="G506" s="448" t="s">
        <v>192</v>
      </c>
      <c r="H506" s="408" t="s">
        <v>1071</v>
      </c>
      <c r="J506" s="16"/>
      <c r="K506" s="16"/>
      <c r="L506" s="16"/>
    </row>
    <row r="507" spans="1:12" ht="25" x14ac:dyDescent="0.25">
      <c r="A507" s="433" t="s">
        <v>132</v>
      </c>
      <c r="B507" s="550"/>
      <c r="C507" s="551"/>
      <c r="D507" s="552"/>
      <c r="E507" s="98" t="s">
        <v>45</v>
      </c>
      <c r="F507" s="81" t="s">
        <v>127</v>
      </c>
      <c r="G507" s="448" t="s">
        <v>192</v>
      </c>
      <c r="H507" s="408" t="s">
        <v>1072</v>
      </c>
      <c r="J507" s="16"/>
      <c r="K507" s="16"/>
      <c r="L507" s="16"/>
    </row>
    <row r="508" spans="1:12" ht="25" x14ac:dyDescent="0.25">
      <c r="A508" s="388" t="s">
        <v>220</v>
      </c>
      <c r="B508" s="98" t="s">
        <v>45</v>
      </c>
      <c r="C508" s="81" t="s">
        <v>127</v>
      </c>
      <c r="D508" s="448" t="s">
        <v>192</v>
      </c>
      <c r="E508" s="98" t="s">
        <v>45</v>
      </c>
      <c r="F508" s="81" t="s">
        <v>127</v>
      </c>
      <c r="G508" s="448" t="s">
        <v>192</v>
      </c>
      <c r="H508" s="408" t="s">
        <v>1073</v>
      </c>
      <c r="J508" s="16"/>
      <c r="K508" s="16"/>
      <c r="L508" s="16"/>
    </row>
    <row r="509" spans="1:12" ht="13" x14ac:dyDescent="0.25">
      <c r="A509" s="417" t="s">
        <v>208</v>
      </c>
      <c r="B509" s="98"/>
      <c r="C509" s="81"/>
      <c r="D509" s="448"/>
      <c r="E509" s="98"/>
      <c r="F509" s="81"/>
      <c r="G509" s="448"/>
      <c r="H509" s="408"/>
      <c r="J509" s="16"/>
      <c r="K509" s="16"/>
      <c r="L509" s="16"/>
    </row>
    <row r="510" spans="1:12" x14ac:dyDescent="0.25">
      <c r="A510" s="419" t="s">
        <v>193</v>
      </c>
      <c r="B510" s="550"/>
      <c r="C510" s="551"/>
      <c r="D510" s="552"/>
      <c r="E510" s="98" t="s">
        <v>45</v>
      </c>
      <c r="F510" s="81" t="s">
        <v>127</v>
      </c>
      <c r="G510" s="448" t="s">
        <v>192</v>
      </c>
      <c r="H510" s="408" t="s">
        <v>1074</v>
      </c>
      <c r="J510" s="16"/>
      <c r="K510" s="16"/>
      <c r="L510" s="16"/>
    </row>
    <row r="511" spans="1:12" x14ac:dyDescent="0.25">
      <c r="A511" s="432" t="s">
        <v>129</v>
      </c>
      <c r="B511" s="550"/>
      <c r="C511" s="551"/>
      <c r="D511" s="552"/>
      <c r="E511" s="98" t="s">
        <v>45</v>
      </c>
      <c r="F511" s="81" t="s">
        <v>127</v>
      </c>
      <c r="G511" s="448" t="s">
        <v>192</v>
      </c>
      <c r="H511" s="408" t="s">
        <v>1075</v>
      </c>
      <c r="J511" s="16"/>
      <c r="K511" s="16"/>
      <c r="L511" s="16"/>
    </row>
    <row r="512" spans="1:12" x14ac:dyDescent="0.25">
      <c r="A512" s="432" t="s">
        <v>130</v>
      </c>
      <c r="B512" s="550"/>
      <c r="C512" s="551"/>
      <c r="D512" s="552"/>
      <c r="E512" s="98" t="s">
        <v>45</v>
      </c>
      <c r="F512" s="81" t="s">
        <v>127</v>
      </c>
      <c r="G512" s="448" t="s">
        <v>192</v>
      </c>
      <c r="H512" s="408" t="s">
        <v>1076</v>
      </c>
      <c r="J512" s="16"/>
      <c r="K512" s="16"/>
      <c r="L512" s="16"/>
    </row>
    <row r="513" spans="1:12" x14ac:dyDescent="0.25">
      <c r="A513" s="432" t="s">
        <v>131</v>
      </c>
      <c r="B513" s="550"/>
      <c r="C513" s="551"/>
      <c r="D513" s="552"/>
      <c r="E513" s="98" t="s">
        <v>45</v>
      </c>
      <c r="F513" s="81" t="s">
        <v>127</v>
      </c>
      <c r="G513" s="448" t="s">
        <v>192</v>
      </c>
      <c r="H513" s="408" t="s">
        <v>1077</v>
      </c>
      <c r="J513" s="16"/>
      <c r="K513" s="16"/>
      <c r="L513" s="16"/>
    </row>
    <row r="514" spans="1:12" x14ac:dyDescent="0.25">
      <c r="A514" s="432" t="s">
        <v>167</v>
      </c>
      <c r="B514" s="550"/>
      <c r="C514" s="551"/>
      <c r="D514" s="552"/>
      <c r="E514" s="98" t="s">
        <v>45</v>
      </c>
      <c r="F514" s="81" t="s">
        <v>127</v>
      </c>
      <c r="G514" s="448" t="s">
        <v>192</v>
      </c>
      <c r="H514" s="408" t="s">
        <v>1078</v>
      </c>
      <c r="J514" s="16"/>
      <c r="K514" s="16"/>
      <c r="L514" s="16"/>
    </row>
    <row r="515" spans="1:12" x14ac:dyDescent="0.25">
      <c r="A515" s="432" t="s">
        <v>29</v>
      </c>
      <c r="B515" s="550"/>
      <c r="C515" s="551"/>
      <c r="D515" s="552"/>
      <c r="E515" s="98" t="s">
        <v>45</v>
      </c>
      <c r="F515" s="81" t="s">
        <v>127</v>
      </c>
      <c r="G515" s="448" t="s">
        <v>192</v>
      </c>
      <c r="H515" s="408" t="s">
        <v>1079</v>
      </c>
      <c r="J515" s="16"/>
      <c r="K515" s="16"/>
      <c r="L515" s="16"/>
    </row>
    <row r="516" spans="1:12" x14ac:dyDescent="0.25">
      <c r="A516" s="433" t="s">
        <v>106</v>
      </c>
      <c r="B516" s="550"/>
      <c r="C516" s="551"/>
      <c r="D516" s="552"/>
      <c r="E516" s="98" t="s">
        <v>45</v>
      </c>
      <c r="F516" s="81" t="s">
        <v>127</v>
      </c>
      <c r="G516" s="448" t="s">
        <v>192</v>
      </c>
      <c r="H516" s="408" t="s">
        <v>1080</v>
      </c>
      <c r="J516" s="16"/>
      <c r="K516" s="16"/>
      <c r="L516" s="16"/>
    </row>
    <row r="517" spans="1:12" ht="25" x14ac:dyDescent="0.25">
      <c r="A517" s="433" t="s">
        <v>132</v>
      </c>
      <c r="B517" s="550"/>
      <c r="C517" s="551"/>
      <c r="D517" s="552"/>
      <c r="E517" s="98" t="s">
        <v>45</v>
      </c>
      <c r="F517" s="81" t="s">
        <v>127</v>
      </c>
      <c r="G517" s="448" t="s">
        <v>192</v>
      </c>
      <c r="H517" s="408" t="s">
        <v>1081</v>
      </c>
      <c r="J517" s="16"/>
      <c r="K517" s="16"/>
      <c r="L517" s="16"/>
    </row>
    <row r="518" spans="1:12" ht="25" x14ac:dyDescent="0.25">
      <c r="A518" s="386" t="s">
        <v>290</v>
      </c>
      <c r="B518" s="98" t="s">
        <v>45</v>
      </c>
      <c r="C518" s="81" t="s">
        <v>127</v>
      </c>
      <c r="D518" s="448" t="s">
        <v>192</v>
      </c>
      <c r="E518" s="98" t="s">
        <v>45</v>
      </c>
      <c r="F518" s="81" t="s">
        <v>127</v>
      </c>
      <c r="G518" s="448" t="s">
        <v>192</v>
      </c>
      <c r="H518" s="408" t="s">
        <v>1082</v>
      </c>
      <c r="J518" s="16"/>
      <c r="K518" s="16"/>
      <c r="L518" s="16"/>
    </row>
    <row r="519" spans="1:12" ht="13" x14ac:dyDescent="0.25">
      <c r="A519" s="414" t="s">
        <v>160</v>
      </c>
      <c r="B519" s="98"/>
      <c r="C519" s="81"/>
      <c r="D519" s="448"/>
      <c r="E519" s="98"/>
      <c r="F519" s="81"/>
      <c r="G519" s="448"/>
      <c r="H519" s="408"/>
      <c r="J519" s="16"/>
      <c r="K519" s="16"/>
      <c r="L519" s="16"/>
    </row>
    <row r="520" spans="1:12" x14ac:dyDescent="0.25">
      <c r="A520" s="388" t="s">
        <v>241</v>
      </c>
      <c r="B520" s="98" t="s">
        <v>45</v>
      </c>
      <c r="C520" s="81" t="s">
        <v>127</v>
      </c>
      <c r="D520" s="448" t="s">
        <v>192</v>
      </c>
      <c r="E520" s="98" t="s">
        <v>45</v>
      </c>
      <c r="F520" s="81" t="s">
        <v>127</v>
      </c>
      <c r="G520" s="448" t="s">
        <v>192</v>
      </c>
      <c r="H520" s="408" t="s">
        <v>1083</v>
      </c>
      <c r="J520" s="16"/>
      <c r="K520" s="16"/>
      <c r="L520" s="16"/>
    </row>
    <row r="521" spans="1:12" x14ac:dyDescent="0.25">
      <c r="A521" s="388" t="s">
        <v>242</v>
      </c>
      <c r="B521" s="98" t="s">
        <v>45</v>
      </c>
      <c r="C521" s="81" t="s">
        <v>127</v>
      </c>
      <c r="D521" s="448" t="s">
        <v>192</v>
      </c>
      <c r="E521" s="98" t="s">
        <v>45</v>
      </c>
      <c r="F521" s="81" t="s">
        <v>127</v>
      </c>
      <c r="G521" s="448" t="s">
        <v>192</v>
      </c>
      <c r="H521" s="408" t="s">
        <v>1084</v>
      </c>
      <c r="J521" s="16"/>
      <c r="K521" s="16"/>
      <c r="L521" s="16"/>
    </row>
    <row r="522" spans="1:12" x14ac:dyDescent="0.25">
      <c r="A522" s="388" t="s">
        <v>243</v>
      </c>
      <c r="B522" s="98" t="s">
        <v>45</v>
      </c>
      <c r="C522" s="81" t="s">
        <v>127</v>
      </c>
      <c r="D522" s="448" t="s">
        <v>192</v>
      </c>
      <c r="E522" s="98" t="s">
        <v>45</v>
      </c>
      <c r="F522" s="81" t="s">
        <v>127</v>
      </c>
      <c r="G522" s="448" t="s">
        <v>192</v>
      </c>
      <c r="H522" s="408" t="s">
        <v>1085</v>
      </c>
      <c r="J522" s="16"/>
      <c r="K522" s="16"/>
      <c r="L522" s="16"/>
    </row>
    <row r="523" spans="1:12" ht="13" x14ac:dyDescent="0.25">
      <c r="A523" s="414" t="s">
        <v>291</v>
      </c>
      <c r="B523" s="98"/>
      <c r="C523" s="81"/>
      <c r="D523" s="448"/>
      <c r="E523" s="98"/>
      <c r="F523" s="81"/>
      <c r="G523" s="448"/>
      <c r="H523" s="408"/>
      <c r="J523" s="16"/>
      <c r="K523" s="16"/>
      <c r="L523" s="16"/>
    </row>
    <row r="524" spans="1:12" ht="25" x14ac:dyDescent="0.25">
      <c r="A524" s="388" t="s">
        <v>219</v>
      </c>
      <c r="B524" s="98" t="s">
        <v>45</v>
      </c>
      <c r="C524" s="81" t="s">
        <v>127</v>
      </c>
      <c r="D524" s="448" t="s">
        <v>192</v>
      </c>
      <c r="E524" s="98" t="s">
        <v>45</v>
      </c>
      <c r="F524" s="81" t="s">
        <v>127</v>
      </c>
      <c r="G524" s="448" t="s">
        <v>192</v>
      </c>
      <c r="H524" s="408" t="s">
        <v>1086</v>
      </c>
      <c r="J524" s="16"/>
      <c r="K524" s="16"/>
      <c r="L524" s="16"/>
    </row>
    <row r="525" spans="1:12" ht="13" x14ac:dyDescent="0.25">
      <c r="A525" s="417" t="s">
        <v>208</v>
      </c>
      <c r="B525" s="98"/>
      <c r="C525" s="81"/>
      <c r="D525" s="448"/>
      <c r="E525" s="98"/>
      <c r="F525" s="81"/>
      <c r="G525" s="448"/>
      <c r="H525" s="408"/>
      <c r="J525" s="16"/>
      <c r="K525" s="16"/>
      <c r="L525" s="16"/>
    </row>
    <row r="526" spans="1:12" x14ac:dyDescent="0.25">
      <c r="A526" s="419" t="s">
        <v>193</v>
      </c>
      <c r="B526" s="550"/>
      <c r="C526" s="551"/>
      <c r="D526" s="552"/>
      <c r="E526" s="98" t="s">
        <v>45</v>
      </c>
      <c r="F526" s="81" t="s">
        <v>127</v>
      </c>
      <c r="G526" s="448" t="s">
        <v>192</v>
      </c>
      <c r="H526" s="408" t="s">
        <v>1087</v>
      </c>
      <c r="J526" s="16"/>
      <c r="K526" s="16"/>
      <c r="L526" s="16"/>
    </row>
    <row r="527" spans="1:12" x14ac:dyDescent="0.25">
      <c r="A527" s="432" t="s">
        <v>129</v>
      </c>
      <c r="B527" s="550"/>
      <c r="C527" s="551"/>
      <c r="D527" s="552"/>
      <c r="E527" s="98" t="s">
        <v>45</v>
      </c>
      <c r="F527" s="81" t="s">
        <v>127</v>
      </c>
      <c r="G527" s="448" t="s">
        <v>192</v>
      </c>
      <c r="H527" s="408" t="s">
        <v>1088</v>
      </c>
      <c r="J527" s="16"/>
      <c r="K527" s="16"/>
      <c r="L527" s="16"/>
    </row>
    <row r="528" spans="1:12" x14ac:dyDescent="0.25">
      <c r="A528" s="432" t="s">
        <v>130</v>
      </c>
      <c r="B528" s="550"/>
      <c r="C528" s="551"/>
      <c r="D528" s="552"/>
      <c r="E528" s="98" t="s">
        <v>45</v>
      </c>
      <c r="F528" s="81" t="s">
        <v>127</v>
      </c>
      <c r="G528" s="448" t="s">
        <v>192</v>
      </c>
      <c r="H528" s="408" t="s">
        <v>1089</v>
      </c>
      <c r="J528" s="16"/>
      <c r="K528" s="16"/>
      <c r="L528" s="16"/>
    </row>
    <row r="529" spans="1:12" x14ac:dyDescent="0.25">
      <c r="A529" s="432" t="s">
        <v>131</v>
      </c>
      <c r="B529" s="550"/>
      <c r="C529" s="551"/>
      <c r="D529" s="552"/>
      <c r="E529" s="98" t="s">
        <v>45</v>
      </c>
      <c r="F529" s="81" t="s">
        <v>127</v>
      </c>
      <c r="G529" s="448" t="s">
        <v>192</v>
      </c>
      <c r="H529" s="408" t="s">
        <v>1090</v>
      </c>
      <c r="J529" s="16"/>
      <c r="K529" s="16"/>
      <c r="L529" s="16"/>
    </row>
    <row r="530" spans="1:12" x14ac:dyDescent="0.25">
      <c r="A530" s="432" t="s">
        <v>167</v>
      </c>
      <c r="B530" s="550"/>
      <c r="C530" s="551"/>
      <c r="D530" s="552"/>
      <c r="E530" s="98" t="s">
        <v>45</v>
      </c>
      <c r="F530" s="81" t="s">
        <v>127</v>
      </c>
      <c r="G530" s="448" t="s">
        <v>192</v>
      </c>
      <c r="H530" s="408" t="s">
        <v>1091</v>
      </c>
      <c r="J530" s="16"/>
      <c r="K530" s="16"/>
      <c r="L530" s="16"/>
    </row>
    <row r="531" spans="1:12" x14ac:dyDescent="0.25">
      <c r="A531" s="432" t="s">
        <v>29</v>
      </c>
      <c r="B531" s="550"/>
      <c r="C531" s="551"/>
      <c r="D531" s="552"/>
      <c r="E531" s="98" t="s">
        <v>45</v>
      </c>
      <c r="F531" s="81" t="s">
        <v>127</v>
      </c>
      <c r="G531" s="448" t="s">
        <v>192</v>
      </c>
      <c r="H531" s="408" t="s">
        <v>1092</v>
      </c>
      <c r="J531" s="16"/>
      <c r="K531" s="16"/>
      <c r="L531" s="16"/>
    </row>
    <row r="532" spans="1:12" x14ac:dyDescent="0.25">
      <c r="A532" s="433" t="s">
        <v>106</v>
      </c>
      <c r="B532" s="550"/>
      <c r="C532" s="551"/>
      <c r="D532" s="552"/>
      <c r="E532" s="98" t="s">
        <v>45</v>
      </c>
      <c r="F532" s="81" t="s">
        <v>127</v>
      </c>
      <c r="G532" s="448" t="s">
        <v>192</v>
      </c>
      <c r="H532" s="408" t="s">
        <v>1093</v>
      </c>
      <c r="J532" s="16"/>
      <c r="K532" s="16"/>
      <c r="L532" s="16"/>
    </row>
    <row r="533" spans="1:12" ht="25" x14ac:dyDescent="0.25">
      <c r="A533" s="433" t="s">
        <v>132</v>
      </c>
      <c r="B533" s="550"/>
      <c r="C533" s="551"/>
      <c r="D533" s="552"/>
      <c r="E533" s="98" t="s">
        <v>45</v>
      </c>
      <c r="F533" s="81" t="s">
        <v>127</v>
      </c>
      <c r="G533" s="448" t="s">
        <v>192</v>
      </c>
      <c r="H533" s="408" t="s">
        <v>1094</v>
      </c>
      <c r="J533" s="16"/>
      <c r="K533" s="16"/>
      <c r="L533" s="16"/>
    </row>
    <row r="534" spans="1:12" ht="25" x14ac:dyDescent="0.25">
      <c r="A534" s="388" t="s">
        <v>220</v>
      </c>
      <c r="B534" s="98" t="s">
        <v>45</v>
      </c>
      <c r="C534" s="81" t="s">
        <v>127</v>
      </c>
      <c r="D534" s="448" t="s">
        <v>192</v>
      </c>
      <c r="E534" s="98" t="s">
        <v>45</v>
      </c>
      <c r="F534" s="81" t="s">
        <v>127</v>
      </c>
      <c r="G534" s="448" t="s">
        <v>192</v>
      </c>
      <c r="H534" s="408" t="s">
        <v>1095</v>
      </c>
      <c r="J534" s="16"/>
      <c r="K534" s="16"/>
      <c r="L534" s="16"/>
    </row>
    <row r="535" spans="1:12" ht="13" x14ac:dyDescent="0.25">
      <c r="A535" s="417" t="s">
        <v>208</v>
      </c>
      <c r="B535" s="98"/>
      <c r="C535" s="81"/>
      <c r="D535" s="448"/>
      <c r="E535" s="98"/>
      <c r="F535" s="81"/>
      <c r="G535" s="448"/>
      <c r="H535" s="408"/>
      <c r="J535" s="16"/>
      <c r="K535" s="16"/>
      <c r="L535" s="16"/>
    </row>
    <row r="536" spans="1:12" x14ac:dyDescent="0.25">
      <c r="A536" s="419" t="s">
        <v>193</v>
      </c>
      <c r="B536" s="550"/>
      <c r="C536" s="551"/>
      <c r="D536" s="552"/>
      <c r="E536" s="98" t="s">
        <v>45</v>
      </c>
      <c r="F536" s="81" t="s">
        <v>127</v>
      </c>
      <c r="G536" s="448" t="s">
        <v>192</v>
      </c>
      <c r="H536" s="408" t="s">
        <v>1096</v>
      </c>
      <c r="J536" s="16"/>
      <c r="K536" s="16"/>
      <c r="L536" s="16"/>
    </row>
    <row r="537" spans="1:12" x14ac:dyDescent="0.25">
      <c r="A537" s="432" t="s">
        <v>129</v>
      </c>
      <c r="B537" s="550"/>
      <c r="C537" s="551"/>
      <c r="D537" s="552"/>
      <c r="E537" s="98" t="s">
        <v>45</v>
      </c>
      <c r="F537" s="81" t="s">
        <v>127</v>
      </c>
      <c r="G537" s="448" t="s">
        <v>192</v>
      </c>
      <c r="H537" s="408" t="s">
        <v>1097</v>
      </c>
      <c r="J537" s="16"/>
      <c r="K537" s="16"/>
      <c r="L537" s="16"/>
    </row>
    <row r="538" spans="1:12" x14ac:dyDescent="0.25">
      <c r="A538" s="432" t="s">
        <v>130</v>
      </c>
      <c r="B538" s="550"/>
      <c r="C538" s="551"/>
      <c r="D538" s="552"/>
      <c r="E538" s="98" t="s">
        <v>45</v>
      </c>
      <c r="F538" s="81" t="s">
        <v>127</v>
      </c>
      <c r="G538" s="448" t="s">
        <v>192</v>
      </c>
      <c r="H538" s="408" t="s">
        <v>1098</v>
      </c>
      <c r="J538" s="16"/>
      <c r="K538" s="16"/>
      <c r="L538" s="16"/>
    </row>
    <row r="539" spans="1:12" x14ac:dyDescent="0.25">
      <c r="A539" s="432" t="s">
        <v>131</v>
      </c>
      <c r="B539" s="550"/>
      <c r="C539" s="551"/>
      <c r="D539" s="552"/>
      <c r="E539" s="98" t="s">
        <v>45</v>
      </c>
      <c r="F539" s="81" t="s">
        <v>127</v>
      </c>
      <c r="G539" s="448" t="s">
        <v>192</v>
      </c>
      <c r="H539" s="408" t="s">
        <v>1099</v>
      </c>
      <c r="J539" s="16"/>
      <c r="K539" s="16"/>
      <c r="L539" s="16"/>
    </row>
    <row r="540" spans="1:12" x14ac:dyDescent="0.25">
      <c r="A540" s="432" t="s">
        <v>167</v>
      </c>
      <c r="B540" s="550"/>
      <c r="C540" s="551"/>
      <c r="D540" s="552"/>
      <c r="E540" s="98" t="s">
        <v>45</v>
      </c>
      <c r="F540" s="81" t="s">
        <v>127</v>
      </c>
      <c r="G540" s="448" t="s">
        <v>192</v>
      </c>
      <c r="H540" s="408" t="s">
        <v>1100</v>
      </c>
      <c r="J540" s="16"/>
      <c r="K540" s="16"/>
      <c r="L540" s="16"/>
    </row>
    <row r="541" spans="1:12" x14ac:dyDescent="0.25">
      <c r="A541" s="432" t="s">
        <v>29</v>
      </c>
      <c r="B541" s="550"/>
      <c r="C541" s="551"/>
      <c r="D541" s="552"/>
      <c r="E541" s="98" t="s">
        <v>45</v>
      </c>
      <c r="F541" s="81" t="s">
        <v>127</v>
      </c>
      <c r="G541" s="448" t="s">
        <v>192</v>
      </c>
      <c r="H541" s="408" t="s">
        <v>1101</v>
      </c>
      <c r="J541" s="16"/>
      <c r="K541" s="16"/>
      <c r="L541" s="16"/>
    </row>
    <row r="542" spans="1:12" x14ac:dyDescent="0.25">
      <c r="A542" s="433" t="s">
        <v>106</v>
      </c>
      <c r="B542" s="550"/>
      <c r="C542" s="551"/>
      <c r="D542" s="552"/>
      <c r="E542" s="98" t="s">
        <v>45</v>
      </c>
      <c r="F542" s="81" t="s">
        <v>127</v>
      </c>
      <c r="G542" s="448" t="s">
        <v>192</v>
      </c>
      <c r="H542" s="408" t="s">
        <v>1102</v>
      </c>
      <c r="J542" s="16"/>
      <c r="K542" s="16"/>
      <c r="L542" s="16"/>
    </row>
    <row r="543" spans="1:12" ht="25" x14ac:dyDescent="0.25">
      <c r="A543" s="433" t="s">
        <v>132</v>
      </c>
      <c r="B543" s="550"/>
      <c r="C543" s="551"/>
      <c r="D543" s="552"/>
      <c r="E543" s="98" t="s">
        <v>45</v>
      </c>
      <c r="F543" s="81" t="s">
        <v>127</v>
      </c>
      <c r="G543" s="448" t="s">
        <v>192</v>
      </c>
      <c r="H543" s="408" t="s">
        <v>1103</v>
      </c>
      <c r="J543" s="16"/>
      <c r="K543" s="16"/>
      <c r="L543" s="16"/>
    </row>
    <row r="544" spans="1:12" x14ac:dyDescent="0.25">
      <c r="A544" s="421"/>
      <c r="B544" s="105"/>
      <c r="C544" s="34"/>
      <c r="D544" s="449"/>
      <c r="E544" s="105"/>
      <c r="F544" s="34"/>
      <c r="G544" s="449"/>
      <c r="H544" s="408"/>
      <c r="J544" s="16"/>
      <c r="K544" s="16"/>
      <c r="L544" s="16"/>
    </row>
    <row r="545" spans="1:12" ht="28" x14ac:dyDescent="0.25">
      <c r="A545" s="376" t="s">
        <v>285</v>
      </c>
      <c r="B545" s="98"/>
      <c r="C545" s="81"/>
      <c r="D545" s="448"/>
      <c r="E545" s="98"/>
      <c r="F545" s="81"/>
      <c r="G545" s="448"/>
      <c r="H545" s="408"/>
      <c r="J545" s="16"/>
      <c r="K545" s="16"/>
      <c r="L545" s="16"/>
    </row>
    <row r="546" spans="1:12" x14ac:dyDescent="0.25">
      <c r="A546" s="386" t="s">
        <v>150</v>
      </c>
      <c r="B546" s="98" t="s">
        <v>45</v>
      </c>
      <c r="C546" s="81" t="s">
        <v>127</v>
      </c>
      <c r="D546" s="448" t="s">
        <v>192</v>
      </c>
      <c r="E546" s="98" t="s">
        <v>45</v>
      </c>
      <c r="F546" s="81" t="s">
        <v>127</v>
      </c>
      <c r="G546" s="448" t="s">
        <v>192</v>
      </c>
      <c r="H546" s="408" t="s">
        <v>1104</v>
      </c>
      <c r="J546" s="16"/>
      <c r="K546" s="16"/>
      <c r="L546" s="16"/>
    </row>
    <row r="547" spans="1:12" x14ac:dyDescent="0.25">
      <c r="A547" s="386" t="s">
        <v>143</v>
      </c>
      <c r="B547" s="98" t="s">
        <v>45</v>
      </c>
      <c r="C547" s="81" t="s">
        <v>127</v>
      </c>
      <c r="D547" s="448" t="s">
        <v>192</v>
      </c>
      <c r="E547" s="98" t="s">
        <v>45</v>
      </c>
      <c r="F547" s="81" t="s">
        <v>127</v>
      </c>
      <c r="G547" s="448" t="s">
        <v>192</v>
      </c>
      <c r="H547" s="408" t="s">
        <v>1105</v>
      </c>
      <c r="J547" s="16"/>
      <c r="K547" s="16"/>
      <c r="L547" s="16"/>
    </row>
    <row r="548" spans="1:12" x14ac:dyDescent="0.25">
      <c r="A548" s="386" t="s">
        <v>162</v>
      </c>
      <c r="B548" s="98" t="s">
        <v>45</v>
      </c>
      <c r="C548" s="81" t="s">
        <v>127</v>
      </c>
      <c r="D548" s="448" t="s">
        <v>192</v>
      </c>
      <c r="E548" s="98" t="s">
        <v>45</v>
      </c>
      <c r="F548" s="81" t="s">
        <v>127</v>
      </c>
      <c r="G548" s="448" t="s">
        <v>192</v>
      </c>
      <c r="H548" s="408" t="s">
        <v>1106</v>
      </c>
      <c r="J548" s="16"/>
      <c r="K548" s="16"/>
      <c r="L548" s="16"/>
    </row>
    <row r="549" spans="1:12" x14ac:dyDescent="0.25">
      <c r="A549" s="386" t="s">
        <v>191</v>
      </c>
      <c r="B549" s="98" t="s">
        <v>45</v>
      </c>
      <c r="C549" s="81" t="s">
        <v>127</v>
      </c>
      <c r="D549" s="448" t="s">
        <v>192</v>
      </c>
      <c r="E549" s="98" t="s">
        <v>45</v>
      </c>
      <c r="F549" s="81" t="s">
        <v>127</v>
      </c>
      <c r="G549" s="448" t="s">
        <v>192</v>
      </c>
      <c r="H549" s="408" t="s">
        <v>1107</v>
      </c>
      <c r="J549" s="16"/>
      <c r="K549" s="16"/>
      <c r="L549" s="16"/>
    </row>
    <row r="550" spans="1:12" x14ac:dyDescent="0.25">
      <c r="A550" s="386" t="s">
        <v>58</v>
      </c>
      <c r="B550" s="98" t="s">
        <v>45</v>
      </c>
      <c r="C550" s="81" t="s">
        <v>127</v>
      </c>
      <c r="D550" s="448" t="s">
        <v>192</v>
      </c>
      <c r="E550" s="98" t="s">
        <v>45</v>
      </c>
      <c r="F550" s="81" t="s">
        <v>127</v>
      </c>
      <c r="G550" s="448" t="s">
        <v>192</v>
      </c>
      <c r="H550" s="408" t="s">
        <v>1108</v>
      </c>
      <c r="J550" s="16"/>
      <c r="K550" s="16"/>
      <c r="L550" s="16"/>
    </row>
    <row r="551" spans="1:12" x14ac:dyDescent="0.25">
      <c r="A551" s="437"/>
      <c r="B551" s="98"/>
      <c r="C551" s="81"/>
      <c r="D551" s="448"/>
      <c r="E551" s="98"/>
      <c r="F551" s="81"/>
      <c r="G551" s="448"/>
      <c r="H551" s="408"/>
      <c r="J551" s="16"/>
      <c r="K551" s="16"/>
      <c r="L551" s="16"/>
    </row>
    <row r="552" spans="1:12" ht="13" x14ac:dyDescent="0.25">
      <c r="A552" s="424" t="s">
        <v>178</v>
      </c>
      <c r="B552" s="106"/>
      <c r="C552" s="58"/>
      <c r="D552" s="450"/>
      <c r="E552" s="106"/>
      <c r="F552" s="58"/>
      <c r="G552" s="450"/>
      <c r="H552" s="408"/>
      <c r="J552" s="16"/>
      <c r="K552" s="16"/>
      <c r="L552" s="16"/>
    </row>
    <row r="553" spans="1:12" x14ac:dyDescent="0.25">
      <c r="A553" s="425" t="s">
        <v>179</v>
      </c>
      <c r="B553" s="550"/>
      <c r="C553" s="551"/>
      <c r="D553" s="552"/>
      <c r="E553" s="106" t="s">
        <v>47</v>
      </c>
      <c r="F553" s="58" t="s">
        <v>127</v>
      </c>
      <c r="G553" s="450" t="s">
        <v>192</v>
      </c>
      <c r="H553" s="408" t="s">
        <v>1109</v>
      </c>
      <c r="J553" s="16"/>
      <c r="K553" s="16"/>
      <c r="L553" s="16"/>
    </row>
    <row r="554" spans="1:12" x14ac:dyDescent="0.25">
      <c r="A554" s="425" t="s">
        <v>180</v>
      </c>
      <c r="B554" s="550"/>
      <c r="C554" s="551"/>
      <c r="D554" s="552"/>
      <c r="E554" s="106" t="s">
        <v>47</v>
      </c>
      <c r="F554" s="58" t="s">
        <v>127</v>
      </c>
      <c r="G554" s="450" t="s">
        <v>192</v>
      </c>
      <c r="H554" s="408" t="s">
        <v>1110</v>
      </c>
      <c r="J554" s="16"/>
      <c r="K554" s="16"/>
      <c r="L554" s="16"/>
    </row>
    <row r="555" spans="1:12" x14ac:dyDescent="0.25">
      <c r="A555" s="425" t="s">
        <v>58</v>
      </c>
      <c r="B555" s="550"/>
      <c r="C555" s="551"/>
      <c r="D555" s="552"/>
      <c r="E555" s="106" t="s">
        <v>47</v>
      </c>
      <c r="F555" s="58" t="s">
        <v>127</v>
      </c>
      <c r="G555" s="450" t="s">
        <v>192</v>
      </c>
      <c r="H555" s="408" t="s">
        <v>1111</v>
      </c>
      <c r="J555" s="16"/>
      <c r="K555" s="16"/>
      <c r="L555" s="16"/>
    </row>
    <row r="556" spans="1:12" x14ac:dyDescent="0.25">
      <c r="A556" s="437"/>
      <c r="B556" s="98"/>
      <c r="C556" s="81"/>
      <c r="D556" s="448"/>
      <c r="E556" s="98"/>
      <c r="F556" s="81"/>
      <c r="G556" s="448"/>
      <c r="H556" s="409"/>
      <c r="J556" s="16"/>
      <c r="K556" s="16"/>
      <c r="L556" s="16"/>
    </row>
    <row r="557" spans="1:12" ht="26" x14ac:dyDescent="0.25">
      <c r="A557" s="384" t="s">
        <v>294</v>
      </c>
      <c r="B557" s="98" t="s">
        <v>45</v>
      </c>
      <c r="C557" s="81" t="s">
        <v>127</v>
      </c>
      <c r="D557" s="448" t="s">
        <v>192</v>
      </c>
      <c r="E557" s="98" t="s">
        <v>45</v>
      </c>
      <c r="F557" s="81" t="s">
        <v>127</v>
      </c>
      <c r="G557" s="448" t="s">
        <v>192</v>
      </c>
      <c r="H557" s="408" t="s">
        <v>294</v>
      </c>
      <c r="J557" s="16"/>
      <c r="K557" s="16"/>
      <c r="L557" s="16"/>
    </row>
    <row r="558" spans="1:12" ht="13" x14ac:dyDescent="0.25">
      <c r="A558" s="372" t="s">
        <v>197</v>
      </c>
      <c r="B558" s="98"/>
      <c r="C558" s="81"/>
      <c r="D558" s="448"/>
      <c r="E558" s="98"/>
      <c r="F558" s="81"/>
      <c r="G558" s="448"/>
      <c r="H558" s="405"/>
      <c r="J558" s="16"/>
      <c r="K558" s="16"/>
      <c r="L558" s="16"/>
    </row>
    <row r="559" spans="1:12" ht="25" x14ac:dyDescent="0.25">
      <c r="A559" s="389" t="s">
        <v>288</v>
      </c>
      <c r="B559" s="98" t="s">
        <v>45</v>
      </c>
      <c r="C559" s="81" t="s">
        <v>127</v>
      </c>
      <c r="D559" s="448" t="s">
        <v>192</v>
      </c>
      <c r="E559" s="98" t="s">
        <v>45</v>
      </c>
      <c r="F559" s="81" t="s">
        <v>127</v>
      </c>
      <c r="G559" s="448" t="s">
        <v>192</v>
      </c>
      <c r="H559" s="409" t="s">
        <v>1112</v>
      </c>
      <c r="J559" s="16"/>
      <c r="K559" s="16"/>
      <c r="L559" s="16"/>
    </row>
    <row r="560" spans="1:12" ht="13" x14ac:dyDescent="0.25">
      <c r="A560" s="391" t="s">
        <v>160</v>
      </c>
      <c r="B560" s="98"/>
      <c r="C560" s="81"/>
      <c r="D560" s="448"/>
      <c r="E560" s="98"/>
      <c r="F560" s="81"/>
      <c r="G560" s="448"/>
      <c r="H560" s="409"/>
      <c r="J560" s="16"/>
      <c r="K560" s="16"/>
      <c r="L560" s="16"/>
    </row>
    <row r="561" spans="1:12" x14ac:dyDescent="0.25">
      <c r="A561" s="395" t="s">
        <v>241</v>
      </c>
      <c r="B561" s="98" t="s">
        <v>45</v>
      </c>
      <c r="C561" s="81" t="s">
        <v>127</v>
      </c>
      <c r="D561" s="448" t="s">
        <v>192</v>
      </c>
      <c r="E561" s="98" t="s">
        <v>45</v>
      </c>
      <c r="F561" s="81" t="s">
        <v>127</v>
      </c>
      <c r="G561" s="448" t="s">
        <v>192</v>
      </c>
      <c r="H561" s="409" t="s">
        <v>328</v>
      </c>
      <c r="J561" s="16"/>
      <c r="K561" s="16"/>
      <c r="L561" s="16"/>
    </row>
    <row r="562" spans="1:12" x14ac:dyDescent="0.25">
      <c r="A562" s="395" t="s">
        <v>295</v>
      </c>
      <c r="B562" s="98" t="s">
        <v>45</v>
      </c>
      <c r="C562" s="81" t="s">
        <v>127</v>
      </c>
      <c r="D562" s="448" t="s">
        <v>192</v>
      </c>
      <c r="E562" s="98" t="s">
        <v>45</v>
      </c>
      <c r="F562" s="81" t="s">
        <v>127</v>
      </c>
      <c r="G562" s="448" t="s">
        <v>192</v>
      </c>
      <c r="H562" s="409" t="s">
        <v>329</v>
      </c>
      <c r="J562" s="16"/>
      <c r="K562" s="16"/>
      <c r="L562" s="16"/>
    </row>
    <row r="563" spans="1:12" x14ac:dyDescent="0.25">
      <c r="A563" s="395" t="s">
        <v>243</v>
      </c>
      <c r="B563" s="98" t="s">
        <v>45</v>
      </c>
      <c r="C563" s="81" t="s">
        <v>127</v>
      </c>
      <c r="D563" s="448" t="s">
        <v>192</v>
      </c>
      <c r="E563" s="98" t="s">
        <v>45</v>
      </c>
      <c r="F563" s="81" t="s">
        <v>127</v>
      </c>
      <c r="G563" s="448" t="s">
        <v>192</v>
      </c>
      <c r="H563" s="409" t="s">
        <v>330</v>
      </c>
      <c r="J563" s="16"/>
      <c r="K563" s="16"/>
      <c r="L563" s="16"/>
    </row>
    <row r="564" spans="1:12" ht="13" x14ac:dyDescent="0.25">
      <c r="A564" s="438" t="s">
        <v>213</v>
      </c>
      <c r="B564" s="105"/>
      <c r="C564" s="34"/>
      <c r="D564" s="449"/>
      <c r="E564" s="105"/>
      <c r="F564" s="34"/>
      <c r="G564" s="449"/>
      <c r="H564" s="409"/>
      <c r="J564" s="16"/>
      <c r="K564" s="16"/>
      <c r="L564" s="16"/>
    </row>
    <row r="565" spans="1:12" ht="25" x14ac:dyDescent="0.25">
      <c r="A565" s="439" t="s">
        <v>194</v>
      </c>
      <c r="B565" s="550"/>
      <c r="C565" s="551"/>
      <c r="D565" s="552"/>
      <c r="E565" s="98" t="s">
        <v>45</v>
      </c>
      <c r="F565" s="81" t="s">
        <v>127</v>
      </c>
      <c r="G565" s="448" t="s">
        <v>192</v>
      </c>
      <c r="H565" s="409" t="s">
        <v>1113</v>
      </c>
      <c r="J565" s="16"/>
      <c r="K565" s="16"/>
      <c r="L565" s="16"/>
    </row>
    <row r="566" spans="1:12" x14ac:dyDescent="0.25">
      <c r="A566" s="382" t="s">
        <v>168</v>
      </c>
      <c r="B566" s="550"/>
      <c r="C566" s="551"/>
      <c r="D566" s="552"/>
      <c r="E566" s="98" t="s">
        <v>45</v>
      </c>
      <c r="F566" s="81" t="s">
        <v>127</v>
      </c>
      <c r="G566" s="448" t="s">
        <v>192</v>
      </c>
      <c r="H566" s="409" t="s">
        <v>337</v>
      </c>
      <c r="J566" s="16"/>
      <c r="K566" s="16"/>
      <c r="L566" s="16"/>
    </row>
    <row r="567" spans="1:12" x14ac:dyDescent="0.25">
      <c r="A567" s="382" t="s">
        <v>169</v>
      </c>
      <c r="B567" s="550"/>
      <c r="C567" s="551"/>
      <c r="D567" s="552"/>
      <c r="E567" s="98" t="s">
        <v>45</v>
      </c>
      <c r="F567" s="81" t="s">
        <v>127</v>
      </c>
      <c r="G567" s="448" t="s">
        <v>192</v>
      </c>
      <c r="H567" s="409" t="s">
        <v>1114</v>
      </c>
      <c r="J567" s="16"/>
      <c r="K567" s="16"/>
      <c r="L567" s="16"/>
    </row>
    <row r="568" spans="1:12" x14ac:dyDescent="0.25">
      <c r="A568" s="382" t="s">
        <v>170</v>
      </c>
      <c r="B568" s="550"/>
      <c r="C568" s="551"/>
      <c r="D568" s="552"/>
      <c r="E568" s="98" t="s">
        <v>45</v>
      </c>
      <c r="F568" s="81" t="s">
        <v>127</v>
      </c>
      <c r="G568" s="448" t="s">
        <v>192</v>
      </c>
      <c r="H568" s="409" t="s">
        <v>338</v>
      </c>
      <c r="J568" s="16"/>
      <c r="K568" s="16"/>
      <c r="L568" s="16"/>
    </row>
    <row r="569" spans="1:12" x14ac:dyDescent="0.25">
      <c r="A569" s="382" t="s">
        <v>58</v>
      </c>
      <c r="B569" s="550"/>
      <c r="C569" s="551"/>
      <c r="D569" s="552"/>
      <c r="E569" s="98" t="s">
        <v>45</v>
      </c>
      <c r="F569" s="81" t="s">
        <v>127</v>
      </c>
      <c r="G569" s="448" t="s">
        <v>192</v>
      </c>
      <c r="H569" s="409" t="s">
        <v>339</v>
      </c>
      <c r="J569" s="16"/>
      <c r="K569" s="16"/>
      <c r="L569" s="16"/>
    </row>
    <row r="570" spans="1:12" x14ac:dyDescent="0.25">
      <c r="A570" s="440" t="s">
        <v>171</v>
      </c>
      <c r="B570" s="550"/>
      <c r="C570" s="551"/>
      <c r="D570" s="552"/>
      <c r="E570" s="98" t="s">
        <v>45</v>
      </c>
      <c r="F570" s="81" t="s">
        <v>127</v>
      </c>
      <c r="G570" s="448" t="s">
        <v>192</v>
      </c>
      <c r="H570" s="409" t="s">
        <v>340</v>
      </c>
      <c r="J570" s="16"/>
      <c r="K570" s="16"/>
      <c r="L570" s="16"/>
    </row>
    <row r="571" spans="1:12" ht="25" x14ac:dyDescent="0.25">
      <c r="A571" s="389" t="s">
        <v>289</v>
      </c>
      <c r="B571" s="98" t="s">
        <v>45</v>
      </c>
      <c r="C571" s="81" t="s">
        <v>127</v>
      </c>
      <c r="D571" s="448" t="s">
        <v>192</v>
      </c>
      <c r="E571" s="98" t="s">
        <v>45</v>
      </c>
      <c r="F571" s="81" t="s">
        <v>127</v>
      </c>
      <c r="G571" s="448" t="s">
        <v>192</v>
      </c>
      <c r="H571" s="409" t="s">
        <v>1115</v>
      </c>
      <c r="J571" s="16"/>
      <c r="K571" s="16"/>
      <c r="L571" s="16"/>
    </row>
    <row r="572" spans="1:12" ht="13" x14ac:dyDescent="0.25">
      <c r="A572" s="391" t="s">
        <v>160</v>
      </c>
      <c r="B572" s="98"/>
      <c r="C572" s="81"/>
      <c r="D572" s="448"/>
      <c r="E572" s="98"/>
      <c r="F572" s="81"/>
      <c r="G572" s="448"/>
      <c r="H572" s="409"/>
      <c r="J572" s="16"/>
      <c r="K572" s="16"/>
      <c r="L572" s="16"/>
    </row>
    <row r="573" spans="1:12" x14ac:dyDescent="0.25">
      <c r="A573" s="395" t="s">
        <v>241</v>
      </c>
      <c r="B573" s="98" t="s">
        <v>45</v>
      </c>
      <c r="C573" s="81" t="s">
        <v>127</v>
      </c>
      <c r="D573" s="448" t="s">
        <v>192</v>
      </c>
      <c r="E573" s="98" t="s">
        <v>45</v>
      </c>
      <c r="F573" s="81" t="s">
        <v>127</v>
      </c>
      <c r="G573" s="448" t="s">
        <v>192</v>
      </c>
      <c r="H573" s="409" t="s">
        <v>331</v>
      </c>
      <c r="J573" s="16"/>
      <c r="K573" s="16"/>
      <c r="L573" s="16"/>
    </row>
    <row r="574" spans="1:12" x14ac:dyDescent="0.25">
      <c r="A574" s="395" t="s">
        <v>295</v>
      </c>
      <c r="B574" s="98" t="s">
        <v>45</v>
      </c>
      <c r="C574" s="81" t="s">
        <v>127</v>
      </c>
      <c r="D574" s="448" t="s">
        <v>192</v>
      </c>
      <c r="E574" s="98" t="s">
        <v>45</v>
      </c>
      <c r="F574" s="81" t="s">
        <v>127</v>
      </c>
      <c r="G574" s="448" t="s">
        <v>192</v>
      </c>
      <c r="H574" s="409" t="s">
        <v>332</v>
      </c>
      <c r="J574" s="16"/>
      <c r="K574" s="16"/>
      <c r="L574" s="16"/>
    </row>
    <row r="575" spans="1:12" x14ac:dyDescent="0.25">
      <c r="A575" s="395" t="s">
        <v>293</v>
      </c>
      <c r="B575" s="98" t="s">
        <v>45</v>
      </c>
      <c r="C575" s="81" t="s">
        <v>127</v>
      </c>
      <c r="D575" s="448" t="s">
        <v>192</v>
      </c>
      <c r="E575" s="98" t="s">
        <v>45</v>
      </c>
      <c r="F575" s="81" t="s">
        <v>127</v>
      </c>
      <c r="G575" s="448" t="s">
        <v>192</v>
      </c>
      <c r="H575" s="409" t="s">
        <v>333</v>
      </c>
      <c r="J575" s="16"/>
      <c r="K575" s="16"/>
      <c r="L575" s="16"/>
    </row>
    <row r="576" spans="1:12" ht="13" x14ac:dyDescent="0.25">
      <c r="A576" s="438" t="s">
        <v>213</v>
      </c>
      <c r="B576" s="105"/>
      <c r="C576" s="34"/>
      <c r="D576" s="449"/>
      <c r="E576" s="105"/>
      <c r="F576" s="34"/>
      <c r="G576" s="449"/>
      <c r="H576" s="409"/>
      <c r="J576" s="16"/>
      <c r="K576" s="16"/>
      <c r="L576" s="16"/>
    </row>
    <row r="577" spans="1:12" ht="25" x14ac:dyDescent="0.25">
      <c r="A577" s="439" t="s">
        <v>194</v>
      </c>
      <c r="B577" s="550"/>
      <c r="C577" s="551"/>
      <c r="D577" s="552"/>
      <c r="E577" s="98" t="s">
        <v>45</v>
      </c>
      <c r="F577" s="81" t="s">
        <v>127</v>
      </c>
      <c r="G577" s="448" t="s">
        <v>192</v>
      </c>
      <c r="H577" s="409" t="s">
        <v>1116</v>
      </c>
      <c r="J577" s="16"/>
      <c r="K577" s="16"/>
      <c r="L577" s="16"/>
    </row>
    <row r="578" spans="1:12" x14ac:dyDescent="0.25">
      <c r="A578" s="382" t="s">
        <v>168</v>
      </c>
      <c r="B578" s="550"/>
      <c r="C578" s="551"/>
      <c r="D578" s="552"/>
      <c r="E578" s="98" t="s">
        <v>45</v>
      </c>
      <c r="F578" s="81" t="s">
        <v>127</v>
      </c>
      <c r="G578" s="448" t="s">
        <v>192</v>
      </c>
      <c r="H578" s="409" t="s">
        <v>341</v>
      </c>
      <c r="J578" s="16"/>
      <c r="K578" s="16"/>
      <c r="L578" s="16"/>
    </row>
    <row r="579" spans="1:12" x14ac:dyDescent="0.25">
      <c r="A579" s="382" t="s">
        <v>169</v>
      </c>
      <c r="B579" s="550"/>
      <c r="C579" s="551"/>
      <c r="D579" s="552"/>
      <c r="E579" s="98" t="s">
        <v>45</v>
      </c>
      <c r="F579" s="81" t="s">
        <v>127</v>
      </c>
      <c r="G579" s="448" t="s">
        <v>192</v>
      </c>
      <c r="H579" s="409" t="s">
        <v>1117</v>
      </c>
      <c r="J579" s="16"/>
      <c r="K579" s="16"/>
      <c r="L579" s="16"/>
    </row>
    <row r="580" spans="1:12" x14ac:dyDescent="0.25">
      <c r="A580" s="382" t="s">
        <v>170</v>
      </c>
      <c r="B580" s="550"/>
      <c r="C580" s="551"/>
      <c r="D580" s="552"/>
      <c r="E580" s="98" t="s">
        <v>45</v>
      </c>
      <c r="F580" s="81" t="s">
        <v>127</v>
      </c>
      <c r="G580" s="448" t="s">
        <v>192</v>
      </c>
      <c r="H580" s="409" t="s">
        <v>1339</v>
      </c>
      <c r="J580" s="16"/>
      <c r="K580" s="16"/>
      <c r="L580" s="16"/>
    </row>
    <row r="581" spans="1:12" x14ac:dyDescent="0.25">
      <c r="A581" s="382" t="s">
        <v>58</v>
      </c>
      <c r="B581" s="550"/>
      <c r="C581" s="551"/>
      <c r="D581" s="552"/>
      <c r="E581" s="98" t="s">
        <v>45</v>
      </c>
      <c r="F581" s="81" t="s">
        <v>127</v>
      </c>
      <c r="G581" s="448" t="s">
        <v>192</v>
      </c>
      <c r="H581" s="409" t="s">
        <v>342</v>
      </c>
      <c r="J581" s="16"/>
      <c r="K581" s="16"/>
      <c r="L581" s="16"/>
    </row>
    <row r="582" spans="1:12" x14ac:dyDescent="0.25">
      <c r="A582" s="440" t="s">
        <v>171</v>
      </c>
      <c r="B582" s="550"/>
      <c r="C582" s="551"/>
      <c r="D582" s="552"/>
      <c r="E582" s="98" t="s">
        <v>45</v>
      </c>
      <c r="F582" s="81" t="s">
        <v>127</v>
      </c>
      <c r="G582" s="448" t="s">
        <v>192</v>
      </c>
      <c r="H582" s="409" t="s">
        <v>343</v>
      </c>
      <c r="J582" s="16"/>
      <c r="K582" s="16"/>
      <c r="L582" s="16"/>
    </row>
    <row r="583" spans="1:12" ht="25" x14ac:dyDescent="0.25">
      <c r="A583" s="389" t="s">
        <v>290</v>
      </c>
      <c r="B583" s="98" t="s">
        <v>45</v>
      </c>
      <c r="C583" s="81" t="s">
        <v>127</v>
      </c>
      <c r="D583" s="448" t="s">
        <v>192</v>
      </c>
      <c r="E583" s="98" t="s">
        <v>45</v>
      </c>
      <c r="F583" s="81" t="s">
        <v>127</v>
      </c>
      <c r="G583" s="448" t="s">
        <v>192</v>
      </c>
      <c r="H583" s="409" t="s">
        <v>1118</v>
      </c>
      <c r="J583" s="16"/>
      <c r="K583" s="16"/>
      <c r="L583" s="16"/>
    </row>
    <row r="584" spans="1:12" ht="13" x14ac:dyDescent="0.25">
      <c r="A584" s="391" t="s">
        <v>160</v>
      </c>
      <c r="B584" s="98"/>
      <c r="C584" s="81"/>
      <c r="D584" s="448"/>
      <c r="E584" s="98"/>
      <c r="F584" s="81"/>
      <c r="G584" s="448"/>
      <c r="H584" s="409"/>
      <c r="J584" s="16"/>
      <c r="K584" s="16"/>
      <c r="L584" s="16"/>
    </row>
    <row r="585" spans="1:12" x14ac:dyDescent="0.25">
      <c r="A585" s="395" t="s">
        <v>241</v>
      </c>
      <c r="B585" s="98" t="s">
        <v>45</v>
      </c>
      <c r="C585" s="81" t="s">
        <v>127</v>
      </c>
      <c r="D585" s="448" t="s">
        <v>192</v>
      </c>
      <c r="E585" s="98" t="s">
        <v>45</v>
      </c>
      <c r="F585" s="81" t="s">
        <v>127</v>
      </c>
      <c r="G585" s="448" t="s">
        <v>192</v>
      </c>
      <c r="H585" s="409" t="s">
        <v>334</v>
      </c>
      <c r="J585" s="16"/>
      <c r="K585" s="16"/>
      <c r="L585" s="16"/>
    </row>
    <row r="586" spans="1:12" x14ac:dyDescent="0.25">
      <c r="A586" s="395" t="s">
        <v>242</v>
      </c>
      <c r="B586" s="98" t="s">
        <v>45</v>
      </c>
      <c r="C586" s="81" t="s">
        <v>127</v>
      </c>
      <c r="D586" s="448" t="s">
        <v>192</v>
      </c>
      <c r="E586" s="98" t="s">
        <v>45</v>
      </c>
      <c r="F586" s="81" t="s">
        <v>127</v>
      </c>
      <c r="G586" s="448" t="s">
        <v>192</v>
      </c>
      <c r="H586" s="409" t="s">
        <v>335</v>
      </c>
      <c r="J586" s="16"/>
      <c r="K586" s="16"/>
      <c r="L586" s="16"/>
    </row>
    <row r="587" spans="1:12" x14ac:dyDescent="0.25">
      <c r="A587" s="395" t="s">
        <v>243</v>
      </c>
      <c r="B587" s="98" t="s">
        <v>45</v>
      </c>
      <c r="C587" s="81" t="s">
        <v>127</v>
      </c>
      <c r="D587" s="448" t="s">
        <v>192</v>
      </c>
      <c r="E587" s="98" t="s">
        <v>45</v>
      </c>
      <c r="F587" s="81" t="s">
        <v>127</v>
      </c>
      <c r="G587" s="448" t="s">
        <v>192</v>
      </c>
      <c r="H587" s="409" t="s">
        <v>336</v>
      </c>
      <c r="J587" s="16"/>
      <c r="K587" s="16"/>
      <c r="L587" s="16"/>
    </row>
    <row r="588" spans="1:12" ht="13" x14ac:dyDescent="0.25">
      <c r="A588" s="438" t="s">
        <v>213</v>
      </c>
      <c r="B588" s="105"/>
      <c r="C588" s="34"/>
      <c r="D588" s="449"/>
      <c r="E588" s="105"/>
      <c r="F588" s="34"/>
      <c r="G588" s="449"/>
      <c r="H588" s="409"/>
      <c r="J588" s="16"/>
      <c r="K588" s="16"/>
      <c r="L588" s="16"/>
    </row>
    <row r="589" spans="1:12" ht="25" x14ac:dyDescent="0.25">
      <c r="A589" s="439" t="s">
        <v>194</v>
      </c>
      <c r="B589" s="550"/>
      <c r="C589" s="551"/>
      <c r="D589" s="552"/>
      <c r="E589" s="98" t="s">
        <v>45</v>
      </c>
      <c r="F589" s="81" t="s">
        <v>127</v>
      </c>
      <c r="G589" s="448" t="s">
        <v>192</v>
      </c>
      <c r="H589" s="409" t="s">
        <v>1119</v>
      </c>
      <c r="J589" s="16"/>
      <c r="K589" s="16"/>
      <c r="L589" s="16"/>
    </row>
    <row r="590" spans="1:12" x14ac:dyDescent="0.25">
      <c r="A590" s="382" t="s">
        <v>168</v>
      </c>
      <c r="B590" s="550"/>
      <c r="C590" s="551"/>
      <c r="D590" s="552"/>
      <c r="E590" s="98" t="s">
        <v>45</v>
      </c>
      <c r="F590" s="81" t="s">
        <v>127</v>
      </c>
      <c r="G590" s="448" t="s">
        <v>192</v>
      </c>
      <c r="H590" s="409" t="s">
        <v>344</v>
      </c>
      <c r="J590" s="16"/>
      <c r="K590" s="16"/>
      <c r="L590" s="16"/>
    </row>
    <row r="591" spans="1:12" x14ac:dyDescent="0.25">
      <c r="A591" s="382" t="s">
        <v>169</v>
      </c>
      <c r="B591" s="550"/>
      <c r="C591" s="551"/>
      <c r="D591" s="552"/>
      <c r="E591" s="98" t="s">
        <v>45</v>
      </c>
      <c r="F591" s="81" t="s">
        <v>127</v>
      </c>
      <c r="G591" s="448" t="s">
        <v>192</v>
      </c>
      <c r="H591" s="409" t="s">
        <v>1120</v>
      </c>
      <c r="J591" s="16"/>
      <c r="K591" s="16"/>
      <c r="L591" s="16"/>
    </row>
    <row r="592" spans="1:12" x14ac:dyDescent="0.25">
      <c r="A592" s="382" t="s">
        <v>170</v>
      </c>
      <c r="B592" s="550"/>
      <c r="C592" s="551"/>
      <c r="D592" s="552"/>
      <c r="E592" s="98" t="s">
        <v>45</v>
      </c>
      <c r="F592" s="81" t="s">
        <v>127</v>
      </c>
      <c r="G592" s="448" t="s">
        <v>192</v>
      </c>
      <c r="H592" s="409" t="s">
        <v>345</v>
      </c>
      <c r="J592" s="16"/>
      <c r="K592" s="16"/>
      <c r="L592" s="16"/>
    </row>
    <row r="593" spans="1:12" x14ac:dyDescent="0.25">
      <c r="A593" s="382" t="s">
        <v>58</v>
      </c>
      <c r="B593" s="550"/>
      <c r="C593" s="551"/>
      <c r="D593" s="552"/>
      <c r="E593" s="98" t="s">
        <v>45</v>
      </c>
      <c r="F593" s="81" t="s">
        <v>127</v>
      </c>
      <c r="G593" s="448" t="s">
        <v>192</v>
      </c>
      <c r="H593" s="409" t="s">
        <v>346</v>
      </c>
      <c r="J593" s="16"/>
      <c r="K593" s="16"/>
      <c r="L593" s="16"/>
    </row>
    <row r="594" spans="1:12" x14ac:dyDescent="0.25">
      <c r="A594" s="440" t="s">
        <v>171</v>
      </c>
      <c r="B594" s="550"/>
      <c r="C594" s="551"/>
      <c r="D594" s="552"/>
      <c r="E594" s="98" t="s">
        <v>45</v>
      </c>
      <c r="F594" s="81" t="s">
        <v>127</v>
      </c>
      <c r="G594" s="448" t="s">
        <v>192</v>
      </c>
      <c r="H594" s="409" t="s">
        <v>347</v>
      </c>
      <c r="J594" s="16"/>
      <c r="K594" s="16"/>
      <c r="L594" s="16"/>
    </row>
    <row r="595" spans="1:12" x14ac:dyDescent="0.25">
      <c r="A595" s="437"/>
      <c r="B595" s="98"/>
      <c r="C595" s="81"/>
      <c r="D595" s="448"/>
      <c r="E595" s="98"/>
      <c r="F595" s="81"/>
      <c r="G595" s="448"/>
      <c r="H595" s="409"/>
      <c r="J595" s="16"/>
      <c r="K595" s="16"/>
      <c r="L595" s="16"/>
    </row>
    <row r="596" spans="1:12" ht="13" x14ac:dyDescent="0.25">
      <c r="A596" s="424" t="s">
        <v>178</v>
      </c>
      <c r="B596" s="106"/>
      <c r="C596" s="58"/>
      <c r="D596" s="450"/>
      <c r="E596" s="106"/>
      <c r="F596" s="58"/>
      <c r="G596" s="450"/>
      <c r="H596" s="409"/>
      <c r="J596" s="16"/>
      <c r="K596" s="16"/>
      <c r="L596" s="16"/>
    </row>
    <row r="597" spans="1:12" x14ac:dyDescent="0.25">
      <c r="A597" s="425" t="s">
        <v>179</v>
      </c>
      <c r="B597" s="550"/>
      <c r="C597" s="551"/>
      <c r="D597" s="552"/>
      <c r="E597" s="106" t="s">
        <v>47</v>
      </c>
      <c r="F597" s="58" t="s">
        <v>127</v>
      </c>
      <c r="G597" s="450" t="s">
        <v>192</v>
      </c>
      <c r="H597" s="409" t="s">
        <v>1121</v>
      </c>
      <c r="J597" s="16"/>
      <c r="K597" s="16"/>
      <c r="L597" s="16"/>
    </row>
    <row r="598" spans="1:12" x14ac:dyDescent="0.25">
      <c r="A598" s="425" t="s">
        <v>180</v>
      </c>
      <c r="B598" s="550"/>
      <c r="C598" s="551"/>
      <c r="D598" s="552"/>
      <c r="E598" s="106" t="s">
        <v>47</v>
      </c>
      <c r="F598" s="58" t="s">
        <v>127</v>
      </c>
      <c r="G598" s="450" t="s">
        <v>192</v>
      </c>
      <c r="H598" s="409" t="s">
        <v>1122</v>
      </c>
      <c r="J598" s="16"/>
      <c r="K598" s="16"/>
      <c r="L598" s="16"/>
    </row>
    <row r="599" spans="1:12" x14ac:dyDescent="0.25">
      <c r="A599" s="425" t="s">
        <v>58</v>
      </c>
      <c r="B599" s="550"/>
      <c r="C599" s="551"/>
      <c r="D599" s="552"/>
      <c r="E599" s="106" t="s">
        <v>47</v>
      </c>
      <c r="F599" s="58" t="s">
        <v>127</v>
      </c>
      <c r="G599" s="450" t="s">
        <v>192</v>
      </c>
      <c r="H599" s="409" t="s">
        <v>1123</v>
      </c>
      <c r="J599" s="16"/>
      <c r="K599" s="16"/>
      <c r="L599" s="16"/>
    </row>
    <row r="600" spans="1:12" x14ac:dyDescent="0.25">
      <c r="A600" s="437"/>
      <c r="B600" s="98"/>
      <c r="C600" s="81"/>
      <c r="D600" s="448"/>
      <c r="E600" s="245"/>
      <c r="F600" s="246"/>
      <c r="G600" s="334"/>
      <c r="H600" s="409"/>
      <c r="J600" s="16"/>
      <c r="K600" s="16"/>
      <c r="L600" s="16"/>
    </row>
    <row r="601" spans="1:12" ht="26" x14ac:dyDescent="0.25">
      <c r="A601" s="441" t="s">
        <v>25</v>
      </c>
      <c r="B601" s="587"/>
      <c r="C601" s="588"/>
      <c r="D601" s="589"/>
      <c r="E601" s="245" t="s">
        <v>45</v>
      </c>
      <c r="F601" s="246" t="s">
        <v>127</v>
      </c>
      <c r="G601" s="334" t="s">
        <v>192</v>
      </c>
      <c r="H601" s="409" t="s">
        <v>25</v>
      </c>
      <c r="J601" s="16"/>
      <c r="K601" s="16"/>
      <c r="L601" s="16"/>
    </row>
    <row r="602" spans="1:12" ht="13" x14ac:dyDescent="0.25">
      <c r="A602" s="426" t="s">
        <v>189</v>
      </c>
      <c r="B602" s="105"/>
      <c r="C602" s="34"/>
      <c r="D602" s="449"/>
      <c r="E602" s="266"/>
      <c r="F602" s="267"/>
      <c r="G602" s="337"/>
      <c r="H602" s="409"/>
      <c r="J602" s="16"/>
      <c r="K602" s="16"/>
      <c r="L602" s="16"/>
    </row>
    <row r="603" spans="1:12" x14ac:dyDescent="0.25">
      <c r="A603" s="389" t="s">
        <v>26</v>
      </c>
      <c r="B603" s="98" t="s">
        <v>45</v>
      </c>
      <c r="C603" s="81" t="s">
        <v>127</v>
      </c>
      <c r="D603" s="448" t="s">
        <v>192</v>
      </c>
      <c r="E603" s="245" t="s">
        <v>45</v>
      </c>
      <c r="F603" s="246" t="s">
        <v>127</v>
      </c>
      <c r="G603" s="334" t="s">
        <v>192</v>
      </c>
      <c r="H603" s="409" t="s">
        <v>524</v>
      </c>
      <c r="J603" s="16"/>
      <c r="K603" s="16"/>
      <c r="L603" s="16"/>
    </row>
    <row r="604" spans="1:12" x14ac:dyDescent="0.25">
      <c r="A604" s="389" t="s">
        <v>27</v>
      </c>
      <c r="B604" s="98" t="s">
        <v>45</v>
      </c>
      <c r="C604" s="81" t="s">
        <v>127</v>
      </c>
      <c r="D604" s="448" t="s">
        <v>192</v>
      </c>
      <c r="E604" s="245" t="s">
        <v>45</v>
      </c>
      <c r="F604" s="246" t="s">
        <v>127</v>
      </c>
      <c r="G604" s="334" t="s">
        <v>192</v>
      </c>
      <c r="H604" s="409" t="s">
        <v>537</v>
      </c>
      <c r="J604" s="16"/>
      <c r="K604" s="16"/>
      <c r="L604" s="16"/>
    </row>
    <row r="605" spans="1:12" ht="13" x14ac:dyDescent="0.25">
      <c r="A605" s="391" t="s">
        <v>28</v>
      </c>
      <c r="B605" s="98"/>
      <c r="C605" s="81"/>
      <c r="D605" s="448"/>
      <c r="E605" s="245"/>
      <c r="F605" s="246"/>
      <c r="G605" s="334"/>
      <c r="H605" s="409"/>
      <c r="J605" s="16"/>
      <c r="K605" s="16"/>
      <c r="L605" s="16"/>
    </row>
    <row r="606" spans="1:12" x14ac:dyDescent="0.25">
      <c r="A606" s="395" t="s">
        <v>128</v>
      </c>
      <c r="B606" s="98" t="s">
        <v>45</v>
      </c>
      <c r="C606" s="81" t="s">
        <v>127</v>
      </c>
      <c r="D606" s="448" t="s">
        <v>192</v>
      </c>
      <c r="E606" s="245" t="s">
        <v>45</v>
      </c>
      <c r="F606" s="246" t="s">
        <v>127</v>
      </c>
      <c r="G606" s="334" t="s">
        <v>192</v>
      </c>
      <c r="H606" s="409" t="s">
        <v>525</v>
      </c>
      <c r="J606" s="16"/>
      <c r="K606" s="16"/>
      <c r="L606" s="16"/>
    </row>
    <row r="607" spans="1:12" x14ac:dyDescent="0.25">
      <c r="A607" s="395" t="s">
        <v>141</v>
      </c>
      <c r="B607" s="98" t="s">
        <v>45</v>
      </c>
      <c r="C607" s="81" t="s">
        <v>127</v>
      </c>
      <c r="D607" s="448" t="s">
        <v>192</v>
      </c>
      <c r="E607" s="245" t="s">
        <v>45</v>
      </c>
      <c r="F607" s="246" t="s">
        <v>127</v>
      </c>
      <c r="G607" s="334" t="s">
        <v>192</v>
      </c>
      <c r="H607" s="409" t="s">
        <v>1124</v>
      </c>
      <c r="J607" s="16"/>
      <c r="K607" s="16"/>
      <c r="L607" s="16"/>
    </row>
    <row r="608" spans="1:12" ht="13" x14ac:dyDescent="0.25">
      <c r="A608" s="376" t="s">
        <v>28</v>
      </c>
      <c r="B608" s="98"/>
      <c r="C608" s="81"/>
      <c r="D608" s="448"/>
      <c r="E608" s="245"/>
      <c r="F608" s="246"/>
      <c r="G608" s="334"/>
      <c r="H608" s="409"/>
      <c r="J608" s="16"/>
      <c r="K608" s="16"/>
      <c r="L608" s="16"/>
    </row>
    <row r="609" spans="1:12" x14ac:dyDescent="0.25">
      <c r="A609" s="386" t="s">
        <v>188</v>
      </c>
      <c r="B609" s="98" t="s">
        <v>45</v>
      </c>
      <c r="C609" s="81" t="s">
        <v>127</v>
      </c>
      <c r="D609" s="448" t="s">
        <v>192</v>
      </c>
      <c r="E609" s="245" t="s">
        <v>45</v>
      </c>
      <c r="F609" s="246" t="s">
        <v>127</v>
      </c>
      <c r="G609" s="334" t="s">
        <v>192</v>
      </c>
      <c r="H609" s="409" t="s">
        <v>1125</v>
      </c>
      <c r="J609" s="16"/>
      <c r="K609" s="16"/>
      <c r="L609" s="16"/>
    </row>
    <row r="610" spans="1:12" x14ac:dyDescent="0.25">
      <c r="A610" s="395" t="s">
        <v>29</v>
      </c>
      <c r="B610" s="98" t="s">
        <v>45</v>
      </c>
      <c r="C610" s="81" t="s">
        <v>127</v>
      </c>
      <c r="D610" s="448" t="s">
        <v>192</v>
      </c>
      <c r="E610" s="245" t="s">
        <v>45</v>
      </c>
      <c r="F610" s="246" t="s">
        <v>127</v>
      </c>
      <c r="G610" s="334" t="s">
        <v>192</v>
      </c>
      <c r="H610" s="409" t="s">
        <v>1126</v>
      </c>
      <c r="J610" s="16"/>
      <c r="K610" s="16"/>
      <c r="L610" s="16"/>
    </row>
    <row r="611" spans="1:12" ht="13" x14ac:dyDescent="0.25">
      <c r="A611" s="372" t="s">
        <v>21</v>
      </c>
      <c r="B611" s="98"/>
      <c r="C611" s="81"/>
      <c r="D611" s="448"/>
      <c r="E611" s="245"/>
      <c r="F611" s="246"/>
      <c r="G611" s="334"/>
      <c r="H611" s="409"/>
      <c r="J611" s="16"/>
      <c r="K611" s="16"/>
      <c r="L611" s="16"/>
    </row>
    <row r="612" spans="1:12" x14ac:dyDescent="0.25">
      <c r="A612" s="423" t="s">
        <v>142</v>
      </c>
      <c r="B612" s="98" t="s">
        <v>45</v>
      </c>
      <c r="C612" s="81" t="s">
        <v>127</v>
      </c>
      <c r="D612" s="448" t="s">
        <v>192</v>
      </c>
      <c r="E612" s="245" t="s">
        <v>45</v>
      </c>
      <c r="F612" s="246" t="s">
        <v>127</v>
      </c>
      <c r="G612" s="334" t="s">
        <v>192</v>
      </c>
      <c r="H612" s="409" t="s">
        <v>1127</v>
      </c>
      <c r="J612" s="16"/>
      <c r="K612" s="16"/>
      <c r="L612" s="16"/>
    </row>
    <row r="613" spans="1:12" ht="13" x14ac:dyDescent="0.25">
      <c r="A613" s="391" t="s">
        <v>6</v>
      </c>
      <c r="B613" s="98"/>
      <c r="C613" s="81"/>
      <c r="D613" s="448"/>
      <c r="E613" s="245"/>
      <c r="F613" s="246"/>
      <c r="G613" s="334"/>
      <c r="H613" s="409"/>
      <c r="J613" s="16"/>
      <c r="K613" s="16"/>
      <c r="L613" s="16"/>
    </row>
    <row r="614" spans="1:12" ht="25" x14ac:dyDescent="0.25">
      <c r="A614" s="395" t="s">
        <v>219</v>
      </c>
      <c r="B614" s="98" t="s">
        <v>45</v>
      </c>
      <c r="C614" s="81" t="s">
        <v>127</v>
      </c>
      <c r="D614" s="448" t="s">
        <v>192</v>
      </c>
      <c r="E614" s="245" t="s">
        <v>45</v>
      </c>
      <c r="F614" s="246" t="s">
        <v>127</v>
      </c>
      <c r="G614" s="334" t="s">
        <v>192</v>
      </c>
      <c r="H614" s="409" t="s">
        <v>348</v>
      </c>
      <c r="J614" s="16"/>
      <c r="K614" s="16"/>
      <c r="L614" s="16"/>
    </row>
    <row r="615" spans="1:12" ht="13" x14ac:dyDescent="0.25">
      <c r="A615" s="427" t="s">
        <v>209</v>
      </c>
      <c r="B615" s="98"/>
      <c r="C615" s="81"/>
      <c r="D615" s="448"/>
      <c r="E615" s="245"/>
      <c r="F615" s="246"/>
      <c r="G615" s="334"/>
      <c r="H615" s="409"/>
      <c r="J615" s="16"/>
      <c r="K615" s="16"/>
      <c r="L615" s="16"/>
    </row>
    <row r="616" spans="1:12" x14ac:dyDescent="0.25">
      <c r="A616" s="442" t="s">
        <v>193</v>
      </c>
      <c r="B616" s="550"/>
      <c r="C616" s="551"/>
      <c r="D616" s="552"/>
      <c r="E616" s="98" t="s">
        <v>45</v>
      </c>
      <c r="F616" s="81" t="s">
        <v>127</v>
      </c>
      <c r="G616" s="448" t="s">
        <v>192</v>
      </c>
      <c r="H616" s="409" t="s">
        <v>1128</v>
      </c>
      <c r="J616" s="16"/>
      <c r="K616" s="16"/>
      <c r="L616" s="16"/>
    </row>
    <row r="617" spans="1:12" x14ac:dyDescent="0.25">
      <c r="A617" s="443" t="s">
        <v>173</v>
      </c>
      <c r="B617" s="550"/>
      <c r="C617" s="551"/>
      <c r="D617" s="552"/>
      <c r="E617" s="98" t="s">
        <v>45</v>
      </c>
      <c r="F617" s="81" t="s">
        <v>127</v>
      </c>
      <c r="G617" s="448" t="s">
        <v>192</v>
      </c>
      <c r="H617" s="409" t="s">
        <v>355</v>
      </c>
      <c r="J617" s="16"/>
      <c r="K617" s="16"/>
      <c r="L617" s="16"/>
    </row>
    <row r="618" spans="1:12" x14ac:dyDescent="0.25">
      <c r="A618" s="443" t="s">
        <v>174</v>
      </c>
      <c r="B618" s="550"/>
      <c r="C618" s="551"/>
      <c r="D618" s="552"/>
      <c r="E618" s="98" t="s">
        <v>45</v>
      </c>
      <c r="F618" s="81" t="s">
        <v>127</v>
      </c>
      <c r="G618" s="448" t="s">
        <v>192</v>
      </c>
      <c r="H618" s="409" t="s">
        <v>356</v>
      </c>
      <c r="J618" s="16"/>
      <c r="K618" s="16"/>
      <c r="L618" s="16"/>
    </row>
    <row r="619" spans="1:12" x14ac:dyDescent="0.25">
      <c r="A619" s="443" t="s">
        <v>175</v>
      </c>
      <c r="B619" s="550"/>
      <c r="C619" s="551"/>
      <c r="D619" s="552"/>
      <c r="E619" s="98" t="s">
        <v>45</v>
      </c>
      <c r="F619" s="81" t="s">
        <v>127</v>
      </c>
      <c r="G619" s="448" t="s">
        <v>192</v>
      </c>
      <c r="H619" s="409" t="s">
        <v>357</v>
      </c>
      <c r="J619" s="16"/>
      <c r="K619" s="16"/>
      <c r="L619" s="16"/>
    </row>
    <row r="620" spans="1:12" x14ac:dyDescent="0.25">
      <c r="A620" s="443" t="s">
        <v>167</v>
      </c>
      <c r="B620" s="550"/>
      <c r="C620" s="551"/>
      <c r="D620" s="552"/>
      <c r="E620" s="98" t="s">
        <v>45</v>
      </c>
      <c r="F620" s="81" t="s">
        <v>127</v>
      </c>
      <c r="G620" s="448" t="s">
        <v>192</v>
      </c>
      <c r="H620" s="409" t="s">
        <v>358</v>
      </c>
      <c r="J620" s="16"/>
      <c r="K620" s="16"/>
      <c r="L620" s="16"/>
    </row>
    <row r="621" spans="1:12" x14ac:dyDescent="0.25">
      <c r="A621" s="443" t="s">
        <v>176</v>
      </c>
      <c r="B621" s="550"/>
      <c r="C621" s="551"/>
      <c r="D621" s="552"/>
      <c r="E621" s="98" t="s">
        <v>45</v>
      </c>
      <c r="F621" s="81" t="s">
        <v>127</v>
      </c>
      <c r="G621" s="448" t="s">
        <v>192</v>
      </c>
      <c r="H621" s="409" t="s">
        <v>359</v>
      </c>
      <c r="J621" s="16"/>
      <c r="K621" s="16"/>
      <c r="L621" s="16"/>
    </row>
    <row r="622" spans="1:12" x14ac:dyDescent="0.25">
      <c r="A622" s="444" t="s">
        <v>106</v>
      </c>
      <c r="B622" s="550"/>
      <c r="C622" s="551"/>
      <c r="D622" s="552"/>
      <c r="E622" s="98" t="s">
        <v>45</v>
      </c>
      <c r="F622" s="81" t="s">
        <v>127</v>
      </c>
      <c r="G622" s="448" t="s">
        <v>192</v>
      </c>
      <c r="H622" s="409" t="s">
        <v>1129</v>
      </c>
      <c r="J622" s="16"/>
      <c r="K622" s="16"/>
      <c r="L622" s="16"/>
    </row>
    <row r="623" spans="1:12" ht="25" x14ac:dyDescent="0.25">
      <c r="A623" s="444" t="s">
        <v>177</v>
      </c>
      <c r="B623" s="550"/>
      <c r="C623" s="551"/>
      <c r="D623" s="552"/>
      <c r="E623" s="98" t="s">
        <v>45</v>
      </c>
      <c r="F623" s="81" t="s">
        <v>127</v>
      </c>
      <c r="G623" s="448" t="s">
        <v>192</v>
      </c>
      <c r="H623" s="409" t="s">
        <v>1130</v>
      </c>
      <c r="J623" s="16"/>
      <c r="K623" s="16"/>
      <c r="L623" s="16"/>
    </row>
    <row r="624" spans="1:12" ht="25" x14ac:dyDescent="0.25">
      <c r="A624" s="395" t="s">
        <v>220</v>
      </c>
      <c r="B624" s="98" t="s">
        <v>45</v>
      </c>
      <c r="C624" s="81" t="s">
        <v>127</v>
      </c>
      <c r="D624" s="448" t="s">
        <v>192</v>
      </c>
      <c r="E624" s="98" t="s">
        <v>45</v>
      </c>
      <c r="F624" s="81" t="s">
        <v>127</v>
      </c>
      <c r="G624" s="448" t="s">
        <v>192</v>
      </c>
      <c r="H624" s="409" t="s">
        <v>1131</v>
      </c>
      <c r="J624" s="16"/>
      <c r="K624" s="16"/>
      <c r="L624" s="16"/>
    </row>
    <row r="625" spans="1:12" ht="13" x14ac:dyDescent="0.25">
      <c r="A625" s="427" t="s">
        <v>209</v>
      </c>
      <c r="B625" s="98"/>
      <c r="C625" s="81"/>
      <c r="D625" s="448"/>
      <c r="E625" s="98"/>
      <c r="F625" s="81"/>
      <c r="G625" s="448"/>
      <c r="H625" s="409"/>
      <c r="J625" s="16"/>
      <c r="K625" s="16"/>
      <c r="L625" s="16"/>
    </row>
    <row r="626" spans="1:12" x14ac:dyDescent="0.25">
      <c r="A626" s="442" t="s">
        <v>193</v>
      </c>
      <c r="B626" s="550"/>
      <c r="C626" s="551"/>
      <c r="D626" s="552"/>
      <c r="E626" s="98" t="s">
        <v>45</v>
      </c>
      <c r="F626" s="81" t="s">
        <v>127</v>
      </c>
      <c r="G626" s="448" t="s">
        <v>192</v>
      </c>
      <c r="H626" s="409" t="s">
        <v>1132</v>
      </c>
      <c r="J626" s="16"/>
      <c r="K626" s="16"/>
      <c r="L626" s="16"/>
    </row>
    <row r="627" spans="1:12" x14ac:dyDescent="0.25">
      <c r="A627" s="443" t="s">
        <v>173</v>
      </c>
      <c r="B627" s="550"/>
      <c r="C627" s="551"/>
      <c r="D627" s="552"/>
      <c r="E627" s="98" t="s">
        <v>45</v>
      </c>
      <c r="F627" s="81" t="s">
        <v>127</v>
      </c>
      <c r="G627" s="448" t="s">
        <v>192</v>
      </c>
      <c r="H627" s="409" t="s">
        <v>360</v>
      </c>
      <c r="J627" s="16"/>
      <c r="K627" s="16"/>
      <c r="L627" s="16"/>
    </row>
    <row r="628" spans="1:12" x14ac:dyDescent="0.25">
      <c r="A628" s="443" t="s">
        <v>174</v>
      </c>
      <c r="B628" s="550"/>
      <c r="C628" s="551"/>
      <c r="D628" s="552"/>
      <c r="E628" s="98" t="s">
        <v>45</v>
      </c>
      <c r="F628" s="81" t="s">
        <v>127</v>
      </c>
      <c r="G628" s="448" t="s">
        <v>192</v>
      </c>
      <c r="H628" s="409" t="s">
        <v>361</v>
      </c>
      <c r="J628" s="16"/>
      <c r="K628" s="16"/>
      <c r="L628" s="16"/>
    </row>
    <row r="629" spans="1:12" x14ac:dyDescent="0.25">
      <c r="A629" s="443" t="s">
        <v>175</v>
      </c>
      <c r="B629" s="550"/>
      <c r="C629" s="551"/>
      <c r="D629" s="552"/>
      <c r="E629" s="98" t="s">
        <v>45</v>
      </c>
      <c r="F629" s="81" t="s">
        <v>127</v>
      </c>
      <c r="G629" s="448" t="s">
        <v>192</v>
      </c>
      <c r="H629" s="409" t="s">
        <v>362</v>
      </c>
      <c r="J629" s="16"/>
      <c r="K629" s="16"/>
      <c r="L629" s="16"/>
    </row>
    <row r="630" spans="1:12" x14ac:dyDescent="0.25">
      <c r="A630" s="443" t="s">
        <v>167</v>
      </c>
      <c r="B630" s="550"/>
      <c r="C630" s="551"/>
      <c r="D630" s="552"/>
      <c r="E630" s="98" t="s">
        <v>45</v>
      </c>
      <c r="F630" s="81" t="s">
        <v>127</v>
      </c>
      <c r="G630" s="448" t="s">
        <v>192</v>
      </c>
      <c r="H630" s="409" t="s">
        <v>1340</v>
      </c>
      <c r="J630" s="16"/>
      <c r="K630" s="16"/>
      <c r="L630" s="16"/>
    </row>
    <row r="631" spans="1:12" x14ac:dyDescent="0.25">
      <c r="A631" s="443" t="s">
        <v>176</v>
      </c>
      <c r="B631" s="550"/>
      <c r="C631" s="551"/>
      <c r="D631" s="552"/>
      <c r="E631" s="98" t="s">
        <v>45</v>
      </c>
      <c r="F631" s="81" t="s">
        <v>127</v>
      </c>
      <c r="G631" s="448" t="s">
        <v>192</v>
      </c>
      <c r="H631" s="409" t="s">
        <v>363</v>
      </c>
      <c r="J631" s="16"/>
      <c r="K631" s="16"/>
      <c r="L631" s="16"/>
    </row>
    <row r="632" spans="1:12" x14ac:dyDescent="0.25">
      <c r="A632" s="444" t="s">
        <v>106</v>
      </c>
      <c r="B632" s="550"/>
      <c r="C632" s="551"/>
      <c r="D632" s="552"/>
      <c r="E632" s="98" t="s">
        <v>45</v>
      </c>
      <c r="F632" s="81" t="s">
        <v>127</v>
      </c>
      <c r="G632" s="448" t="s">
        <v>192</v>
      </c>
      <c r="H632" s="409" t="s">
        <v>1133</v>
      </c>
      <c r="J632" s="16"/>
      <c r="K632" s="16"/>
      <c r="L632" s="16"/>
    </row>
    <row r="633" spans="1:12" ht="25" x14ac:dyDescent="0.25">
      <c r="A633" s="444" t="s">
        <v>177</v>
      </c>
      <c r="B633" s="550"/>
      <c r="C633" s="551"/>
      <c r="D633" s="552"/>
      <c r="E633" s="98" t="s">
        <v>45</v>
      </c>
      <c r="F633" s="81" t="s">
        <v>127</v>
      </c>
      <c r="G633" s="448" t="s">
        <v>192</v>
      </c>
      <c r="H633" s="409" t="s">
        <v>1134</v>
      </c>
      <c r="J633" s="16"/>
      <c r="K633" s="16"/>
      <c r="L633" s="16"/>
    </row>
    <row r="634" spans="1:12" ht="26" x14ac:dyDescent="0.25">
      <c r="A634" s="376" t="s">
        <v>97</v>
      </c>
      <c r="B634" s="98"/>
      <c r="C634" s="81"/>
      <c r="D634" s="448"/>
      <c r="E634" s="98"/>
      <c r="F634" s="81"/>
      <c r="G634" s="448"/>
      <c r="H634" s="409"/>
      <c r="J634" s="16"/>
      <c r="K634" s="16"/>
      <c r="L634" s="16"/>
    </row>
    <row r="635" spans="1:12" x14ac:dyDescent="0.25">
      <c r="A635" s="386" t="s">
        <v>143</v>
      </c>
      <c r="B635" s="98" t="s">
        <v>45</v>
      </c>
      <c r="C635" s="81" t="s">
        <v>127</v>
      </c>
      <c r="D635" s="448" t="s">
        <v>192</v>
      </c>
      <c r="E635" s="98" t="s">
        <v>45</v>
      </c>
      <c r="F635" s="81" t="s">
        <v>127</v>
      </c>
      <c r="G635" s="448" t="s">
        <v>192</v>
      </c>
      <c r="H635" s="409" t="s">
        <v>1135</v>
      </c>
      <c r="J635" s="16"/>
      <c r="K635" s="16"/>
      <c r="L635" s="16"/>
    </row>
    <row r="636" spans="1:12" x14ac:dyDescent="0.25">
      <c r="A636" s="386" t="s">
        <v>145</v>
      </c>
      <c r="B636" s="98" t="s">
        <v>45</v>
      </c>
      <c r="C636" s="81" t="s">
        <v>127</v>
      </c>
      <c r="D636" s="448" t="s">
        <v>192</v>
      </c>
      <c r="E636" s="98" t="s">
        <v>45</v>
      </c>
      <c r="F636" s="81" t="s">
        <v>127</v>
      </c>
      <c r="G636" s="448" t="s">
        <v>192</v>
      </c>
      <c r="H636" s="409" t="s">
        <v>1136</v>
      </c>
      <c r="J636" s="16"/>
      <c r="K636" s="16"/>
      <c r="L636" s="16"/>
    </row>
    <row r="637" spans="1:12" x14ac:dyDescent="0.25">
      <c r="A637" s="386" t="s">
        <v>150</v>
      </c>
      <c r="B637" s="98" t="s">
        <v>45</v>
      </c>
      <c r="C637" s="81" t="s">
        <v>127</v>
      </c>
      <c r="D637" s="448" t="s">
        <v>192</v>
      </c>
      <c r="E637" s="98" t="s">
        <v>45</v>
      </c>
      <c r="F637" s="81" t="s">
        <v>127</v>
      </c>
      <c r="G637" s="448" t="s">
        <v>192</v>
      </c>
      <c r="H637" s="409" t="s">
        <v>1137</v>
      </c>
      <c r="J637" s="16"/>
      <c r="K637" s="16"/>
      <c r="L637" s="16"/>
    </row>
    <row r="638" spans="1:12" x14ac:dyDescent="0.25">
      <c r="A638" s="386" t="s">
        <v>144</v>
      </c>
      <c r="B638" s="98" t="s">
        <v>45</v>
      </c>
      <c r="C638" s="81" t="s">
        <v>127</v>
      </c>
      <c r="D638" s="448" t="s">
        <v>192</v>
      </c>
      <c r="E638" s="98" t="s">
        <v>45</v>
      </c>
      <c r="F638" s="81" t="s">
        <v>127</v>
      </c>
      <c r="G638" s="448" t="s">
        <v>192</v>
      </c>
      <c r="H638" s="409" t="s">
        <v>1138</v>
      </c>
      <c r="J638" s="16"/>
      <c r="K638" s="16"/>
      <c r="L638" s="16"/>
    </row>
    <row r="639" spans="1:12" x14ac:dyDescent="0.25">
      <c r="A639" s="386" t="s">
        <v>147</v>
      </c>
      <c r="B639" s="98" t="s">
        <v>45</v>
      </c>
      <c r="C639" s="81" t="s">
        <v>127</v>
      </c>
      <c r="D639" s="448" t="s">
        <v>192</v>
      </c>
      <c r="E639" s="98" t="s">
        <v>45</v>
      </c>
      <c r="F639" s="81" t="s">
        <v>127</v>
      </c>
      <c r="G639" s="448" t="s">
        <v>192</v>
      </c>
      <c r="H639" s="409" t="s">
        <v>1139</v>
      </c>
      <c r="J639" s="16"/>
      <c r="K639" s="16"/>
      <c r="L639" s="16"/>
    </row>
    <row r="640" spans="1:12" x14ac:dyDescent="0.25">
      <c r="A640" s="386" t="s">
        <v>162</v>
      </c>
      <c r="B640" s="98" t="s">
        <v>45</v>
      </c>
      <c r="C640" s="81" t="s">
        <v>127</v>
      </c>
      <c r="D640" s="448" t="s">
        <v>192</v>
      </c>
      <c r="E640" s="98" t="s">
        <v>45</v>
      </c>
      <c r="F640" s="81" t="s">
        <v>127</v>
      </c>
      <c r="G640" s="448" t="s">
        <v>192</v>
      </c>
      <c r="H640" s="409" t="s">
        <v>1140</v>
      </c>
      <c r="J640" s="16"/>
      <c r="K640" s="16"/>
      <c r="L640" s="16"/>
    </row>
    <row r="641" spans="1:12" x14ac:dyDescent="0.25">
      <c r="A641" s="386" t="s">
        <v>257</v>
      </c>
      <c r="B641" s="98" t="s">
        <v>45</v>
      </c>
      <c r="C641" s="81" t="s">
        <v>127</v>
      </c>
      <c r="D641" s="448" t="s">
        <v>192</v>
      </c>
      <c r="E641" s="98" t="s">
        <v>45</v>
      </c>
      <c r="F641" s="81" t="s">
        <v>127</v>
      </c>
      <c r="G641" s="448" t="s">
        <v>192</v>
      </c>
      <c r="H641" s="409" t="s">
        <v>1141</v>
      </c>
      <c r="J641" s="16"/>
      <c r="K641" s="16"/>
      <c r="L641" s="16"/>
    </row>
    <row r="642" spans="1:12" x14ac:dyDescent="0.25">
      <c r="A642" s="386" t="s">
        <v>58</v>
      </c>
      <c r="B642" s="98" t="s">
        <v>45</v>
      </c>
      <c r="C642" s="81" t="s">
        <v>127</v>
      </c>
      <c r="D642" s="448" t="s">
        <v>192</v>
      </c>
      <c r="E642" s="98" t="s">
        <v>45</v>
      </c>
      <c r="F642" s="81" t="s">
        <v>127</v>
      </c>
      <c r="G642" s="448" t="s">
        <v>192</v>
      </c>
      <c r="H642" s="409" t="s">
        <v>1142</v>
      </c>
      <c r="J642" s="16"/>
      <c r="K642" s="16"/>
      <c r="L642" s="16"/>
    </row>
    <row r="643" spans="1:12" x14ac:dyDescent="0.25">
      <c r="A643" s="423" t="s">
        <v>149</v>
      </c>
      <c r="B643" s="98" t="s">
        <v>45</v>
      </c>
      <c r="C643" s="81" t="s">
        <v>127</v>
      </c>
      <c r="D643" s="448" t="s">
        <v>192</v>
      </c>
      <c r="E643" s="98" t="s">
        <v>45</v>
      </c>
      <c r="F643" s="81" t="s">
        <v>127</v>
      </c>
      <c r="G643" s="448" t="s">
        <v>192</v>
      </c>
      <c r="H643" s="409" t="s">
        <v>1143</v>
      </c>
      <c r="J643" s="16"/>
      <c r="K643" s="16"/>
      <c r="L643" s="16"/>
    </row>
    <row r="644" spans="1:12" ht="13" x14ac:dyDescent="0.25">
      <c r="A644" s="391" t="s">
        <v>6</v>
      </c>
      <c r="B644" s="98"/>
      <c r="C644" s="81"/>
      <c r="D644" s="448"/>
      <c r="E644" s="98"/>
      <c r="F644" s="81"/>
      <c r="G644" s="448"/>
      <c r="H644" s="409"/>
      <c r="J644" s="16"/>
      <c r="K644" s="16"/>
      <c r="L644" s="16"/>
    </row>
    <row r="645" spans="1:12" ht="25" x14ac:dyDescent="0.25">
      <c r="A645" s="395" t="s">
        <v>219</v>
      </c>
      <c r="B645" s="98" t="s">
        <v>45</v>
      </c>
      <c r="C645" s="81" t="s">
        <v>127</v>
      </c>
      <c r="D645" s="448" t="s">
        <v>192</v>
      </c>
      <c r="E645" s="98" t="s">
        <v>45</v>
      </c>
      <c r="F645" s="81" t="s">
        <v>127</v>
      </c>
      <c r="G645" s="448" t="s">
        <v>192</v>
      </c>
      <c r="H645" s="409" t="s">
        <v>349</v>
      </c>
      <c r="J645" s="16"/>
      <c r="K645" s="16"/>
      <c r="L645" s="16"/>
    </row>
    <row r="646" spans="1:12" ht="13" x14ac:dyDescent="0.25">
      <c r="A646" s="427" t="s">
        <v>209</v>
      </c>
      <c r="B646" s="98"/>
      <c r="C646" s="81"/>
      <c r="D646" s="448"/>
      <c r="E646" s="98"/>
      <c r="F646" s="81"/>
      <c r="G646" s="448"/>
      <c r="H646" s="409"/>
      <c r="J646" s="16"/>
      <c r="K646" s="16"/>
      <c r="L646" s="16"/>
    </row>
    <row r="647" spans="1:12" x14ac:dyDescent="0.25">
      <c r="A647" s="442" t="s">
        <v>193</v>
      </c>
      <c r="B647" s="555"/>
      <c r="C647" s="556"/>
      <c r="D647" s="27"/>
      <c r="E647" s="98" t="s">
        <v>45</v>
      </c>
      <c r="F647" s="81" t="s">
        <v>127</v>
      </c>
      <c r="G647" s="448" t="s">
        <v>192</v>
      </c>
      <c r="H647" s="409" t="s">
        <v>1144</v>
      </c>
      <c r="J647" s="16"/>
      <c r="K647" s="16"/>
      <c r="L647" s="16"/>
    </row>
    <row r="648" spans="1:12" x14ac:dyDescent="0.25">
      <c r="A648" s="443" t="s">
        <v>173</v>
      </c>
      <c r="B648" s="555"/>
      <c r="C648" s="556"/>
      <c r="D648" s="27"/>
      <c r="E648" s="98" t="s">
        <v>45</v>
      </c>
      <c r="F648" s="81" t="s">
        <v>127</v>
      </c>
      <c r="G648" s="448" t="s">
        <v>192</v>
      </c>
      <c r="H648" s="409" t="s">
        <v>1145</v>
      </c>
      <c r="J648" s="16"/>
      <c r="K648" s="16"/>
      <c r="L648" s="16"/>
    </row>
    <row r="649" spans="1:12" x14ac:dyDescent="0.25">
      <c r="A649" s="443" t="s">
        <v>174</v>
      </c>
      <c r="B649" s="555"/>
      <c r="C649" s="556"/>
      <c r="D649" s="27"/>
      <c r="E649" s="98" t="s">
        <v>45</v>
      </c>
      <c r="F649" s="81" t="s">
        <v>127</v>
      </c>
      <c r="G649" s="448" t="s">
        <v>192</v>
      </c>
      <c r="H649" s="409" t="s">
        <v>1146</v>
      </c>
      <c r="J649" s="16"/>
      <c r="K649" s="16"/>
      <c r="L649" s="16"/>
    </row>
    <row r="650" spans="1:12" x14ac:dyDescent="0.25">
      <c r="A650" s="443" t="s">
        <v>175</v>
      </c>
      <c r="B650" s="555"/>
      <c r="C650" s="556"/>
      <c r="D650" s="27"/>
      <c r="E650" s="98" t="s">
        <v>45</v>
      </c>
      <c r="F650" s="81" t="s">
        <v>127</v>
      </c>
      <c r="G650" s="448" t="s">
        <v>192</v>
      </c>
      <c r="H650" s="409" t="s">
        <v>1147</v>
      </c>
      <c r="J650" s="16"/>
      <c r="K650" s="16"/>
      <c r="L650" s="16"/>
    </row>
    <row r="651" spans="1:12" x14ac:dyDescent="0.25">
      <c r="A651" s="443" t="s">
        <v>176</v>
      </c>
      <c r="B651" s="555"/>
      <c r="C651" s="556"/>
      <c r="D651" s="27"/>
      <c r="E651" s="98" t="s">
        <v>45</v>
      </c>
      <c r="F651" s="81" t="s">
        <v>127</v>
      </c>
      <c r="G651" s="448" t="s">
        <v>192</v>
      </c>
      <c r="H651" s="409" t="s">
        <v>1148</v>
      </c>
      <c r="J651" s="16"/>
      <c r="K651" s="16"/>
      <c r="L651" s="16"/>
    </row>
    <row r="652" spans="1:12" x14ac:dyDescent="0.25">
      <c r="A652" s="444" t="s">
        <v>106</v>
      </c>
      <c r="B652" s="555"/>
      <c r="C652" s="556"/>
      <c r="D652" s="27"/>
      <c r="E652" s="98" t="s">
        <v>45</v>
      </c>
      <c r="F652" s="81" t="s">
        <v>127</v>
      </c>
      <c r="G652" s="448" t="s">
        <v>192</v>
      </c>
      <c r="H652" s="409" t="s">
        <v>1149</v>
      </c>
      <c r="J652" s="16"/>
      <c r="K652" s="16"/>
      <c r="L652" s="16"/>
    </row>
    <row r="653" spans="1:12" ht="25" x14ac:dyDescent="0.25">
      <c r="A653" s="444" t="s">
        <v>177</v>
      </c>
      <c r="B653" s="555"/>
      <c r="C653" s="556"/>
      <c r="D653" s="27"/>
      <c r="E653" s="98" t="s">
        <v>45</v>
      </c>
      <c r="F653" s="81" t="s">
        <v>127</v>
      </c>
      <c r="G653" s="448" t="s">
        <v>192</v>
      </c>
      <c r="H653" s="409" t="s">
        <v>1150</v>
      </c>
      <c r="J653" s="16"/>
      <c r="K653" s="16"/>
      <c r="L653" s="16"/>
    </row>
    <row r="654" spans="1:12" ht="25" x14ac:dyDescent="0.25">
      <c r="A654" s="395" t="s">
        <v>220</v>
      </c>
      <c r="B654" s="98" t="s">
        <v>45</v>
      </c>
      <c r="C654" s="81" t="s">
        <v>127</v>
      </c>
      <c r="D654" s="448" t="s">
        <v>192</v>
      </c>
      <c r="E654" s="98" t="s">
        <v>45</v>
      </c>
      <c r="F654" s="81" t="s">
        <v>127</v>
      </c>
      <c r="G654" s="448" t="s">
        <v>192</v>
      </c>
      <c r="H654" s="409" t="s">
        <v>1151</v>
      </c>
      <c r="J654" s="16"/>
      <c r="K654" s="16"/>
      <c r="L654" s="16"/>
    </row>
    <row r="655" spans="1:12" ht="13" x14ac:dyDescent="0.25">
      <c r="A655" s="427" t="s">
        <v>209</v>
      </c>
      <c r="B655" s="98"/>
      <c r="C655" s="81"/>
      <c r="D655" s="448"/>
      <c r="E655" s="98"/>
      <c r="F655" s="81"/>
      <c r="G655" s="448"/>
      <c r="H655" s="409"/>
      <c r="J655" s="16"/>
      <c r="K655" s="16"/>
      <c r="L655" s="16"/>
    </row>
    <row r="656" spans="1:12" x14ac:dyDescent="0.25">
      <c r="A656" s="442" t="s">
        <v>193</v>
      </c>
      <c r="B656" s="555"/>
      <c r="C656" s="556"/>
      <c r="D656" s="27"/>
      <c r="E656" s="98" t="s">
        <v>45</v>
      </c>
      <c r="F656" s="81" t="s">
        <v>127</v>
      </c>
      <c r="G656" s="448" t="s">
        <v>192</v>
      </c>
      <c r="H656" s="409" t="s">
        <v>1152</v>
      </c>
      <c r="J656" s="16"/>
      <c r="K656" s="16"/>
      <c r="L656" s="16"/>
    </row>
    <row r="657" spans="1:12" x14ac:dyDescent="0.25">
      <c r="A657" s="443" t="s">
        <v>173</v>
      </c>
      <c r="B657" s="555"/>
      <c r="C657" s="556"/>
      <c r="D657" s="27"/>
      <c r="E657" s="98" t="s">
        <v>45</v>
      </c>
      <c r="F657" s="81" t="s">
        <v>127</v>
      </c>
      <c r="G657" s="448" t="s">
        <v>192</v>
      </c>
      <c r="H657" s="409" t="s">
        <v>364</v>
      </c>
      <c r="J657" s="16"/>
      <c r="K657" s="16"/>
      <c r="L657" s="16"/>
    </row>
    <row r="658" spans="1:12" x14ac:dyDescent="0.25">
      <c r="A658" s="443" t="s">
        <v>174</v>
      </c>
      <c r="B658" s="555"/>
      <c r="C658" s="556"/>
      <c r="D658" s="27"/>
      <c r="E658" s="98" t="s">
        <v>45</v>
      </c>
      <c r="F658" s="81" t="s">
        <v>127</v>
      </c>
      <c r="G658" s="448" t="s">
        <v>192</v>
      </c>
      <c r="H658" s="409" t="s">
        <v>365</v>
      </c>
      <c r="J658" s="16"/>
      <c r="K658" s="16"/>
      <c r="L658" s="16"/>
    </row>
    <row r="659" spans="1:12" x14ac:dyDescent="0.25">
      <c r="A659" s="443" t="s">
        <v>175</v>
      </c>
      <c r="B659" s="555"/>
      <c r="C659" s="556"/>
      <c r="D659" s="27"/>
      <c r="E659" s="98" t="s">
        <v>45</v>
      </c>
      <c r="F659" s="81" t="s">
        <v>127</v>
      </c>
      <c r="G659" s="448" t="s">
        <v>192</v>
      </c>
      <c r="H659" s="409" t="s">
        <v>366</v>
      </c>
      <c r="J659" s="16"/>
      <c r="K659" s="16"/>
      <c r="L659" s="16"/>
    </row>
    <row r="660" spans="1:12" x14ac:dyDescent="0.25">
      <c r="A660" s="443" t="s">
        <v>176</v>
      </c>
      <c r="B660" s="555"/>
      <c r="C660" s="556"/>
      <c r="D660" s="27"/>
      <c r="E660" s="98" t="s">
        <v>45</v>
      </c>
      <c r="F660" s="81" t="s">
        <v>127</v>
      </c>
      <c r="G660" s="448" t="s">
        <v>192</v>
      </c>
      <c r="H660" s="409" t="s">
        <v>367</v>
      </c>
      <c r="J660" s="16"/>
      <c r="K660" s="16"/>
      <c r="L660" s="16"/>
    </row>
    <row r="661" spans="1:12" x14ac:dyDescent="0.25">
      <c r="A661" s="444" t="s">
        <v>106</v>
      </c>
      <c r="B661" s="555"/>
      <c r="C661" s="556"/>
      <c r="D661" s="27"/>
      <c r="E661" s="98" t="s">
        <v>45</v>
      </c>
      <c r="F661" s="81" t="s">
        <v>127</v>
      </c>
      <c r="G661" s="448" t="s">
        <v>192</v>
      </c>
      <c r="H661" s="409" t="s">
        <v>368</v>
      </c>
      <c r="J661" s="16"/>
      <c r="K661" s="16"/>
      <c r="L661" s="16"/>
    </row>
    <row r="662" spans="1:12" ht="25" x14ac:dyDescent="0.25">
      <c r="A662" s="444" t="s">
        <v>177</v>
      </c>
      <c r="B662" s="555"/>
      <c r="C662" s="556"/>
      <c r="D662" s="27"/>
      <c r="E662" s="98" t="s">
        <v>45</v>
      </c>
      <c r="F662" s="81" t="s">
        <v>127</v>
      </c>
      <c r="G662" s="448" t="s">
        <v>192</v>
      </c>
      <c r="H662" s="409" t="s">
        <v>369</v>
      </c>
      <c r="J662" s="16"/>
      <c r="K662" s="16"/>
      <c r="L662" s="16"/>
    </row>
    <row r="663" spans="1:12" ht="26" x14ac:dyDescent="0.25">
      <c r="A663" s="376" t="s">
        <v>97</v>
      </c>
      <c r="B663" s="98"/>
      <c r="C663" s="81"/>
      <c r="D663" s="448"/>
      <c r="E663" s="98"/>
      <c r="F663" s="81"/>
      <c r="G663" s="448"/>
      <c r="H663" s="409"/>
      <c r="J663" s="16"/>
      <c r="K663" s="16"/>
      <c r="L663" s="16"/>
    </row>
    <row r="664" spans="1:12" x14ac:dyDescent="0.25">
      <c r="A664" s="386" t="s">
        <v>145</v>
      </c>
      <c r="B664" s="98" t="s">
        <v>45</v>
      </c>
      <c r="C664" s="81" t="s">
        <v>127</v>
      </c>
      <c r="D664" s="448" t="s">
        <v>192</v>
      </c>
      <c r="E664" s="98" t="s">
        <v>45</v>
      </c>
      <c r="F664" s="81" t="s">
        <v>127</v>
      </c>
      <c r="G664" s="448" t="s">
        <v>192</v>
      </c>
      <c r="H664" s="409" t="s">
        <v>350</v>
      </c>
      <c r="J664" s="16"/>
      <c r="K664" s="16"/>
      <c r="L664" s="16"/>
    </row>
    <row r="665" spans="1:12" x14ac:dyDescent="0.25">
      <c r="A665" s="386" t="s">
        <v>150</v>
      </c>
      <c r="B665" s="98" t="s">
        <v>45</v>
      </c>
      <c r="C665" s="81" t="s">
        <v>127</v>
      </c>
      <c r="D665" s="448" t="s">
        <v>192</v>
      </c>
      <c r="E665" s="98" t="s">
        <v>45</v>
      </c>
      <c r="F665" s="81" t="s">
        <v>127</v>
      </c>
      <c r="G665" s="448" t="s">
        <v>192</v>
      </c>
      <c r="H665" s="409" t="s">
        <v>351</v>
      </c>
      <c r="J665" s="16"/>
      <c r="K665" s="16"/>
      <c r="L665" s="16"/>
    </row>
    <row r="666" spans="1:12" x14ac:dyDescent="0.25">
      <c r="A666" s="386" t="s">
        <v>152</v>
      </c>
      <c r="B666" s="98" t="s">
        <v>45</v>
      </c>
      <c r="C666" s="81" t="s">
        <v>127</v>
      </c>
      <c r="D666" s="448" t="s">
        <v>192</v>
      </c>
      <c r="E666" s="98" t="s">
        <v>45</v>
      </c>
      <c r="F666" s="81" t="s">
        <v>127</v>
      </c>
      <c r="G666" s="448" t="s">
        <v>192</v>
      </c>
      <c r="H666" s="409" t="s">
        <v>352</v>
      </c>
      <c r="J666" s="16"/>
      <c r="K666" s="16"/>
      <c r="L666" s="16"/>
    </row>
    <row r="667" spans="1:12" ht="25" x14ac:dyDescent="0.25">
      <c r="A667" s="386" t="s">
        <v>250</v>
      </c>
      <c r="B667" s="98" t="s">
        <v>45</v>
      </c>
      <c r="C667" s="81" t="s">
        <v>127</v>
      </c>
      <c r="D667" s="448" t="s">
        <v>192</v>
      </c>
      <c r="E667" s="98" t="s">
        <v>45</v>
      </c>
      <c r="F667" s="81" t="s">
        <v>127</v>
      </c>
      <c r="G667" s="448" t="s">
        <v>192</v>
      </c>
      <c r="H667" s="409" t="s">
        <v>353</v>
      </c>
      <c r="J667" s="16"/>
      <c r="K667" s="16"/>
      <c r="L667" s="16"/>
    </row>
    <row r="668" spans="1:12" x14ac:dyDescent="0.25">
      <c r="A668" s="386" t="s">
        <v>58</v>
      </c>
      <c r="B668" s="98" t="s">
        <v>45</v>
      </c>
      <c r="C668" s="81" t="s">
        <v>127</v>
      </c>
      <c r="D668" s="448" t="s">
        <v>192</v>
      </c>
      <c r="E668" s="98" t="s">
        <v>45</v>
      </c>
      <c r="F668" s="81" t="s">
        <v>127</v>
      </c>
      <c r="G668" s="448" t="s">
        <v>192</v>
      </c>
      <c r="H668" s="409" t="s">
        <v>354</v>
      </c>
      <c r="J668" s="16"/>
      <c r="K668" s="16"/>
      <c r="L668" s="16"/>
    </row>
    <row r="669" spans="1:12" x14ac:dyDescent="0.25">
      <c r="A669" s="428"/>
      <c r="B669" s="98"/>
      <c r="C669" s="81"/>
      <c r="D669" s="448"/>
      <c r="E669" s="98"/>
      <c r="F669" s="81"/>
      <c r="G669" s="448"/>
      <c r="H669" s="409"/>
      <c r="J669" s="16"/>
      <c r="K669" s="16"/>
      <c r="L669" s="16"/>
    </row>
    <row r="670" spans="1:12" ht="13" x14ac:dyDescent="0.25">
      <c r="A670" s="424" t="s">
        <v>178</v>
      </c>
      <c r="B670" s="106"/>
      <c r="C670" s="58"/>
      <c r="D670" s="450"/>
      <c r="E670" s="106"/>
      <c r="F670" s="58"/>
      <c r="G670" s="450"/>
      <c r="H670" s="409"/>
      <c r="J670" s="16"/>
      <c r="K670" s="16"/>
      <c r="L670" s="16"/>
    </row>
    <row r="671" spans="1:12" x14ac:dyDescent="0.25">
      <c r="A671" s="425" t="s">
        <v>179</v>
      </c>
      <c r="B671" s="555"/>
      <c r="C671" s="556"/>
      <c r="D671" s="27"/>
      <c r="E671" s="106" t="s">
        <v>47</v>
      </c>
      <c r="F671" s="58" t="s">
        <v>127</v>
      </c>
      <c r="G671" s="450" t="s">
        <v>192</v>
      </c>
      <c r="H671" s="409" t="s">
        <v>1153</v>
      </c>
      <c r="J671" s="16"/>
      <c r="K671" s="16"/>
      <c r="L671" s="16"/>
    </row>
    <row r="672" spans="1:12" x14ac:dyDescent="0.25">
      <c r="A672" s="425" t="s">
        <v>180</v>
      </c>
      <c r="B672" s="555"/>
      <c r="C672" s="556"/>
      <c r="D672" s="27"/>
      <c r="E672" s="106" t="s">
        <v>47</v>
      </c>
      <c r="F672" s="58" t="s">
        <v>127</v>
      </c>
      <c r="G672" s="450" t="s">
        <v>192</v>
      </c>
      <c r="H672" s="409" t="s">
        <v>1154</v>
      </c>
      <c r="J672" s="16"/>
      <c r="K672" s="16"/>
      <c r="L672" s="16"/>
    </row>
    <row r="673" spans="1:12" x14ac:dyDescent="0.25">
      <c r="A673" s="425" t="s">
        <v>58</v>
      </c>
      <c r="B673" s="555"/>
      <c r="C673" s="556"/>
      <c r="D673" s="27"/>
      <c r="E673" s="106" t="s">
        <v>47</v>
      </c>
      <c r="F673" s="58" t="s">
        <v>127</v>
      </c>
      <c r="G673" s="450" t="s">
        <v>192</v>
      </c>
      <c r="H673" s="409" t="s">
        <v>1155</v>
      </c>
      <c r="J673" s="16"/>
      <c r="K673" s="16"/>
      <c r="L673" s="16"/>
    </row>
    <row r="674" spans="1:12" x14ac:dyDescent="0.25">
      <c r="A674" s="428"/>
      <c r="B674" s="98"/>
      <c r="C674" s="81"/>
      <c r="D674" s="448"/>
      <c r="E674" s="98"/>
      <c r="F674" s="81"/>
      <c r="G674" s="448"/>
      <c r="H674" s="408"/>
      <c r="J674" s="16"/>
      <c r="K674" s="16"/>
      <c r="L674" s="16"/>
    </row>
    <row r="675" spans="1:12" ht="13" x14ac:dyDescent="0.25">
      <c r="A675" s="384" t="s">
        <v>30</v>
      </c>
      <c r="B675" s="98" t="s">
        <v>45</v>
      </c>
      <c r="C675" s="81" t="s">
        <v>127</v>
      </c>
      <c r="D675" s="448" t="s">
        <v>192</v>
      </c>
      <c r="E675" s="550"/>
      <c r="F675" s="551"/>
      <c r="G675" s="552"/>
      <c r="H675" s="408" t="s">
        <v>30</v>
      </c>
      <c r="J675" s="16"/>
      <c r="K675" s="16"/>
      <c r="L675" s="16"/>
    </row>
    <row r="676" spans="1:12" x14ac:dyDescent="0.25">
      <c r="A676" s="389"/>
      <c r="B676" s="98"/>
      <c r="C676" s="81"/>
      <c r="D676" s="448"/>
      <c r="E676" s="245"/>
      <c r="F676" s="246"/>
      <c r="G676" s="334"/>
      <c r="H676" s="409"/>
      <c r="J676" s="16"/>
      <c r="K676" s="16"/>
      <c r="L676" s="16"/>
    </row>
    <row r="677" spans="1:12" ht="13" x14ac:dyDescent="0.25">
      <c r="A677" s="384" t="s">
        <v>3</v>
      </c>
      <c r="B677" s="587"/>
      <c r="C677" s="588"/>
      <c r="D677" s="589"/>
      <c r="E677" s="245" t="s">
        <v>45</v>
      </c>
      <c r="F677" s="246" t="s">
        <v>127</v>
      </c>
      <c r="G677" s="334" t="s">
        <v>192</v>
      </c>
      <c r="H677" s="408" t="s">
        <v>3</v>
      </c>
      <c r="J677" s="16"/>
      <c r="K677" s="16"/>
      <c r="L677" s="16"/>
    </row>
    <row r="678" spans="1:12" ht="13" x14ac:dyDescent="0.25">
      <c r="A678" s="384"/>
      <c r="B678" s="98"/>
      <c r="C678" s="81"/>
      <c r="D678" s="448"/>
      <c r="E678" s="245"/>
      <c r="F678" s="246"/>
      <c r="G678" s="334"/>
      <c r="H678" s="408"/>
      <c r="J678" s="16"/>
      <c r="K678" s="16"/>
      <c r="L678" s="16"/>
    </row>
    <row r="679" spans="1:12" ht="13" x14ac:dyDescent="0.25">
      <c r="A679" s="384" t="s">
        <v>56</v>
      </c>
      <c r="B679" s="98" t="s">
        <v>45</v>
      </c>
      <c r="C679" s="81" t="s">
        <v>127</v>
      </c>
      <c r="D679" s="448" t="s">
        <v>192</v>
      </c>
      <c r="E679" s="550"/>
      <c r="F679" s="551"/>
      <c r="G679" s="552"/>
      <c r="H679" s="408" t="s">
        <v>56</v>
      </c>
      <c r="J679" s="16"/>
      <c r="K679" s="16"/>
      <c r="L679" s="16"/>
    </row>
    <row r="680" spans="1:12" x14ac:dyDescent="0.25">
      <c r="A680" s="428"/>
      <c r="B680" s="98"/>
      <c r="C680" s="81"/>
      <c r="D680" s="448"/>
      <c r="E680" s="98"/>
      <c r="F680" s="81"/>
      <c r="G680" s="448"/>
      <c r="H680" s="408"/>
      <c r="J680" s="16"/>
      <c r="K680" s="16"/>
      <c r="L680" s="16"/>
    </row>
    <row r="681" spans="1:12" ht="13" x14ac:dyDescent="0.3">
      <c r="A681" s="445" t="s">
        <v>123</v>
      </c>
      <c r="B681" s="98" t="s">
        <v>45</v>
      </c>
      <c r="C681" s="81" t="s">
        <v>127</v>
      </c>
      <c r="D681" s="448" t="s">
        <v>192</v>
      </c>
      <c r="E681" s="98" t="s">
        <v>45</v>
      </c>
      <c r="F681" s="81" t="s">
        <v>127</v>
      </c>
      <c r="G681" s="448" t="s">
        <v>192</v>
      </c>
      <c r="H681" s="411" t="s">
        <v>123</v>
      </c>
      <c r="J681" s="16"/>
      <c r="K681" s="16"/>
      <c r="L681" s="16"/>
    </row>
    <row r="682" spans="1:12" ht="13" x14ac:dyDescent="0.3">
      <c r="A682" s="445"/>
      <c r="B682" s="98"/>
      <c r="C682" s="81"/>
      <c r="D682" s="448"/>
      <c r="E682" s="98"/>
      <c r="F682" s="81"/>
      <c r="G682" s="448"/>
      <c r="H682" s="411"/>
      <c r="J682" s="16"/>
      <c r="K682" s="16"/>
      <c r="L682" s="16"/>
    </row>
    <row r="683" spans="1:12" ht="13" x14ac:dyDescent="0.3">
      <c r="A683" s="393" t="s">
        <v>57</v>
      </c>
      <c r="B683" s="98" t="s">
        <v>45</v>
      </c>
      <c r="C683" s="81" t="s">
        <v>127</v>
      </c>
      <c r="D683" s="448" t="s">
        <v>192</v>
      </c>
      <c r="E683" s="550"/>
      <c r="F683" s="551"/>
      <c r="G683" s="552"/>
      <c r="H683" s="411" t="s">
        <v>57</v>
      </c>
      <c r="J683" s="16"/>
      <c r="K683" s="16"/>
      <c r="L683" s="16"/>
    </row>
    <row r="684" spans="1:12" ht="13" x14ac:dyDescent="0.3">
      <c r="A684" s="393"/>
      <c r="B684" s="98"/>
      <c r="C684" s="81"/>
      <c r="D684" s="448"/>
      <c r="E684" s="98"/>
      <c r="F684" s="81"/>
      <c r="G684" s="448"/>
      <c r="H684" s="411"/>
      <c r="J684" s="16"/>
      <c r="K684" s="16"/>
      <c r="L684" s="16"/>
    </row>
    <row r="685" spans="1:12" ht="13" x14ac:dyDescent="0.25">
      <c r="A685" s="384" t="s">
        <v>121</v>
      </c>
      <c r="B685" s="98" t="s">
        <v>45</v>
      </c>
      <c r="C685" s="81" t="s">
        <v>127</v>
      </c>
      <c r="D685" s="448" t="s">
        <v>192</v>
      </c>
      <c r="E685" s="98" t="s">
        <v>45</v>
      </c>
      <c r="F685" s="81" t="s">
        <v>127</v>
      </c>
      <c r="G685" s="448" t="s">
        <v>192</v>
      </c>
      <c r="H685" s="408" t="s">
        <v>121</v>
      </c>
      <c r="J685" s="16"/>
      <c r="K685" s="16"/>
      <c r="L685" s="16"/>
    </row>
    <row r="686" spans="1:12" x14ac:dyDescent="0.25">
      <c r="A686" s="422"/>
      <c r="B686" s="98"/>
      <c r="C686" s="81"/>
      <c r="D686" s="448"/>
      <c r="E686" s="98"/>
      <c r="F686" s="81"/>
      <c r="G686" s="448"/>
      <c r="H686" s="404"/>
      <c r="J686" s="16"/>
      <c r="K686" s="16"/>
      <c r="L686" s="16"/>
    </row>
    <row r="687" spans="1:12" ht="13" x14ac:dyDescent="0.25">
      <c r="A687" s="384" t="s">
        <v>163</v>
      </c>
      <c r="B687" s="98" t="s">
        <v>45</v>
      </c>
      <c r="C687" s="81" t="s">
        <v>127</v>
      </c>
      <c r="D687" s="448" t="s">
        <v>192</v>
      </c>
      <c r="E687" s="550"/>
      <c r="F687" s="551"/>
      <c r="G687" s="552"/>
      <c r="H687" s="408" t="s">
        <v>163</v>
      </c>
      <c r="J687" s="16"/>
      <c r="K687" s="16"/>
      <c r="L687" s="16"/>
    </row>
    <row r="688" spans="1:12" x14ac:dyDescent="0.25">
      <c r="A688" s="383"/>
      <c r="B688" s="98"/>
      <c r="C688" s="81"/>
      <c r="D688" s="448"/>
      <c r="E688" s="98"/>
      <c r="F688" s="81"/>
      <c r="G688" s="448"/>
      <c r="H688" s="404"/>
      <c r="J688" s="16"/>
      <c r="K688" s="16"/>
      <c r="L688" s="16"/>
    </row>
    <row r="689" spans="1:12" ht="26" x14ac:dyDescent="0.25">
      <c r="A689" s="384" t="s">
        <v>207</v>
      </c>
      <c r="B689" s="98" t="s">
        <v>45</v>
      </c>
      <c r="C689" s="81" t="s">
        <v>127</v>
      </c>
      <c r="D689" s="448" t="s">
        <v>192</v>
      </c>
      <c r="E689" s="98" t="s">
        <v>45</v>
      </c>
      <c r="F689" s="81" t="s">
        <v>127</v>
      </c>
      <c r="G689" s="448" t="s">
        <v>192</v>
      </c>
      <c r="H689" s="408" t="s">
        <v>207</v>
      </c>
      <c r="J689" s="16"/>
      <c r="K689" s="16"/>
      <c r="L689" s="16"/>
    </row>
    <row r="690" spans="1:12" ht="26" x14ac:dyDescent="0.25">
      <c r="A690" s="384" t="s">
        <v>31</v>
      </c>
      <c r="B690" s="98" t="s">
        <v>45</v>
      </c>
      <c r="C690" s="81" t="s">
        <v>127</v>
      </c>
      <c r="D690" s="448" t="s">
        <v>192</v>
      </c>
      <c r="E690" s="550"/>
      <c r="F690" s="551"/>
      <c r="G690" s="552"/>
      <c r="H690" s="408" t="s">
        <v>31</v>
      </c>
      <c r="J690" s="16"/>
      <c r="K690" s="16"/>
      <c r="L690" s="16"/>
    </row>
    <row r="691" spans="1:12" x14ac:dyDescent="0.25">
      <c r="A691" s="428"/>
      <c r="B691" s="98"/>
      <c r="C691" s="81" t="s">
        <v>109</v>
      </c>
      <c r="D691" s="448"/>
      <c r="E691" s="98"/>
      <c r="F691" s="81" t="s">
        <v>109</v>
      </c>
      <c r="G691" s="448"/>
      <c r="H691" s="408"/>
      <c r="J691" s="16"/>
      <c r="K691" s="16"/>
      <c r="L691" s="16"/>
    </row>
    <row r="692" spans="1:12" ht="13" x14ac:dyDescent="0.3">
      <c r="A692" s="393" t="s">
        <v>35</v>
      </c>
      <c r="B692" s="98" t="s">
        <v>45</v>
      </c>
      <c r="C692" s="81" t="s">
        <v>127</v>
      </c>
      <c r="D692" s="448" t="s">
        <v>192</v>
      </c>
      <c r="E692" s="98" t="s">
        <v>45</v>
      </c>
      <c r="F692" s="81" t="s">
        <v>127</v>
      </c>
      <c r="G692" s="448" t="s">
        <v>192</v>
      </c>
      <c r="H692" s="411" t="s">
        <v>35</v>
      </c>
      <c r="J692" s="16"/>
      <c r="K692" s="16"/>
      <c r="L692" s="16"/>
    </row>
    <row r="693" spans="1:12" ht="13" x14ac:dyDescent="0.25">
      <c r="A693" s="372" t="s">
        <v>21</v>
      </c>
      <c r="B693" s="98"/>
      <c r="C693" s="81"/>
      <c r="D693" s="448"/>
      <c r="E693" s="98"/>
      <c r="F693" s="81"/>
      <c r="G693" s="448"/>
      <c r="H693" s="405"/>
      <c r="J693" s="16"/>
      <c r="K693" s="16"/>
      <c r="L693" s="16"/>
    </row>
    <row r="694" spans="1:12" x14ac:dyDescent="0.25">
      <c r="A694" s="394" t="s">
        <v>142</v>
      </c>
      <c r="B694" s="98" t="s">
        <v>45</v>
      </c>
      <c r="C694" s="81" t="s">
        <v>127</v>
      </c>
      <c r="D694" s="448" t="s">
        <v>192</v>
      </c>
      <c r="E694" s="98" t="s">
        <v>45</v>
      </c>
      <c r="F694" s="81" t="s">
        <v>127</v>
      </c>
      <c r="G694" s="448" t="s">
        <v>192</v>
      </c>
      <c r="H694" s="454" t="s">
        <v>1248</v>
      </c>
      <c r="J694" s="16"/>
      <c r="K694" s="16"/>
      <c r="L694" s="16"/>
    </row>
    <row r="695" spans="1:12" ht="13" x14ac:dyDescent="0.25">
      <c r="A695" s="391" t="s">
        <v>6</v>
      </c>
      <c r="B695" s="98"/>
      <c r="C695" s="81"/>
      <c r="D695" s="448"/>
      <c r="E695" s="98"/>
      <c r="F695" s="81"/>
      <c r="G695" s="448"/>
      <c r="H695" s="454"/>
      <c r="J695" s="16"/>
      <c r="K695" s="16"/>
      <c r="L695" s="16"/>
    </row>
    <row r="696" spans="1:12" ht="25" x14ac:dyDescent="0.25">
      <c r="A696" s="395" t="s">
        <v>219</v>
      </c>
      <c r="B696" s="98" t="s">
        <v>45</v>
      </c>
      <c r="C696" s="81" t="s">
        <v>127</v>
      </c>
      <c r="D696" s="448" t="s">
        <v>192</v>
      </c>
      <c r="E696" s="98" t="s">
        <v>45</v>
      </c>
      <c r="F696" s="81" t="s">
        <v>127</v>
      </c>
      <c r="G696" s="448" t="s">
        <v>192</v>
      </c>
      <c r="H696" s="454" t="s">
        <v>372</v>
      </c>
      <c r="J696" s="16"/>
      <c r="K696" s="16"/>
      <c r="L696" s="16"/>
    </row>
    <row r="697" spans="1:12" ht="25" x14ac:dyDescent="0.25">
      <c r="A697" s="395" t="s">
        <v>220</v>
      </c>
      <c r="B697" s="98" t="s">
        <v>45</v>
      </c>
      <c r="C697" s="81" t="s">
        <v>127</v>
      </c>
      <c r="D697" s="448" t="s">
        <v>192</v>
      </c>
      <c r="E697" s="98" t="s">
        <v>45</v>
      </c>
      <c r="F697" s="81" t="s">
        <v>127</v>
      </c>
      <c r="G697" s="448" t="s">
        <v>192</v>
      </c>
      <c r="H697" s="454" t="s">
        <v>373</v>
      </c>
      <c r="J697" s="16"/>
      <c r="K697" s="16"/>
      <c r="L697" s="16"/>
    </row>
    <row r="698" spans="1:12" x14ac:dyDescent="0.25">
      <c r="A698" s="394" t="s">
        <v>149</v>
      </c>
      <c r="B698" s="98" t="s">
        <v>45</v>
      </c>
      <c r="C698" s="81" t="s">
        <v>127</v>
      </c>
      <c r="D698" s="448" t="s">
        <v>192</v>
      </c>
      <c r="E698" s="98" t="s">
        <v>45</v>
      </c>
      <c r="F698" s="81" t="s">
        <v>127</v>
      </c>
      <c r="G698" s="448" t="s">
        <v>192</v>
      </c>
      <c r="H698" s="454" t="s">
        <v>1628</v>
      </c>
      <c r="J698" s="16"/>
      <c r="K698" s="16"/>
      <c r="L698" s="16"/>
    </row>
    <row r="699" spans="1:12" ht="13" x14ac:dyDescent="0.25">
      <c r="A699" s="391" t="s">
        <v>6</v>
      </c>
      <c r="B699" s="98"/>
      <c r="C699" s="81"/>
      <c r="D699" s="448"/>
      <c r="E699" s="98"/>
      <c r="F699" s="81"/>
      <c r="G699" s="448"/>
      <c r="H699" s="454"/>
      <c r="J699" s="16"/>
      <c r="K699" s="16"/>
      <c r="L699" s="16"/>
    </row>
    <row r="700" spans="1:12" ht="25" x14ac:dyDescent="0.25">
      <c r="A700" s="395" t="s">
        <v>219</v>
      </c>
      <c r="B700" s="98" t="s">
        <v>45</v>
      </c>
      <c r="C700" s="81" t="s">
        <v>127</v>
      </c>
      <c r="D700" s="448" t="s">
        <v>192</v>
      </c>
      <c r="E700" s="98" t="s">
        <v>45</v>
      </c>
      <c r="F700" s="81" t="s">
        <v>127</v>
      </c>
      <c r="G700" s="448" t="s">
        <v>192</v>
      </c>
      <c r="H700" s="454" t="s">
        <v>1629</v>
      </c>
      <c r="J700" s="16"/>
      <c r="K700" s="16"/>
      <c r="L700" s="16"/>
    </row>
    <row r="701" spans="1:12" ht="25" x14ac:dyDescent="0.25">
      <c r="A701" s="395" t="s">
        <v>220</v>
      </c>
      <c r="B701" s="98" t="s">
        <v>45</v>
      </c>
      <c r="C701" s="81" t="s">
        <v>127</v>
      </c>
      <c r="D701" s="448" t="s">
        <v>192</v>
      </c>
      <c r="E701" s="98" t="s">
        <v>45</v>
      </c>
      <c r="F701" s="81" t="s">
        <v>127</v>
      </c>
      <c r="G701" s="448" t="s">
        <v>192</v>
      </c>
      <c r="H701" s="454" t="s">
        <v>1630</v>
      </c>
      <c r="J701" s="16"/>
      <c r="K701" s="16"/>
      <c r="L701" s="16"/>
    </row>
    <row r="702" spans="1:12" ht="13" x14ac:dyDescent="0.3">
      <c r="A702" s="396" t="s">
        <v>164</v>
      </c>
      <c r="B702" s="98"/>
      <c r="C702" s="81"/>
      <c r="D702" s="448"/>
      <c r="E702" s="98"/>
      <c r="F702" s="81"/>
      <c r="G702" s="448"/>
      <c r="H702" s="454"/>
      <c r="J702" s="16"/>
      <c r="K702" s="16"/>
      <c r="L702" s="16"/>
    </row>
    <row r="703" spans="1:12" x14ac:dyDescent="0.25">
      <c r="A703" s="394" t="s">
        <v>1</v>
      </c>
      <c r="B703" s="98" t="s">
        <v>45</v>
      </c>
      <c r="C703" s="81" t="s">
        <v>127</v>
      </c>
      <c r="D703" s="448" t="s">
        <v>192</v>
      </c>
      <c r="E703" s="98" t="s">
        <v>45</v>
      </c>
      <c r="F703" s="81" t="s">
        <v>127</v>
      </c>
      <c r="G703" s="448" t="s">
        <v>192</v>
      </c>
      <c r="H703" s="454" t="s">
        <v>370</v>
      </c>
      <c r="J703" s="16"/>
      <c r="K703" s="16"/>
      <c r="L703" s="16"/>
    </row>
    <row r="704" spans="1:12" x14ac:dyDescent="0.25">
      <c r="A704" s="394" t="s">
        <v>58</v>
      </c>
      <c r="B704" s="98" t="s">
        <v>45</v>
      </c>
      <c r="C704" s="81" t="s">
        <v>127</v>
      </c>
      <c r="D704" s="448" t="s">
        <v>192</v>
      </c>
      <c r="E704" s="98" t="s">
        <v>45</v>
      </c>
      <c r="F704" s="81" t="s">
        <v>127</v>
      </c>
      <c r="G704" s="448" t="s">
        <v>192</v>
      </c>
      <c r="H704" s="454" t="s">
        <v>371</v>
      </c>
      <c r="J704" s="16"/>
      <c r="K704" s="16"/>
      <c r="L704" s="16"/>
    </row>
    <row r="705" spans="1:12" x14ac:dyDescent="0.25">
      <c r="A705" s="383"/>
      <c r="B705" s="98"/>
      <c r="C705" s="81"/>
      <c r="D705" s="448"/>
      <c r="E705" s="98"/>
      <c r="F705" s="81"/>
      <c r="G705" s="448"/>
      <c r="H705" s="404"/>
      <c r="J705" s="16"/>
      <c r="K705" s="16"/>
      <c r="L705" s="16"/>
    </row>
    <row r="706" spans="1:12" ht="26" x14ac:dyDescent="0.25">
      <c r="A706" s="371" t="s">
        <v>308</v>
      </c>
      <c r="B706" s="98"/>
      <c r="C706" s="81"/>
      <c r="D706" s="448"/>
      <c r="E706" s="98"/>
      <c r="F706" s="81"/>
      <c r="G706" s="448"/>
      <c r="H706" s="404" t="s">
        <v>308</v>
      </c>
      <c r="J706" s="16"/>
      <c r="K706" s="16"/>
      <c r="L706" s="16"/>
    </row>
    <row r="707" spans="1:12" x14ac:dyDescent="0.25">
      <c r="A707" s="446" t="s">
        <v>36</v>
      </c>
      <c r="B707" s="53" t="s">
        <v>49</v>
      </c>
      <c r="C707" s="81" t="s">
        <v>127</v>
      </c>
      <c r="D707" s="448" t="s">
        <v>192</v>
      </c>
      <c r="E707" s="772"/>
      <c r="F707" s="773"/>
      <c r="G707" s="774"/>
      <c r="H707" s="411" t="s">
        <v>508</v>
      </c>
      <c r="J707" s="16"/>
      <c r="K707" s="16"/>
      <c r="L707" s="16"/>
    </row>
    <row r="708" spans="1:12" x14ac:dyDescent="0.25">
      <c r="A708" s="446" t="s">
        <v>110</v>
      </c>
      <c r="B708" s="53" t="s">
        <v>49</v>
      </c>
      <c r="C708" s="81" t="s">
        <v>127</v>
      </c>
      <c r="D708" s="448" t="s">
        <v>192</v>
      </c>
      <c r="E708" s="772"/>
      <c r="F708" s="773"/>
      <c r="G708" s="774"/>
      <c r="H708" s="411" t="s">
        <v>509</v>
      </c>
      <c r="J708" s="16"/>
      <c r="K708" s="16"/>
      <c r="L708" s="16"/>
    </row>
    <row r="709" spans="1:12" ht="13" thickBot="1" x14ac:dyDescent="0.3">
      <c r="A709" s="447" t="s">
        <v>29</v>
      </c>
      <c r="B709" s="107" t="s">
        <v>49</v>
      </c>
      <c r="C709" s="108" t="s">
        <v>127</v>
      </c>
      <c r="D709" s="451" t="s">
        <v>192</v>
      </c>
      <c r="E709" s="775"/>
      <c r="F709" s="776"/>
      <c r="G709" s="777"/>
      <c r="H709" s="265" t="s">
        <v>1156</v>
      </c>
      <c r="J709" s="16"/>
      <c r="K709" s="16"/>
      <c r="L709" s="16"/>
    </row>
    <row r="710" spans="1:12" s="19" customFormat="1" ht="262.5" customHeight="1" x14ac:dyDescent="0.25">
      <c r="A710" s="757" t="s">
        <v>2159</v>
      </c>
      <c r="B710" s="412"/>
      <c r="C710" s="412"/>
      <c r="D710" s="412"/>
      <c r="E710" s="412"/>
      <c r="F710" s="412"/>
      <c r="G710" s="412"/>
      <c r="J710" s="56"/>
      <c r="K710" s="56"/>
      <c r="L710" s="56"/>
    </row>
    <row r="711" spans="1:12" s="19" customFormat="1" ht="14.5" x14ac:dyDescent="0.25">
      <c r="A711" s="370" t="s">
        <v>281</v>
      </c>
      <c r="B711" s="57"/>
      <c r="C711" s="57"/>
      <c r="D711" s="57"/>
      <c r="E711" s="56"/>
      <c r="F711" s="56"/>
      <c r="J711" s="56"/>
      <c r="K711" s="56"/>
      <c r="L711" s="56"/>
    </row>
    <row r="712" spans="1:12" s="19" customFormat="1" ht="45.75" customHeight="1" x14ac:dyDescent="0.25">
      <c r="A712" s="413" t="s">
        <v>282</v>
      </c>
      <c r="B712" s="56"/>
      <c r="C712" s="56"/>
      <c r="D712" s="56"/>
      <c r="E712" s="56"/>
      <c r="F712" s="56"/>
      <c r="J712" s="56"/>
      <c r="K712" s="56"/>
      <c r="L712" s="56"/>
    </row>
    <row r="715" spans="1:12" x14ac:dyDescent="0.25">
      <c r="E715" s="16"/>
      <c r="F715" s="16"/>
    </row>
    <row r="716" spans="1:12" ht="13" x14ac:dyDescent="0.3">
      <c r="A716" s="128" t="s">
        <v>1303</v>
      </c>
    </row>
    <row r="717" spans="1:12" x14ac:dyDescent="0.25">
      <c r="E717" s="16"/>
      <c r="F717" s="16"/>
    </row>
  </sheetData>
  <sheetProtection algorithmName="SHA-512" hashValue="W8tjbDmC5/6JuRp8gBo9lyZw7JNgx9B5QLLKvqs9trGGkCCweb6cO+qygTCzQUHErFiNLhNKpfhpzlolVIvEDA==" saltValue="iwEBjPLrg4PG9kQ9ze7kjA==" spinCount="100000" sheet="1" formatColumns="0" formatRows="0" sort="0" autoFilter="0"/>
  <mergeCells count="10">
    <mergeCell ref="A7:A9"/>
    <mergeCell ref="H7:H9"/>
    <mergeCell ref="E6:G6"/>
    <mergeCell ref="B6:D6"/>
    <mergeCell ref="B7:B9"/>
    <mergeCell ref="C7:C9"/>
    <mergeCell ref="D7:D9"/>
    <mergeCell ref="E7:E9"/>
    <mergeCell ref="F7:F9"/>
    <mergeCell ref="G7:G9"/>
  </mergeCells>
  <hyperlinks>
    <hyperlink ref="A716" location="INDEX!A1" display="Back to INDEX" xr:uid="{00000000-0004-0000-1300-000000000000}"/>
    <hyperlink ref="A1" location="INDEX!A1" display="Back to INDEX" xr:uid="{00000000-0004-0000-1300-000001000000}"/>
  </hyperlinks>
  <pageMargins left="0.75" right="0.75" top="1" bottom="1" header="0.5" footer="0.5"/>
  <pageSetup paperSize="9"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249977111117893"/>
  </sheetPr>
  <dimension ref="A1:Q61"/>
  <sheetViews>
    <sheetView zoomScaleNormal="100" workbookViewId="0">
      <selection sqref="A1:B1"/>
    </sheetView>
  </sheetViews>
  <sheetFormatPr defaultColWidth="8.796875" defaultRowHeight="13" x14ac:dyDescent="0.3"/>
  <cols>
    <col min="1" max="1" width="2.69921875" style="82" customWidth="1"/>
    <col min="2" max="2" width="14.69921875" style="82" customWidth="1"/>
    <col min="3" max="16384" width="8.796875" style="82"/>
  </cols>
  <sheetData>
    <row r="1" spans="1:17" x14ac:dyDescent="0.3">
      <c r="A1" s="797" t="s">
        <v>1302</v>
      </c>
      <c r="B1" s="798"/>
    </row>
    <row r="3" spans="1:17" s="470" customFormat="1" ht="18" x14ac:dyDescent="0.4">
      <c r="A3" s="468" t="s">
        <v>568</v>
      </c>
      <c r="B3" s="469"/>
    </row>
    <row r="5" spans="1:17" x14ac:dyDescent="0.3">
      <c r="A5" s="795" t="s">
        <v>2681</v>
      </c>
      <c r="B5" s="795"/>
      <c r="C5" s="795"/>
      <c r="D5" s="795"/>
      <c r="E5" s="795"/>
      <c r="F5" s="795"/>
      <c r="G5" s="795"/>
      <c r="H5" s="795"/>
      <c r="I5" s="795"/>
      <c r="J5" s="795"/>
      <c r="K5" s="795"/>
      <c r="L5" s="795"/>
      <c r="M5" s="795"/>
      <c r="N5" s="795"/>
      <c r="O5" s="795"/>
      <c r="P5" s="795"/>
      <c r="Q5" s="795"/>
    </row>
    <row r="6" spans="1:17" x14ac:dyDescent="0.3">
      <c r="A6" s="795"/>
      <c r="B6" s="795"/>
      <c r="C6" s="795"/>
      <c r="D6" s="795"/>
      <c r="E6" s="795"/>
      <c r="F6" s="795"/>
      <c r="G6" s="795"/>
      <c r="H6" s="795"/>
      <c r="I6" s="795"/>
      <c r="J6" s="795"/>
      <c r="K6" s="795"/>
      <c r="L6" s="795"/>
      <c r="M6" s="795"/>
      <c r="N6" s="795"/>
      <c r="O6" s="795"/>
      <c r="P6" s="795"/>
      <c r="Q6" s="795"/>
    </row>
    <row r="7" spans="1:17" x14ac:dyDescent="0.3">
      <c r="A7" s="795"/>
      <c r="B7" s="795"/>
      <c r="C7" s="795"/>
      <c r="D7" s="795"/>
      <c r="E7" s="795"/>
      <c r="F7" s="795"/>
      <c r="G7" s="795"/>
      <c r="H7" s="795"/>
      <c r="I7" s="795"/>
      <c r="J7" s="795"/>
      <c r="K7" s="795"/>
      <c r="L7" s="795"/>
      <c r="M7" s="795"/>
      <c r="N7" s="795"/>
      <c r="O7" s="795"/>
      <c r="P7" s="795"/>
      <c r="Q7" s="795"/>
    </row>
    <row r="8" spans="1:17" x14ac:dyDescent="0.3">
      <c r="A8" s="795"/>
      <c r="B8" s="795"/>
      <c r="C8" s="795"/>
      <c r="D8" s="795"/>
      <c r="E8" s="795"/>
      <c r="F8" s="795"/>
      <c r="G8" s="795"/>
      <c r="H8" s="795"/>
      <c r="I8" s="795"/>
      <c r="J8" s="795"/>
      <c r="K8" s="795"/>
      <c r="L8" s="795"/>
      <c r="M8" s="795"/>
      <c r="N8" s="795"/>
      <c r="O8" s="795"/>
      <c r="P8" s="795"/>
      <c r="Q8" s="795"/>
    </row>
    <row r="9" spans="1:17" x14ac:dyDescent="0.3">
      <c r="A9" s="795"/>
      <c r="B9" s="795"/>
      <c r="C9" s="795"/>
      <c r="D9" s="795"/>
      <c r="E9" s="795"/>
      <c r="F9" s="795"/>
      <c r="G9" s="795"/>
      <c r="H9" s="795"/>
      <c r="I9" s="795"/>
      <c r="J9" s="795"/>
      <c r="K9" s="795"/>
      <c r="L9" s="795"/>
      <c r="M9" s="795"/>
      <c r="N9" s="795"/>
      <c r="O9" s="795"/>
      <c r="P9" s="795"/>
      <c r="Q9" s="795"/>
    </row>
    <row r="10" spans="1:17" x14ac:dyDescent="0.3">
      <c r="A10" s="795"/>
      <c r="B10" s="795"/>
      <c r="C10" s="795"/>
      <c r="D10" s="795"/>
      <c r="E10" s="795"/>
      <c r="F10" s="795"/>
      <c r="G10" s="795"/>
      <c r="H10" s="795"/>
      <c r="I10" s="795"/>
      <c r="J10" s="795"/>
      <c r="K10" s="795"/>
      <c r="L10" s="795"/>
      <c r="M10" s="795"/>
      <c r="N10" s="795"/>
      <c r="O10" s="795"/>
      <c r="P10" s="795"/>
      <c r="Q10" s="795"/>
    </row>
    <row r="11" spans="1:17" x14ac:dyDescent="0.3">
      <c r="A11" s="795"/>
      <c r="B11" s="795"/>
      <c r="C11" s="795"/>
      <c r="D11" s="795"/>
      <c r="E11" s="795"/>
      <c r="F11" s="795"/>
      <c r="G11" s="795"/>
      <c r="H11" s="795"/>
      <c r="I11" s="795"/>
      <c r="J11" s="795"/>
      <c r="K11" s="795"/>
      <c r="L11" s="795"/>
      <c r="M11" s="795"/>
      <c r="N11" s="795"/>
      <c r="O11" s="795"/>
      <c r="P11" s="795"/>
      <c r="Q11" s="795"/>
    </row>
    <row r="12" spans="1:17" x14ac:dyDescent="0.3">
      <c r="A12" s="795"/>
      <c r="B12" s="795"/>
      <c r="C12" s="795"/>
      <c r="D12" s="795"/>
      <c r="E12" s="795"/>
      <c r="F12" s="795"/>
      <c r="G12" s="795"/>
      <c r="H12" s="795"/>
      <c r="I12" s="795"/>
      <c r="J12" s="795"/>
      <c r="K12" s="795"/>
      <c r="L12" s="795"/>
      <c r="M12" s="795"/>
      <c r="N12" s="795"/>
      <c r="O12" s="795"/>
      <c r="P12" s="795"/>
      <c r="Q12" s="795"/>
    </row>
    <row r="13" spans="1:17" x14ac:dyDescent="0.3">
      <c r="A13" s="795"/>
      <c r="B13" s="795"/>
      <c r="C13" s="795"/>
      <c r="D13" s="795"/>
      <c r="E13" s="795"/>
      <c r="F13" s="795"/>
      <c r="G13" s="795"/>
      <c r="H13" s="795"/>
      <c r="I13" s="795"/>
      <c r="J13" s="795"/>
      <c r="K13" s="795"/>
      <c r="L13" s="795"/>
      <c r="M13" s="795"/>
      <c r="N13" s="795"/>
      <c r="O13" s="795"/>
      <c r="P13" s="795"/>
      <c r="Q13" s="795"/>
    </row>
    <row r="14" spans="1:17" x14ac:dyDescent="0.3">
      <c r="A14" s="795"/>
      <c r="B14" s="795"/>
      <c r="C14" s="795"/>
      <c r="D14" s="795"/>
      <c r="E14" s="795"/>
      <c r="F14" s="795"/>
      <c r="G14" s="795"/>
      <c r="H14" s="795"/>
      <c r="I14" s="795"/>
      <c r="J14" s="795"/>
      <c r="K14" s="795"/>
      <c r="L14" s="795"/>
      <c r="M14" s="795"/>
      <c r="N14" s="795"/>
      <c r="O14" s="795"/>
      <c r="P14" s="795"/>
      <c r="Q14" s="795"/>
    </row>
    <row r="15" spans="1:17" x14ac:dyDescent="0.3">
      <c r="A15" s="795"/>
      <c r="B15" s="795"/>
      <c r="C15" s="795"/>
      <c r="D15" s="795"/>
      <c r="E15" s="795"/>
      <c r="F15" s="795"/>
      <c r="G15" s="795"/>
      <c r="H15" s="795"/>
      <c r="I15" s="795"/>
      <c r="J15" s="795"/>
      <c r="K15" s="795"/>
      <c r="L15" s="795"/>
      <c r="M15" s="795"/>
      <c r="N15" s="795"/>
      <c r="O15" s="795"/>
      <c r="P15" s="795"/>
      <c r="Q15" s="795"/>
    </row>
    <row r="16" spans="1:17" x14ac:dyDescent="0.3">
      <c r="A16" s="795"/>
      <c r="B16" s="795"/>
      <c r="C16" s="795"/>
      <c r="D16" s="795"/>
      <c r="E16" s="795"/>
      <c r="F16" s="795"/>
      <c r="G16" s="795"/>
      <c r="H16" s="795"/>
      <c r="I16" s="795"/>
      <c r="J16" s="795"/>
      <c r="K16" s="795"/>
      <c r="L16" s="795"/>
      <c r="M16" s="795"/>
      <c r="N16" s="795"/>
      <c r="O16" s="795"/>
      <c r="P16" s="795"/>
      <c r="Q16" s="795"/>
    </row>
    <row r="17" spans="1:17" x14ac:dyDescent="0.3">
      <c r="A17" s="795"/>
      <c r="B17" s="795"/>
      <c r="C17" s="795"/>
      <c r="D17" s="795"/>
      <c r="E17" s="795"/>
      <c r="F17" s="795"/>
      <c r="G17" s="795"/>
      <c r="H17" s="795"/>
      <c r="I17" s="795"/>
      <c r="J17" s="795"/>
      <c r="K17" s="795"/>
      <c r="L17" s="795"/>
      <c r="M17" s="795"/>
      <c r="N17" s="795"/>
      <c r="O17" s="795"/>
      <c r="P17" s="795"/>
      <c r="Q17" s="795"/>
    </row>
    <row r="18" spans="1:17" x14ac:dyDescent="0.3">
      <c r="A18" s="795"/>
      <c r="B18" s="795"/>
      <c r="C18" s="795"/>
      <c r="D18" s="795"/>
      <c r="E18" s="795"/>
      <c r="F18" s="795"/>
      <c r="G18" s="795"/>
      <c r="H18" s="795"/>
      <c r="I18" s="795"/>
      <c r="J18" s="795"/>
      <c r="K18" s="795"/>
      <c r="L18" s="795"/>
      <c r="M18" s="795"/>
      <c r="N18" s="795"/>
      <c r="O18" s="795"/>
      <c r="P18" s="795"/>
      <c r="Q18" s="795"/>
    </row>
    <row r="19" spans="1:17" x14ac:dyDescent="0.3">
      <c r="A19" s="795"/>
      <c r="B19" s="795"/>
      <c r="C19" s="795"/>
      <c r="D19" s="795"/>
      <c r="E19" s="795"/>
      <c r="F19" s="795"/>
      <c r="G19" s="795"/>
      <c r="H19" s="795"/>
      <c r="I19" s="795"/>
      <c r="J19" s="795"/>
      <c r="K19" s="795"/>
      <c r="L19" s="795"/>
      <c r="M19" s="795"/>
      <c r="N19" s="795"/>
      <c r="O19" s="795"/>
      <c r="P19" s="795"/>
      <c r="Q19" s="795"/>
    </row>
    <row r="20" spans="1:17" x14ac:dyDescent="0.3">
      <c r="A20" s="795"/>
      <c r="B20" s="795"/>
      <c r="C20" s="795"/>
      <c r="D20" s="795"/>
      <c r="E20" s="795"/>
      <c r="F20" s="795"/>
      <c r="G20" s="795"/>
      <c r="H20" s="795"/>
      <c r="I20" s="795"/>
      <c r="J20" s="795"/>
      <c r="K20" s="795"/>
      <c r="L20" s="795"/>
      <c r="M20" s="795"/>
      <c r="N20" s="795"/>
      <c r="O20" s="795"/>
      <c r="P20" s="795"/>
      <c r="Q20" s="795"/>
    </row>
    <row r="21" spans="1:17" x14ac:dyDescent="0.3">
      <c r="A21" s="795"/>
      <c r="B21" s="795"/>
      <c r="C21" s="795"/>
      <c r="D21" s="795"/>
      <c r="E21" s="795"/>
      <c r="F21" s="795"/>
      <c r="G21" s="795"/>
      <c r="H21" s="795"/>
      <c r="I21" s="795"/>
      <c r="J21" s="795"/>
      <c r="K21" s="795"/>
      <c r="L21" s="795"/>
      <c r="M21" s="795"/>
      <c r="N21" s="795"/>
      <c r="O21" s="795"/>
      <c r="P21" s="795"/>
      <c r="Q21" s="795"/>
    </row>
    <row r="22" spans="1:17" x14ac:dyDescent="0.3">
      <c r="A22" s="795"/>
      <c r="B22" s="795"/>
      <c r="C22" s="795"/>
      <c r="D22" s="795"/>
      <c r="E22" s="795"/>
      <c r="F22" s="795"/>
      <c r="G22" s="795"/>
      <c r="H22" s="795"/>
      <c r="I22" s="795"/>
      <c r="J22" s="795"/>
      <c r="K22" s="795"/>
      <c r="L22" s="795"/>
      <c r="M22" s="795"/>
      <c r="N22" s="795"/>
      <c r="O22" s="795"/>
      <c r="P22" s="795"/>
      <c r="Q22" s="795"/>
    </row>
    <row r="23" spans="1:17" x14ac:dyDescent="0.3">
      <c r="A23" s="121"/>
      <c r="B23" s="121"/>
      <c r="C23" s="121"/>
      <c r="D23" s="121"/>
      <c r="E23" s="121"/>
      <c r="F23" s="121"/>
      <c r="G23" s="121"/>
      <c r="H23" s="121"/>
      <c r="I23" s="121"/>
      <c r="J23" s="121"/>
      <c r="K23" s="121"/>
      <c r="L23" s="121"/>
      <c r="M23" s="121"/>
      <c r="N23" s="121"/>
      <c r="O23" s="121"/>
      <c r="P23" s="121"/>
      <c r="Q23" s="121"/>
    </row>
    <row r="24" spans="1:17" s="470" customFormat="1" ht="18" x14ac:dyDescent="0.4">
      <c r="A24" s="468" t="s">
        <v>569</v>
      </c>
      <c r="B24" s="471"/>
      <c r="C24" s="471"/>
      <c r="D24" s="471"/>
      <c r="E24" s="471"/>
      <c r="F24" s="471"/>
      <c r="G24" s="471"/>
      <c r="H24" s="471"/>
      <c r="I24" s="471"/>
      <c r="J24" s="471"/>
      <c r="K24" s="471"/>
      <c r="L24" s="471"/>
      <c r="M24" s="471"/>
      <c r="N24" s="471"/>
      <c r="O24" s="471"/>
      <c r="P24" s="471"/>
      <c r="Q24" s="471"/>
    </row>
    <row r="25" spans="1:17" x14ac:dyDescent="0.3">
      <c r="A25" s="121"/>
      <c r="B25" s="121"/>
      <c r="C25" s="121"/>
      <c r="D25" s="121"/>
      <c r="E25" s="121"/>
      <c r="F25" s="121"/>
      <c r="G25" s="121"/>
      <c r="H25" s="121"/>
      <c r="I25" s="121"/>
      <c r="J25" s="121"/>
      <c r="K25" s="121"/>
      <c r="L25" s="121"/>
      <c r="M25" s="121"/>
      <c r="N25" s="121"/>
      <c r="O25" s="121"/>
      <c r="P25" s="121"/>
      <c r="Q25" s="121"/>
    </row>
    <row r="26" spans="1:17" ht="12.75" customHeight="1" x14ac:dyDescent="0.3">
      <c r="A26" s="799" t="s">
        <v>1796</v>
      </c>
      <c r="B26" s="799"/>
      <c r="C26" s="799"/>
      <c r="D26" s="799"/>
      <c r="E26" s="799"/>
      <c r="F26" s="799"/>
      <c r="G26" s="799"/>
      <c r="H26" s="799"/>
      <c r="I26" s="799"/>
      <c r="J26" s="799"/>
      <c r="K26" s="799"/>
      <c r="L26" s="799"/>
      <c r="M26" s="799"/>
      <c r="N26" s="799"/>
      <c r="O26" s="799"/>
      <c r="P26" s="799"/>
      <c r="Q26" s="799"/>
    </row>
    <row r="27" spans="1:17" x14ac:dyDescent="0.3">
      <c r="A27" s="799"/>
      <c r="B27" s="799"/>
      <c r="C27" s="799"/>
      <c r="D27" s="799"/>
      <c r="E27" s="799"/>
      <c r="F27" s="799"/>
      <c r="G27" s="799"/>
      <c r="H27" s="799"/>
      <c r="I27" s="799"/>
      <c r="J27" s="799"/>
      <c r="K27" s="799"/>
      <c r="L27" s="799"/>
      <c r="M27" s="799"/>
      <c r="N27" s="799"/>
      <c r="O27" s="799"/>
      <c r="P27" s="799"/>
      <c r="Q27" s="799"/>
    </row>
    <row r="28" spans="1:17" x14ac:dyDescent="0.3">
      <c r="A28" s="799"/>
      <c r="B28" s="799"/>
      <c r="C28" s="799"/>
      <c r="D28" s="799"/>
      <c r="E28" s="799"/>
      <c r="F28" s="799"/>
      <c r="G28" s="799"/>
      <c r="H28" s="799"/>
      <c r="I28" s="799"/>
      <c r="J28" s="799"/>
      <c r="K28" s="799"/>
      <c r="L28" s="799"/>
      <c r="M28" s="799"/>
      <c r="N28" s="799"/>
      <c r="O28" s="799"/>
      <c r="P28" s="799"/>
      <c r="Q28" s="799"/>
    </row>
    <row r="29" spans="1:17" x14ac:dyDescent="0.3">
      <c r="A29" s="799"/>
      <c r="B29" s="799"/>
      <c r="C29" s="799"/>
      <c r="D29" s="799"/>
      <c r="E29" s="799"/>
      <c r="F29" s="799"/>
      <c r="G29" s="799"/>
      <c r="H29" s="799"/>
      <c r="I29" s="799"/>
      <c r="J29" s="799"/>
      <c r="K29" s="799"/>
      <c r="L29" s="799"/>
      <c r="M29" s="799"/>
      <c r="N29" s="799"/>
      <c r="O29" s="799"/>
      <c r="P29" s="799"/>
      <c r="Q29" s="799"/>
    </row>
    <row r="30" spans="1:17" x14ac:dyDescent="0.3">
      <c r="A30" s="799"/>
      <c r="B30" s="799"/>
      <c r="C30" s="799"/>
      <c r="D30" s="799"/>
      <c r="E30" s="799"/>
      <c r="F30" s="799"/>
      <c r="G30" s="799"/>
      <c r="H30" s="799"/>
      <c r="I30" s="799"/>
      <c r="J30" s="799"/>
      <c r="K30" s="799"/>
      <c r="L30" s="799"/>
      <c r="M30" s="799"/>
      <c r="N30" s="799"/>
      <c r="O30" s="799"/>
      <c r="P30" s="799"/>
      <c r="Q30" s="799"/>
    </row>
    <row r="31" spans="1:17" x14ac:dyDescent="0.3">
      <c r="A31" s="799"/>
      <c r="B31" s="799"/>
      <c r="C31" s="799"/>
      <c r="D31" s="799"/>
      <c r="E31" s="799"/>
      <c r="F31" s="799"/>
      <c r="G31" s="799"/>
      <c r="H31" s="799"/>
      <c r="I31" s="799"/>
      <c r="J31" s="799"/>
      <c r="K31" s="799"/>
      <c r="L31" s="799"/>
      <c r="M31" s="799"/>
      <c r="N31" s="799"/>
      <c r="O31" s="799"/>
      <c r="P31" s="799"/>
      <c r="Q31" s="799"/>
    </row>
    <row r="32" spans="1:17" x14ac:dyDescent="0.3">
      <c r="A32" s="799"/>
      <c r="B32" s="799"/>
      <c r="C32" s="799"/>
      <c r="D32" s="799"/>
      <c r="E32" s="799"/>
      <c r="F32" s="799"/>
      <c r="G32" s="799"/>
      <c r="H32" s="799"/>
      <c r="I32" s="799"/>
      <c r="J32" s="799"/>
      <c r="K32" s="799"/>
      <c r="L32" s="799"/>
      <c r="M32" s="799"/>
      <c r="N32" s="799"/>
      <c r="O32" s="799"/>
      <c r="P32" s="799"/>
      <c r="Q32" s="799"/>
    </row>
    <row r="33" spans="1:17" x14ac:dyDescent="0.3">
      <c r="A33" s="799"/>
      <c r="B33" s="799"/>
      <c r="C33" s="799"/>
      <c r="D33" s="799"/>
      <c r="E33" s="799"/>
      <c r="F33" s="799"/>
      <c r="G33" s="799"/>
      <c r="H33" s="799"/>
      <c r="I33" s="799"/>
      <c r="J33" s="799"/>
      <c r="K33" s="799"/>
      <c r="L33" s="799"/>
      <c r="M33" s="799"/>
      <c r="N33" s="799"/>
      <c r="O33" s="799"/>
      <c r="P33" s="799"/>
      <c r="Q33" s="799"/>
    </row>
    <row r="34" spans="1:17" x14ac:dyDescent="0.3">
      <c r="A34" s="799"/>
      <c r="B34" s="799"/>
      <c r="C34" s="799"/>
      <c r="D34" s="799"/>
      <c r="E34" s="799"/>
      <c r="F34" s="799"/>
      <c r="G34" s="799"/>
      <c r="H34" s="799"/>
      <c r="I34" s="799"/>
      <c r="J34" s="799"/>
      <c r="K34" s="799"/>
      <c r="L34" s="799"/>
      <c r="M34" s="799"/>
      <c r="N34" s="799"/>
      <c r="O34" s="799"/>
      <c r="P34" s="799"/>
      <c r="Q34" s="799"/>
    </row>
    <row r="35" spans="1:17" x14ac:dyDescent="0.3">
      <c r="A35" s="799"/>
      <c r="B35" s="799"/>
      <c r="C35" s="799"/>
      <c r="D35" s="799"/>
      <c r="E35" s="799"/>
      <c r="F35" s="799"/>
      <c r="G35" s="799"/>
      <c r="H35" s="799"/>
      <c r="I35" s="799"/>
      <c r="J35" s="799"/>
      <c r="K35" s="799"/>
      <c r="L35" s="799"/>
      <c r="M35" s="799"/>
      <c r="N35" s="799"/>
      <c r="O35" s="799"/>
      <c r="P35" s="799"/>
      <c r="Q35" s="799"/>
    </row>
    <row r="36" spans="1:17" x14ac:dyDescent="0.3">
      <c r="A36" s="799"/>
      <c r="B36" s="799"/>
      <c r="C36" s="799"/>
      <c r="D36" s="799"/>
      <c r="E36" s="799"/>
      <c r="F36" s="799"/>
      <c r="G36" s="799"/>
      <c r="H36" s="799"/>
      <c r="I36" s="799"/>
      <c r="J36" s="799"/>
      <c r="K36" s="799"/>
      <c r="L36" s="799"/>
      <c r="M36" s="799"/>
      <c r="N36" s="799"/>
      <c r="O36" s="799"/>
      <c r="P36" s="799"/>
      <c r="Q36" s="799"/>
    </row>
    <row r="37" spans="1:17" x14ac:dyDescent="0.3">
      <c r="A37" s="799"/>
      <c r="B37" s="799"/>
      <c r="C37" s="799"/>
      <c r="D37" s="799"/>
      <c r="E37" s="799"/>
      <c r="F37" s="799"/>
      <c r="G37" s="799"/>
      <c r="H37" s="799"/>
      <c r="I37" s="799"/>
      <c r="J37" s="799"/>
      <c r="K37" s="799"/>
      <c r="L37" s="799"/>
      <c r="M37" s="799"/>
      <c r="N37" s="799"/>
      <c r="O37" s="799"/>
      <c r="P37" s="799"/>
      <c r="Q37" s="799"/>
    </row>
    <row r="38" spans="1:17" x14ac:dyDescent="0.3">
      <c r="A38" s="799"/>
      <c r="B38" s="799"/>
      <c r="C38" s="799"/>
      <c r="D38" s="799"/>
      <c r="E38" s="799"/>
      <c r="F38" s="799"/>
      <c r="G38" s="799"/>
      <c r="H38" s="799"/>
      <c r="I38" s="799"/>
      <c r="J38" s="799"/>
      <c r="K38" s="799"/>
      <c r="L38" s="799"/>
      <c r="M38" s="799"/>
      <c r="N38" s="799"/>
      <c r="O38" s="799"/>
      <c r="P38" s="799"/>
      <c r="Q38" s="799"/>
    </row>
    <row r="39" spans="1:17" x14ac:dyDescent="0.3">
      <c r="A39" s="799"/>
      <c r="B39" s="799"/>
      <c r="C39" s="799"/>
      <c r="D39" s="799"/>
      <c r="E39" s="799"/>
      <c r="F39" s="799"/>
      <c r="G39" s="799"/>
      <c r="H39" s="799"/>
      <c r="I39" s="799"/>
      <c r="J39" s="799"/>
      <c r="K39" s="799"/>
      <c r="L39" s="799"/>
      <c r="M39" s="799"/>
      <c r="N39" s="799"/>
      <c r="O39" s="799"/>
      <c r="P39" s="799"/>
      <c r="Q39" s="799"/>
    </row>
    <row r="40" spans="1:17" x14ac:dyDescent="0.3">
      <c r="A40" s="799"/>
      <c r="B40" s="799"/>
      <c r="C40" s="799"/>
      <c r="D40" s="799"/>
      <c r="E40" s="799"/>
      <c r="F40" s="799"/>
      <c r="G40" s="799"/>
      <c r="H40" s="799"/>
      <c r="I40" s="799"/>
      <c r="J40" s="799"/>
      <c r="K40" s="799"/>
      <c r="L40" s="799"/>
      <c r="M40" s="799"/>
      <c r="N40" s="799"/>
      <c r="O40" s="799"/>
      <c r="P40" s="799"/>
      <c r="Q40" s="799"/>
    </row>
    <row r="41" spans="1:17" x14ac:dyDescent="0.3">
      <c r="A41" s="799"/>
      <c r="B41" s="799"/>
      <c r="C41" s="799"/>
      <c r="D41" s="799"/>
      <c r="E41" s="799"/>
      <c r="F41" s="799"/>
      <c r="G41" s="799"/>
      <c r="H41" s="799"/>
      <c r="I41" s="799"/>
      <c r="J41" s="799"/>
      <c r="K41" s="799"/>
      <c r="L41" s="799"/>
      <c r="M41" s="799"/>
      <c r="N41" s="799"/>
      <c r="O41" s="799"/>
      <c r="P41" s="799"/>
      <c r="Q41" s="799"/>
    </row>
    <row r="42" spans="1:17" x14ac:dyDescent="0.3">
      <c r="A42" s="799"/>
      <c r="B42" s="799"/>
      <c r="C42" s="799"/>
      <c r="D42" s="799"/>
      <c r="E42" s="799"/>
      <c r="F42" s="799"/>
      <c r="G42" s="799"/>
      <c r="H42" s="799"/>
      <c r="I42" s="799"/>
      <c r="J42" s="799"/>
      <c r="K42" s="799"/>
      <c r="L42" s="799"/>
      <c r="M42" s="799"/>
      <c r="N42" s="799"/>
      <c r="O42" s="799"/>
      <c r="P42" s="799"/>
      <c r="Q42" s="799"/>
    </row>
    <row r="43" spans="1:17" x14ac:dyDescent="0.3">
      <c r="A43" s="799"/>
      <c r="B43" s="799"/>
      <c r="C43" s="799"/>
      <c r="D43" s="799"/>
      <c r="E43" s="799"/>
      <c r="F43" s="799"/>
      <c r="G43" s="799"/>
      <c r="H43" s="799"/>
      <c r="I43" s="799"/>
      <c r="J43" s="799"/>
      <c r="K43" s="799"/>
      <c r="L43" s="799"/>
      <c r="M43" s="799"/>
      <c r="N43" s="799"/>
      <c r="O43" s="799"/>
      <c r="P43" s="799"/>
      <c r="Q43" s="799"/>
    </row>
    <row r="44" spans="1:17" x14ac:dyDescent="0.3">
      <c r="A44" s="799"/>
      <c r="B44" s="799"/>
      <c r="C44" s="799"/>
      <c r="D44" s="799"/>
      <c r="E44" s="799"/>
      <c r="F44" s="799"/>
      <c r="G44" s="799"/>
      <c r="H44" s="799"/>
      <c r="I44" s="799"/>
      <c r="J44" s="799"/>
      <c r="K44" s="799"/>
      <c r="L44" s="799"/>
      <c r="M44" s="799"/>
      <c r="N44" s="799"/>
      <c r="O44" s="799"/>
      <c r="P44" s="799"/>
      <c r="Q44" s="799"/>
    </row>
    <row r="45" spans="1:17" x14ac:dyDescent="0.3">
      <c r="A45" s="799"/>
      <c r="B45" s="799"/>
      <c r="C45" s="799"/>
      <c r="D45" s="799"/>
      <c r="E45" s="799"/>
      <c r="F45" s="799"/>
      <c r="G45" s="799"/>
      <c r="H45" s="799"/>
      <c r="I45" s="799"/>
      <c r="J45" s="799"/>
      <c r="K45" s="799"/>
      <c r="L45" s="799"/>
      <c r="M45" s="799"/>
      <c r="N45" s="799"/>
      <c r="O45" s="799"/>
      <c r="P45" s="799"/>
      <c r="Q45" s="799"/>
    </row>
    <row r="46" spans="1:17" x14ac:dyDescent="0.3">
      <c r="A46" s="799"/>
      <c r="B46" s="799"/>
      <c r="C46" s="799"/>
      <c r="D46" s="799"/>
      <c r="E46" s="799"/>
      <c r="F46" s="799"/>
      <c r="G46" s="799"/>
      <c r="H46" s="799"/>
      <c r="I46" s="799"/>
      <c r="J46" s="799"/>
      <c r="K46" s="799"/>
      <c r="L46" s="799"/>
      <c r="M46" s="799"/>
      <c r="N46" s="799"/>
      <c r="O46" s="799"/>
      <c r="P46" s="799"/>
      <c r="Q46" s="799"/>
    </row>
    <row r="47" spans="1:17" x14ac:dyDescent="0.3">
      <c r="A47" s="799"/>
      <c r="B47" s="799"/>
      <c r="C47" s="799"/>
      <c r="D47" s="799"/>
      <c r="E47" s="799"/>
      <c r="F47" s="799"/>
      <c r="G47" s="799"/>
      <c r="H47" s="799"/>
      <c r="I47" s="799"/>
      <c r="J47" s="799"/>
      <c r="K47" s="799"/>
      <c r="L47" s="799"/>
      <c r="M47" s="799"/>
      <c r="N47" s="799"/>
      <c r="O47" s="799"/>
      <c r="P47" s="799"/>
      <c r="Q47" s="799"/>
    </row>
    <row r="48" spans="1:17" x14ac:dyDescent="0.3">
      <c r="A48" s="799"/>
      <c r="B48" s="799"/>
      <c r="C48" s="799"/>
      <c r="D48" s="799"/>
      <c r="E48" s="799"/>
      <c r="F48" s="799"/>
      <c r="G48" s="799"/>
      <c r="H48" s="799"/>
      <c r="I48" s="799"/>
      <c r="J48" s="799"/>
      <c r="K48" s="799"/>
      <c r="L48" s="799"/>
      <c r="M48" s="799"/>
      <c r="N48" s="799"/>
      <c r="O48" s="799"/>
      <c r="P48" s="799"/>
      <c r="Q48" s="799"/>
    </row>
    <row r="49" spans="1:17" x14ac:dyDescent="0.3">
      <c r="A49" s="799"/>
      <c r="B49" s="799"/>
      <c r="C49" s="799"/>
      <c r="D49" s="799"/>
      <c r="E49" s="799"/>
      <c r="F49" s="799"/>
      <c r="G49" s="799"/>
      <c r="H49" s="799"/>
      <c r="I49" s="799"/>
      <c r="J49" s="799"/>
      <c r="K49" s="799"/>
      <c r="L49" s="799"/>
      <c r="M49" s="799"/>
      <c r="N49" s="799"/>
      <c r="O49" s="799"/>
      <c r="P49" s="799"/>
      <c r="Q49" s="799"/>
    </row>
    <row r="50" spans="1:17" x14ac:dyDescent="0.3">
      <c r="A50" s="799"/>
      <c r="B50" s="799"/>
      <c r="C50" s="799"/>
      <c r="D50" s="799"/>
      <c r="E50" s="799"/>
      <c r="F50" s="799"/>
      <c r="G50" s="799"/>
      <c r="H50" s="799"/>
      <c r="I50" s="799"/>
      <c r="J50" s="799"/>
      <c r="K50" s="799"/>
      <c r="L50" s="799"/>
      <c r="M50" s="799"/>
      <c r="N50" s="799"/>
      <c r="O50" s="799"/>
      <c r="P50" s="799"/>
      <c r="Q50" s="799"/>
    </row>
    <row r="51" spans="1:17" x14ac:dyDescent="0.3">
      <c r="A51" s="799"/>
      <c r="B51" s="799"/>
      <c r="C51" s="799"/>
      <c r="D51" s="799"/>
      <c r="E51" s="799"/>
      <c r="F51" s="799"/>
      <c r="G51" s="799"/>
      <c r="H51" s="799"/>
      <c r="I51" s="799"/>
      <c r="J51" s="799"/>
      <c r="K51" s="799"/>
      <c r="L51" s="799"/>
      <c r="M51" s="799"/>
      <c r="N51" s="799"/>
      <c r="O51" s="799"/>
      <c r="P51" s="799"/>
      <c r="Q51" s="799"/>
    </row>
    <row r="52" spans="1:17" x14ac:dyDescent="0.3">
      <c r="A52" s="799"/>
      <c r="B52" s="799"/>
      <c r="C52" s="799"/>
      <c r="D52" s="799"/>
      <c r="E52" s="799"/>
      <c r="F52" s="799"/>
      <c r="G52" s="799"/>
      <c r="H52" s="799"/>
      <c r="I52" s="799"/>
      <c r="J52" s="799"/>
      <c r="K52" s="799"/>
      <c r="L52" s="799"/>
      <c r="M52" s="799"/>
      <c r="N52" s="799"/>
      <c r="O52" s="799"/>
      <c r="P52" s="799"/>
      <c r="Q52" s="799"/>
    </row>
    <row r="53" spans="1:17" x14ac:dyDescent="0.3">
      <c r="A53" s="799"/>
      <c r="B53" s="799"/>
      <c r="C53" s="799"/>
      <c r="D53" s="799"/>
      <c r="E53" s="799"/>
      <c r="F53" s="799"/>
      <c r="G53" s="799"/>
      <c r="H53" s="799"/>
      <c r="I53" s="799"/>
      <c r="J53" s="799"/>
      <c r="K53" s="799"/>
      <c r="L53" s="799"/>
      <c r="M53" s="799"/>
      <c r="N53" s="799"/>
      <c r="O53" s="799"/>
      <c r="P53" s="799"/>
      <c r="Q53" s="799"/>
    </row>
    <row r="54" spans="1:17" x14ac:dyDescent="0.3">
      <c r="A54" s="799"/>
      <c r="B54" s="799"/>
      <c r="C54" s="799"/>
      <c r="D54" s="799"/>
      <c r="E54" s="799"/>
      <c r="F54" s="799"/>
      <c r="G54" s="799"/>
      <c r="H54" s="799"/>
      <c r="I54" s="799"/>
      <c r="J54" s="799"/>
      <c r="K54" s="799"/>
      <c r="L54" s="799"/>
      <c r="M54" s="799"/>
      <c r="N54" s="799"/>
      <c r="O54" s="799"/>
      <c r="P54" s="799"/>
      <c r="Q54" s="799"/>
    </row>
    <row r="55" spans="1:17" x14ac:dyDescent="0.3">
      <c r="A55" s="799"/>
      <c r="B55" s="799"/>
      <c r="C55" s="799"/>
      <c r="D55" s="799"/>
      <c r="E55" s="799"/>
      <c r="F55" s="799"/>
      <c r="G55" s="799"/>
      <c r="H55" s="799"/>
      <c r="I55" s="799"/>
      <c r="J55" s="799"/>
      <c r="K55" s="799"/>
      <c r="L55" s="799"/>
      <c r="M55" s="799"/>
      <c r="N55" s="799"/>
      <c r="O55" s="799"/>
      <c r="P55" s="799"/>
      <c r="Q55" s="799"/>
    </row>
    <row r="56" spans="1:17" x14ac:dyDescent="0.3">
      <c r="A56" s="799"/>
      <c r="B56" s="799"/>
      <c r="C56" s="799"/>
      <c r="D56" s="799"/>
      <c r="E56" s="799"/>
      <c r="F56" s="799"/>
      <c r="G56" s="799"/>
      <c r="H56" s="799"/>
      <c r="I56" s="799"/>
      <c r="J56" s="799"/>
      <c r="K56" s="799"/>
      <c r="L56" s="799"/>
      <c r="M56" s="799"/>
      <c r="N56" s="799"/>
      <c r="O56" s="799"/>
      <c r="P56" s="799"/>
      <c r="Q56" s="799"/>
    </row>
    <row r="57" spans="1:17" x14ac:dyDescent="0.3">
      <c r="A57" s="799"/>
      <c r="B57" s="799"/>
      <c r="C57" s="799"/>
      <c r="D57" s="799"/>
      <c r="E57" s="799"/>
      <c r="F57" s="799"/>
      <c r="G57" s="799"/>
      <c r="H57" s="799"/>
      <c r="I57" s="799"/>
      <c r="J57" s="799"/>
      <c r="K57" s="799"/>
      <c r="L57" s="799"/>
      <c r="M57" s="799"/>
      <c r="N57" s="799"/>
      <c r="O57" s="799"/>
      <c r="P57" s="799"/>
      <c r="Q57" s="799"/>
    </row>
    <row r="58" spans="1:17" x14ac:dyDescent="0.3">
      <c r="A58" s="799"/>
      <c r="B58" s="799"/>
      <c r="C58" s="799"/>
      <c r="D58" s="799"/>
      <c r="E58" s="799"/>
      <c r="F58" s="799"/>
      <c r="G58" s="799"/>
      <c r="H58" s="799"/>
      <c r="I58" s="799"/>
      <c r="J58" s="799"/>
      <c r="K58" s="799"/>
      <c r="L58" s="799"/>
      <c r="M58" s="799"/>
      <c r="N58" s="799"/>
      <c r="O58" s="799"/>
      <c r="P58" s="799"/>
      <c r="Q58" s="799"/>
    </row>
    <row r="59" spans="1:17" x14ac:dyDescent="0.3">
      <c r="A59" s="799"/>
      <c r="B59" s="799"/>
      <c r="C59" s="799"/>
      <c r="D59" s="799"/>
      <c r="E59" s="799"/>
      <c r="F59" s="799"/>
      <c r="G59" s="799"/>
      <c r="H59" s="799"/>
      <c r="I59" s="799"/>
      <c r="J59" s="799"/>
      <c r="K59" s="799"/>
      <c r="L59" s="799"/>
      <c r="M59" s="799"/>
      <c r="N59" s="799"/>
      <c r="O59" s="799"/>
      <c r="P59" s="799"/>
      <c r="Q59" s="799"/>
    </row>
    <row r="60" spans="1:17" x14ac:dyDescent="0.3">
      <c r="A60" s="800"/>
      <c r="B60" s="800"/>
      <c r="C60" s="800"/>
      <c r="D60" s="800"/>
      <c r="E60" s="800"/>
      <c r="F60" s="800"/>
      <c r="G60" s="800"/>
      <c r="H60" s="800"/>
      <c r="I60" s="800"/>
      <c r="J60" s="800"/>
      <c r="K60" s="800"/>
      <c r="L60" s="800"/>
      <c r="M60" s="800"/>
      <c r="N60" s="800"/>
      <c r="O60" s="800"/>
      <c r="P60" s="800"/>
      <c r="Q60" s="800"/>
    </row>
    <row r="61" spans="1:17" ht="15" x14ac:dyDescent="0.3">
      <c r="A61" s="122" t="s">
        <v>1797</v>
      </c>
    </row>
  </sheetData>
  <sheetProtection algorithmName="SHA-512" hashValue="33oHH0RYrdnnHpUW0WKL7VyGegFYD2c+MxRoEvxbGdsfY7TaWpq+RJ7JkopEg6Wz6QVjcYNEBimJGNTyh1ZPGg==" saltValue="OtWiaj/INJLkuKHj/h1x2g==" spinCount="100000" sheet="1" sort="0" autoFilter="0"/>
  <mergeCells count="3">
    <mergeCell ref="A1:B1"/>
    <mergeCell ref="A5:Q22"/>
    <mergeCell ref="A26:Q60"/>
  </mergeCells>
  <hyperlinks>
    <hyperlink ref="A1:B1" location="INDEX!A1" display="Back to INDEX" xr:uid="{00000000-0004-0000-02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C000"/>
  </sheetPr>
  <dimension ref="A1:S542"/>
  <sheetViews>
    <sheetView showGridLines="0" zoomScaleNormal="100" workbookViewId="0">
      <pane xSplit="1" ySplit="8" topLeftCell="B9" activePane="bottomRight" state="frozen"/>
      <selection pane="topRight" activeCell="B1" sqref="B1"/>
      <selection pane="bottomLeft" activeCell="A8" sqref="A8"/>
      <selection pane="bottomRight"/>
    </sheetView>
  </sheetViews>
  <sheetFormatPr defaultColWidth="9.296875" defaultRowHeight="12.5" x14ac:dyDescent="0.25"/>
  <cols>
    <col min="1" max="1" width="61" style="11" customWidth="1"/>
    <col min="2" max="2" width="15.69921875" style="11" bestFit="1" customWidth="1"/>
    <col min="3" max="3" width="12" style="11" bestFit="1" customWidth="1"/>
    <col min="4" max="4" width="12.296875" style="11" customWidth="1"/>
    <col min="5" max="5" width="15.69921875" style="16" bestFit="1" customWidth="1"/>
    <col min="6" max="6" width="12" style="11" bestFit="1" customWidth="1"/>
    <col min="7" max="7" width="12.296875" style="11" bestFit="1" customWidth="1"/>
    <col min="8" max="8" width="255.796875" style="16" bestFit="1" customWidth="1"/>
    <col min="9" max="9" width="12.69921875" style="16" bestFit="1" customWidth="1"/>
    <col min="10" max="10" width="11" style="16" bestFit="1" customWidth="1"/>
    <col min="11" max="12" width="53.19921875" style="16" bestFit="1" customWidth="1"/>
    <col min="13" max="14" width="44.296875" style="16" bestFit="1" customWidth="1"/>
    <col min="15" max="15" width="12.69921875" style="16" bestFit="1" customWidth="1"/>
    <col min="16" max="16" width="11" style="16" bestFit="1" customWidth="1"/>
    <col min="17" max="17" width="51.296875" style="16" bestFit="1" customWidth="1"/>
    <col min="18" max="18" width="9.19921875" style="16" customWidth="1"/>
    <col min="19" max="19" width="12.69921875" style="16" bestFit="1" customWidth="1"/>
    <col min="20" max="20" width="11" style="16" bestFit="1" customWidth="1"/>
    <col min="21" max="21" width="53" style="16" bestFit="1" customWidth="1"/>
    <col min="22" max="22" width="52.69921875" style="16" bestFit="1" customWidth="1"/>
    <col min="23" max="16384" width="9.296875" style="16"/>
  </cols>
  <sheetData>
    <row r="1" spans="1:18" ht="13" x14ac:dyDescent="0.3">
      <c r="A1" s="128" t="s">
        <v>1303</v>
      </c>
    </row>
    <row r="2" spans="1:18" ht="18" x14ac:dyDescent="0.35">
      <c r="A2" s="476" t="s">
        <v>297</v>
      </c>
      <c r="B2" s="59"/>
      <c r="C2" s="59"/>
      <c r="D2" s="59"/>
      <c r="E2" s="7"/>
      <c r="F2" s="5"/>
      <c r="G2" s="16"/>
    </row>
    <row r="3" spans="1:18" ht="18" x14ac:dyDescent="0.3">
      <c r="A3" s="15" t="s">
        <v>298</v>
      </c>
      <c r="B3" s="15"/>
      <c r="C3" s="15"/>
      <c r="D3" s="15"/>
      <c r="E3" s="7"/>
      <c r="F3" s="5"/>
      <c r="G3" s="16"/>
    </row>
    <row r="4" spans="1:18" ht="18.5" thickBot="1" x14ac:dyDescent="0.35">
      <c r="A4" s="21"/>
      <c r="B4" s="21"/>
      <c r="C4" s="21"/>
      <c r="D4" s="21"/>
      <c r="E4" s="7"/>
      <c r="F4" s="5"/>
      <c r="G4" s="16"/>
    </row>
    <row r="5" spans="1:18" ht="49.5" customHeight="1" thickBot="1" x14ac:dyDescent="0.35">
      <c r="A5" s="21"/>
      <c r="B5" s="1055" t="s">
        <v>554</v>
      </c>
      <c r="C5" s="1053"/>
      <c r="D5" s="1054"/>
      <c r="E5" s="1055" t="s">
        <v>1703</v>
      </c>
      <c r="F5" s="1053"/>
      <c r="G5" s="1054"/>
    </row>
    <row r="6" spans="1:18" ht="13.4" customHeight="1" x14ac:dyDescent="0.25">
      <c r="A6" s="1066" t="s">
        <v>72</v>
      </c>
      <c r="B6" s="1068" t="s">
        <v>73</v>
      </c>
      <c r="C6" s="1070" t="s">
        <v>122</v>
      </c>
      <c r="D6" s="1072" t="s">
        <v>52</v>
      </c>
      <c r="E6" s="1068" t="s">
        <v>73</v>
      </c>
      <c r="F6" s="1070" t="s">
        <v>122</v>
      </c>
      <c r="G6" s="1072" t="s">
        <v>52</v>
      </c>
      <c r="H6" s="1064" t="s">
        <v>661</v>
      </c>
    </row>
    <row r="7" spans="1:18" ht="16.399999999999999" customHeight="1" x14ac:dyDescent="0.25">
      <c r="A7" s="1067"/>
      <c r="B7" s="1069"/>
      <c r="C7" s="1071"/>
      <c r="D7" s="1073"/>
      <c r="E7" s="1069"/>
      <c r="F7" s="1071"/>
      <c r="G7" s="1073"/>
      <c r="H7" s="1065"/>
    </row>
    <row r="8" spans="1:18" x14ac:dyDescent="0.25">
      <c r="A8" s="1067"/>
      <c r="B8" s="1069"/>
      <c r="C8" s="1071"/>
      <c r="D8" s="1073"/>
      <c r="E8" s="1069"/>
      <c r="F8" s="1071"/>
      <c r="G8" s="1073"/>
      <c r="H8" s="1065"/>
      <c r="I8" s="18"/>
      <c r="J8" s="18"/>
      <c r="K8" s="18"/>
      <c r="L8" s="18"/>
      <c r="M8" s="18"/>
      <c r="N8" s="18"/>
      <c r="O8" s="18"/>
      <c r="P8" s="18"/>
      <c r="Q8" s="18"/>
      <c r="R8" s="18"/>
    </row>
    <row r="9" spans="1:18" ht="13" x14ac:dyDescent="0.25">
      <c r="A9" s="371" t="s">
        <v>20</v>
      </c>
      <c r="B9" s="397" t="s">
        <v>45</v>
      </c>
      <c r="C9" s="28" t="s">
        <v>201</v>
      </c>
      <c r="D9" s="398" t="s">
        <v>192</v>
      </c>
      <c r="E9" s="397" t="s">
        <v>45</v>
      </c>
      <c r="F9" s="28" t="s">
        <v>201</v>
      </c>
      <c r="G9" s="398" t="s">
        <v>192</v>
      </c>
      <c r="H9" s="404" t="s">
        <v>20</v>
      </c>
      <c r="I9" s="18"/>
      <c r="J9" s="36"/>
      <c r="K9" s="36"/>
      <c r="L9" s="37"/>
      <c r="M9" s="37"/>
      <c r="N9" s="36"/>
      <c r="O9" s="36"/>
      <c r="P9" s="37"/>
      <c r="Q9" s="37"/>
      <c r="R9" s="37"/>
    </row>
    <row r="10" spans="1:18" ht="13" x14ac:dyDescent="0.25">
      <c r="A10" s="372" t="s">
        <v>21</v>
      </c>
      <c r="B10" s="397"/>
      <c r="C10" s="28"/>
      <c r="D10" s="398"/>
      <c r="E10" s="397"/>
      <c r="F10" s="28"/>
      <c r="G10" s="398"/>
      <c r="H10" s="405"/>
      <c r="I10" s="18"/>
      <c r="J10" s="37"/>
      <c r="K10" s="37"/>
      <c r="L10" s="37"/>
      <c r="M10" s="37"/>
      <c r="N10" s="37"/>
      <c r="O10" s="37"/>
      <c r="P10" s="37"/>
      <c r="Q10" s="37"/>
      <c r="R10" s="37"/>
    </row>
    <row r="11" spans="1:18" x14ac:dyDescent="0.25">
      <c r="A11" s="373" t="s">
        <v>18</v>
      </c>
      <c r="B11" s="397" t="s">
        <v>45</v>
      </c>
      <c r="C11" s="28" t="s">
        <v>201</v>
      </c>
      <c r="D11" s="398" t="s">
        <v>192</v>
      </c>
      <c r="E11" s="397" t="s">
        <v>45</v>
      </c>
      <c r="F11" s="28" t="s">
        <v>201</v>
      </c>
      <c r="G11" s="398" t="s">
        <v>192</v>
      </c>
      <c r="H11" s="406" t="s">
        <v>722</v>
      </c>
      <c r="I11" s="18"/>
      <c r="J11" s="36"/>
      <c r="K11" s="36"/>
      <c r="L11" s="37"/>
      <c r="M11" s="37"/>
      <c r="N11" s="36"/>
      <c r="O11" s="36"/>
      <c r="P11" s="37"/>
      <c r="Q11" s="37"/>
      <c r="R11" s="37"/>
    </row>
    <row r="12" spans="1:18" x14ac:dyDescent="0.25">
      <c r="A12" s="373" t="s">
        <v>2</v>
      </c>
      <c r="B12" s="397" t="s">
        <v>45</v>
      </c>
      <c r="C12" s="28" t="s">
        <v>201</v>
      </c>
      <c r="D12" s="398" t="s">
        <v>192</v>
      </c>
      <c r="E12" s="397" t="s">
        <v>45</v>
      </c>
      <c r="F12" s="28" t="s">
        <v>201</v>
      </c>
      <c r="G12" s="398" t="s">
        <v>192</v>
      </c>
      <c r="H12" s="406" t="s">
        <v>723</v>
      </c>
      <c r="I12" s="18"/>
      <c r="J12" s="36"/>
      <c r="K12" s="36"/>
      <c r="L12" s="37"/>
      <c r="M12" s="37"/>
      <c r="N12" s="36"/>
      <c r="O12" s="36"/>
      <c r="P12" s="37"/>
      <c r="Q12" s="37"/>
      <c r="R12" s="37"/>
    </row>
    <row r="13" spans="1:18" ht="13" x14ac:dyDescent="0.25">
      <c r="A13" s="374" t="s">
        <v>204</v>
      </c>
      <c r="B13" s="397"/>
      <c r="C13" s="28"/>
      <c r="D13" s="398"/>
      <c r="E13" s="397"/>
      <c r="F13" s="28"/>
      <c r="G13" s="398"/>
      <c r="H13" s="406"/>
      <c r="I13" s="38"/>
      <c r="J13" s="37"/>
      <c r="K13" s="37"/>
      <c r="L13" s="37"/>
      <c r="M13" s="37"/>
      <c r="N13" s="37"/>
      <c r="O13" s="37"/>
      <c r="P13" s="37"/>
      <c r="Q13" s="37"/>
      <c r="R13" s="37"/>
    </row>
    <row r="14" spans="1:18" x14ac:dyDescent="0.25">
      <c r="A14" s="375" t="s">
        <v>142</v>
      </c>
      <c r="B14" s="397" t="s">
        <v>45</v>
      </c>
      <c r="C14" s="28" t="s">
        <v>201</v>
      </c>
      <c r="D14" s="398" t="s">
        <v>192</v>
      </c>
      <c r="E14" s="397" t="s">
        <v>45</v>
      </c>
      <c r="F14" s="28" t="s">
        <v>201</v>
      </c>
      <c r="G14" s="398" t="s">
        <v>192</v>
      </c>
      <c r="H14" s="406" t="s">
        <v>726</v>
      </c>
      <c r="I14" s="38"/>
      <c r="J14" s="36"/>
      <c r="K14" s="36"/>
      <c r="L14" s="37"/>
      <c r="M14" s="37"/>
      <c r="N14" s="36"/>
      <c r="O14" s="36"/>
      <c r="P14" s="37"/>
      <c r="Q14" s="37"/>
      <c r="R14" s="37"/>
    </row>
    <row r="15" spans="1:18" ht="13" x14ac:dyDescent="0.25">
      <c r="A15" s="376" t="s">
        <v>283</v>
      </c>
      <c r="B15" s="397"/>
      <c r="C15" s="28"/>
      <c r="D15" s="398"/>
      <c r="E15" s="397"/>
      <c r="F15" s="28"/>
      <c r="G15" s="398"/>
      <c r="H15" s="406"/>
      <c r="I15" s="38"/>
      <c r="J15" s="37"/>
      <c r="K15" s="37"/>
      <c r="L15" s="37"/>
      <c r="M15" s="37"/>
      <c r="N15" s="37"/>
      <c r="O15" s="37"/>
      <c r="P15" s="37"/>
      <c r="Q15" s="37"/>
      <c r="R15" s="37"/>
    </row>
    <row r="16" spans="1:18" x14ac:dyDescent="0.25">
      <c r="A16" s="377" t="s">
        <v>219</v>
      </c>
      <c r="B16" s="397" t="s">
        <v>45</v>
      </c>
      <c r="C16" s="28" t="s">
        <v>201</v>
      </c>
      <c r="D16" s="398" t="s">
        <v>192</v>
      </c>
      <c r="E16" s="397" t="s">
        <v>45</v>
      </c>
      <c r="F16" s="28" t="s">
        <v>201</v>
      </c>
      <c r="G16" s="398" t="s">
        <v>192</v>
      </c>
      <c r="H16" s="406" t="s">
        <v>1157</v>
      </c>
      <c r="I16" s="38"/>
      <c r="J16" s="36"/>
      <c r="K16" s="36"/>
      <c r="L16" s="37"/>
      <c r="M16" s="37"/>
      <c r="N16" s="36"/>
      <c r="O16" s="36"/>
      <c r="P16" s="37"/>
      <c r="Q16" s="37"/>
      <c r="R16" s="37"/>
    </row>
    <row r="17" spans="1:18" ht="13" x14ac:dyDescent="0.25">
      <c r="A17" s="378" t="s">
        <v>104</v>
      </c>
      <c r="B17" s="397"/>
      <c r="C17" s="28"/>
      <c r="D17" s="398"/>
      <c r="E17" s="397"/>
      <c r="F17" s="28"/>
      <c r="G17" s="398"/>
      <c r="H17" s="406"/>
      <c r="I17" s="38"/>
      <c r="J17" s="37"/>
      <c r="K17" s="37"/>
      <c r="L17" s="37"/>
      <c r="M17" s="37"/>
      <c r="N17" s="37"/>
      <c r="O17" s="37"/>
      <c r="P17" s="37"/>
      <c r="Q17" s="37"/>
      <c r="R17" s="37"/>
    </row>
    <row r="18" spans="1:18" x14ac:dyDescent="0.25">
      <c r="A18" s="379" t="s">
        <v>193</v>
      </c>
      <c r="B18" s="555"/>
      <c r="C18" s="556"/>
      <c r="D18" s="27"/>
      <c r="E18" s="397" t="s">
        <v>45</v>
      </c>
      <c r="F18" s="28" t="s">
        <v>201</v>
      </c>
      <c r="G18" s="398" t="s">
        <v>192</v>
      </c>
      <c r="H18" s="406" t="s">
        <v>377</v>
      </c>
      <c r="I18" s="38"/>
      <c r="J18" s="36"/>
      <c r="K18" s="36"/>
      <c r="L18" s="37"/>
      <c r="M18" s="37"/>
      <c r="N18" s="36"/>
      <c r="O18" s="36"/>
      <c r="P18" s="37"/>
      <c r="Q18" s="37"/>
      <c r="R18" s="37"/>
    </row>
    <row r="19" spans="1:18" x14ac:dyDescent="0.25">
      <c r="A19" s="379" t="s">
        <v>106</v>
      </c>
      <c r="B19" s="555"/>
      <c r="C19" s="556"/>
      <c r="D19" s="27"/>
      <c r="E19" s="397" t="s">
        <v>45</v>
      </c>
      <c r="F19" s="28" t="s">
        <v>201</v>
      </c>
      <c r="G19" s="398" t="s">
        <v>192</v>
      </c>
      <c r="H19" s="406" t="s">
        <v>1341</v>
      </c>
      <c r="I19" s="38"/>
      <c r="J19" s="36"/>
      <c r="K19" s="36"/>
      <c r="L19" s="37"/>
      <c r="M19" s="37"/>
      <c r="N19" s="36"/>
      <c r="O19" s="36"/>
      <c r="P19" s="37"/>
      <c r="Q19" s="37"/>
      <c r="R19" s="37"/>
    </row>
    <row r="20" spans="1:18" ht="25" x14ac:dyDescent="0.25">
      <c r="A20" s="379" t="s">
        <v>107</v>
      </c>
      <c r="B20" s="555"/>
      <c r="C20" s="556"/>
      <c r="D20" s="27"/>
      <c r="E20" s="397" t="s">
        <v>45</v>
      </c>
      <c r="F20" s="28" t="s">
        <v>201</v>
      </c>
      <c r="G20" s="398" t="s">
        <v>192</v>
      </c>
      <c r="H20" s="406" t="s">
        <v>1158</v>
      </c>
      <c r="I20" s="38"/>
      <c r="J20" s="36"/>
      <c r="K20" s="36"/>
      <c r="L20" s="37"/>
      <c r="M20" s="37"/>
      <c r="N20" s="36"/>
      <c r="O20" s="36"/>
      <c r="P20" s="37"/>
      <c r="Q20" s="37"/>
      <c r="R20" s="37"/>
    </row>
    <row r="21" spans="1:18" ht="25" x14ac:dyDescent="0.25">
      <c r="A21" s="377" t="s">
        <v>270</v>
      </c>
      <c r="B21" s="397" t="s">
        <v>45</v>
      </c>
      <c r="C21" s="28" t="s">
        <v>201</v>
      </c>
      <c r="D21" s="398" t="s">
        <v>192</v>
      </c>
      <c r="E21" s="397" t="s">
        <v>45</v>
      </c>
      <c r="F21" s="28" t="s">
        <v>201</v>
      </c>
      <c r="G21" s="398" t="s">
        <v>192</v>
      </c>
      <c r="H21" s="406" t="s">
        <v>1159</v>
      </c>
      <c r="I21" s="38"/>
      <c r="J21" s="36"/>
      <c r="K21" s="36"/>
      <c r="L21" s="37"/>
      <c r="M21" s="37"/>
      <c r="N21" s="36"/>
      <c r="O21" s="36"/>
      <c r="P21" s="37"/>
      <c r="Q21" s="37"/>
      <c r="R21" s="37"/>
    </row>
    <row r="22" spans="1:18" ht="13" x14ac:dyDescent="0.25">
      <c r="A22" s="378" t="s">
        <v>104</v>
      </c>
      <c r="B22" s="397"/>
      <c r="C22" s="28"/>
      <c r="D22" s="398"/>
      <c r="E22" s="397"/>
      <c r="F22" s="28"/>
      <c r="G22" s="398"/>
      <c r="H22" s="406"/>
      <c r="I22" s="38"/>
      <c r="J22" s="37"/>
      <c r="K22" s="37"/>
      <c r="L22" s="37"/>
      <c r="M22" s="37"/>
      <c r="N22" s="37"/>
      <c r="O22" s="37"/>
      <c r="P22" s="37"/>
      <c r="Q22" s="37"/>
      <c r="R22" s="37"/>
    </row>
    <row r="23" spans="1:18" x14ac:dyDescent="0.25">
      <c r="A23" s="379" t="s">
        <v>193</v>
      </c>
      <c r="B23" s="555"/>
      <c r="C23" s="556"/>
      <c r="D23" s="27"/>
      <c r="E23" s="397" t="s">
        <v>45</v>
      </c>
      <c r="F23" s="28" t="s">
        <v>201</v>
      </c>
      <c r="G23" s="398" t="s">
        <v>192</v>
      </c>
      <c r="H23" s="406" t="s">
        <v>1160</v>
      </c>
      <c r="I23" s="38"/>
      <c r="J23" s="36"/>
      <c r="K23" s="36"/>
      <c r="L23" s="37"/>
      <c r="M23" s="37"/>
      <c r="N23" s="36"/>
      <c r="O23" s="36"/>
      <c r="P23" s="37"/>
      <c r="Q23" s="37"/>
      <c r="R23" s="37"/>
    </row>
    <row r="24" spans="1:18" x14ac:dyDescent="0.25">
      <c r="A24" s="379" t="s">
        <v>106</v>
      </c>
      <c r="B24" s="555"/>
      <c r="C24" s="556"/>
      <c r="D24" s="27"/>
      <c r="E24" s="397" t="s">
        <v>45</v>
      </c>
      <c r="F24" s="28" t="s">
        <v>201</v>
      </c>
      <c r="G24" s="398" t="s">
        <v>192</v>
      </c>
      <c r="H24" s="406" t="s">
        <v>1161</v>
      </c>
      <c r="I24" s="38"/>
      <c r="J24" s="36"/>
      <c r="K24" s="36"/>
      <c r="L24" s="37"/>
      <c r="M24" s="37"/>
      <c r="N24" s="36"/>
      <c r="O24" s="36"/>
      <c r="P24" s="37"/>
      <c r="Q24" s="37"/>
      <c r="R24" s="37"/>
    </row>
    <row r="25" spans="1:18" ht="25" x14ac:dyDescent="0.25">
      <c r="A25" s="379" t="s">
        <v>107</v>
      </c>
      <c r="B25" s="555"/>
      <c r="C25" s="556"/>
      <c r="D25" s="27"/>
      <c r="E25" s="397" t="s">
        <v>45</v>
      </c>
      <c r="F25" s="28" t="s">
        <v>201</v>
      </c>
      <c r="G25" s="398" t="s">
        <v>192</v>
      </c>
      <c r="H25" s="407" t="s">
        <v>1162</v>
      </c>
      <c r="I25" s="38"/>
      <c r="J25" s="36"/>
      <c r="K25" s="36"/>
      <c r="L25" s="37"/>
      <c r="M25" s="37"/>
      <c r="N25" s="36"/>
      <c r="O25" s="36"/>
      <c r="P25" s="37"/>
      <c r="Q25" s="37"/>
      <c r="R25" s="37"/>
    </row>
    <row r="26" spans="1:18" ht="13.4" customHeight="1" x14ac:dyDescent="0.25">
      <c r="A26" s="378" t="s">
        <v>199</v>
      </c>
      <c r="B26" s="397"/>
      <c r="C26" s="28"/>
      <c r="D26" s="398"/>
      <c r="E26" s="397"/>
      <c r="F26" s="28"/>
      <c r="G26" s="398"/>
      <c r="H26" s="407"/>
      <c r="I26" s="38"/>
      <c r="J26" s="36"/>
      <c r="K26" s="36"/>
      <c r="L26" s="37"/>
      <c r="M26" s="37"/>
      <c r="N26" s="36"/>
      <c r="O26" s="36"/>
      <c r="P26" s="37"/>
      <c r="Q26" s="37"/>
      <c r="R26" s="37"/>
    </row>
    <row r="27" spans="1:18" x14ac:dyDescent="0.25">
      <c r="A27" s="379" t="s">
        <v>143</v>
      </c>
      <c r="B27" s="397" t="s">
        <v>45</v>
      </c>
      <c r="C27" s="28" t="s">
        <v>201</v>
      </c>
      <c r="D27" s="398" t="s">
        <v>192</v>
      </c>
      <c r="E27" s="397" t="s">
        <v>45</v>
      </c>
      <c r="F27" s="28" t="s">
        <v>201</v>
      </c>
      <c r="G27" s="398" t="s">
        <v>192</v>
      </c>
      <c r="H27" s="407" t="s">
        <v>1631</v>
      </c>
      <c r="I27" s="38"/>
      <c r="J27" s="36"/>
      <c r="K27" s="36"/>
      <c r="L27" s="37"/>
      <c r="M27" s="37"/>
      <c r="N27" s="36"/>
      <c r="O27" s="36"/>
      <c r="P27" s="37"/>
      <c r="Q27" s="37"/>
      <c r="R27" s="37"/>
    </row>
    <row r="28" spans="1:18" x14ac:dyDescent="0.25">
      <c r="A28" s="379" t="s">
        <v>144</v>
      </c>
      <c r="B28" s="397" t="s">
        <v>45</v>
      </c>
      <c r="C28" s="28" t="s">
        <v>201</v>
      </c>
      <c r="D28" s="398" t="s">
        <v>192</v>
      </c>
      <c r="E28" s="397" t="s">
        <v>45</v>
      </c>
      <c r="F28" s="28" t="s">
        <v>201</v>
      </c>
      <c r="G28" s="398" t="s">
        <v>192</v>
      </c>
      <c r="H28" s="407" t="s">
        <v>1632</v>
      </c>
      <c r="I28" s="38"/>
      <c r="J28" s="36"/>
      <c r="K28" s="36"/>
      <c r="L28" s="37"/>
      <c r="M28" s="37"/>
      <c r="N28" s="36"/>
      <c r="O28" s="36"/>
      <c r="P28" s="37"/>
      <c r="Q28" s="37"/>
      <c r="R28" s="37"/>
    </row>
    <row r="29" spans="1:18" x14ac:dyDescent="0.25">
      <c r="A29" s="379" t="s">
        <v>145</v>
      </c>
      <c r="B29" s="397" t="s">
        <v>45</v>
      </c>
      <c r="C29" s="28" t="s">
        <v>201</v>
      </c>
      <c r="D29" s="398" t="s">
        <v>192</v>
      </c>
      <c r="E29" s="397" t="s">
        <v>45</v>
      </c>
      <c r="F29" s="28" t="s">
        <v>201</v>
      </c>
      <c r="G29" s="398" t="s">
        <v>192</v>
      </c>
      <c r="H29" s="407" t="s">
        <v>1633</v>
      </c>
      <c r="I29" s="38"/>
      <c r="J29" s="36"/>
      <c r="K29" s="36"/>
      <c r="L29" s="37"/>
      <c r="M29" s="37"/>
      <c r="N29" s="36"/>
      <c r="O29" s="36"/>
      <c r="P29" s="37"/>
      <c r="Q29" s="37"/>
      <c r="R29" s="37"/>
    </row>
    <row r="30" spans="1:18" x14ac:dyDescent="0.25">
      <c r="A30" s="379" t="s">
        <v>146</v>
      </c>
      <c r="B30" s="397" t="s">
        <v>45</v>
      </c>
      <c r="C30" s="28" t="s">
        <v>201</v>
      </c>
      <c r="D30" s="398" t="s">
        <v>192</v>
      </c>
      <c r="E30" s="397" t="s">
        <v>45</v>
      </c>
      <c r="F30" s="28" t="s">
        <v>201</v>
      </c>
      <c r="G30" s="398" t="s">
        <v>192</v>
      </c>
      <c r="H30" s="407" t="s">
        <v>1634</v>
      </c>
      <c r="I30" s="38"/>
      <c r="J30" s="36"/>
      <c r="K30" s="36"/>
      <c r="L30" s="37"/>
      <c r="M30" s="37"/>
      <c r="N30" s="36"/>
      <c r="O30" s="36"/>
      <c r="P30" s="37"/>
      <c r="Q30" s="37"/>
      <c r="R30" s="37"/>
    </row>
    <row r="31" spans="1:18" x14ac:dyDescent="0.25">
      <c r="A31" s="379" t="s">
        <v>147</v>
      </c>
      <c r="B31" s="397" t="s">
        <v>45</v>
      </c>
      <c r="C31" s="28" t="s">
        <v>201</v>
      </c>
      <c r="D31" s="398" t="s">
        <v>192</v>
      </c>
      <c r="E31" s="397" t="s">
        <v>45</v>
      </c>
      <c r="F31" s="28" t="s">
        <v>201</v>
      </c>
      <c r="G31" s="398" t="s">
        <v>192</v>
      </c>
      <c r="H31" s="407" t="s">
        <v>1635</v>
      </c>
      <c r="I31" s="38"/>
      <c r="J31" s="36"/>
      <c r="K31" s="36"/>
      <c r="L31" s="37"/>
      <c r="M31" s="37"/>
      <c r="N31" s="36"/>
      <c r="O31" s="36"/>
      <c r="P31" s="37"/>
      <c r="Q31" s="37"/>
      <c r="R31" s="37"/>
    </row>
    <row r="32" spans="1:18" x14ac:dyDescent="0.25">
      <c r="A32" s="379" t="s">
        <v>148</v>
      </c>
      <c r="B32" s="397" t="s">
        <v>45</v>
      </c>
      <c r="C32" s="28" t="s">
        <v>201</v>
      </c>
      <c r="D32" s="398" t="s">
        <v>192</v>
      </c>
      <c r="E32" s="397" t="s">
        <v>45</v>
      </c>
      <c r="F32" s="28" t="s">
        <v>201</v>
      </c>
      <c r="G32" s="398" t="s">
        <v>192</v>
      </c>
      <c r="H32" s="407" t="s">
        <v>1636</v>
      </c>
      <c r="I32" s="38"/>
      <c r="J32" s="36"/>
      <c r="K32" s="36"/>
      <c r="L32" s="37"/>
      <c r="M32" s="37"/>
      <c r="N32" s="36"/>
      <c r="O32" s="36"/>
      <c r="P32" s="37"/>
      <c r="Q32" s="37"/>
      <c r="R32" s="37"/>
    </row>
    <row r="33" spans="1:18" x14ac:dyDescent="0.25">
      <c r="A33" s="375" t="s">
        <v>149</v>
      </c>
      <c r="B33" s="397" t="s">
        <v>45</v>
      </c>
      <c r="C33" s="28" t="s">
        <v>201</v>
      </c>
      <c r="D33" s="398" t="s">
        <v>192</v>
      </c>
      <c r="E33" s="397" t="s">
        <v>45</v>
      </c>
      <c r="F33" s="28" t="s">
        <v>201</v>
      </c>
      <c r="G33" s="398" t="s">
        <v>192</v>
      </c>
      <c r="H33" s="407" t="s">
        <v>759</v>
      </c>
      <c r="I33" s="38"/>
      <c r="J33" s="36"/>
      <c r="K33" s="36"/>
      <c r="L33" s="37"/>
      <c r="M33" s="37"/>
      <c r="N33" s="36"/>
      <c r="O33" s="36"/>
      <c r="P33" s="37"/>
      <c r="Q33" s="37"/>
      <c r="R33" s="37"/>
    </row>
    <row r="34" spans="1:18" ht="13" x14ac:dyDescent="0.25">
      <c r="A34" s="376" t="s">
        <v>283</v>
      </c>
      <c r="B34" s="397"/>
      <c r="C34" s="28"/>
      <c r="D34" s="398"/>
      <c r="E34" s="397"/>
      <c r="F34" s="28"/>
      <c r="G34" s="398"/>
      <c r="H34" s="407"/>
      <c r="I34" s="38"/>
      <c r="J34" s="37"/>
      <c r="K34" s="37"/>
      <c r="L34" s="37"/>
      <c r="M34" s="37"/>
      <c r="N34" s="37"/>
      <c r="O34" s="37"/>
      <c r="P34" s="37"/>
      <c r="Q34" s="37"/>
      <c r="R34" s="37"/>
    </row>
    <row r="35" spans="1:18" x14ac:dyDescent="0.25">
      <c r="A35" s="377" t="s">
        <v>219</v>
      </c>
      <c r="B35" s="397" t="s">
        <v>45</v>
      </c>
      <c r="C35" s="28" t="s">
        <v>201</v>
      </c>
      <c r="D35" s="398" t="s">
        <v>192</v>
      </c>
      <c r="E35" s="397" t="s">
        <v>45</v>
      </c>
      <c r="F35" s="28" t="s">
        <v>201</v>
      </c>
      <c r="G35" s="398" t="s">
        <v>192</v>
      </c>
      <c r="H35" s="406" t="s">
        <v>1163</v>
      </c>
      <c r="I35" s="38"/>
      <c r="J35" s="36"/>
      <c r="K35" s="36"/>
      <c r="L35" s="37"/>
      <c r="M35" s="37"/>
      <c r="N35" s="36"/>
      <c r="O35" s="36"/>
      <c r="P35" s="37"/>
      <c r="Q35" s="37"/>
      <c r="R35" s="37"/>
    </row>
    <row r="36" spans="1:18" ht="13" x14ac:dyDescent="0.25">
      <c r="A36" s="378" t="s">
        <v>104</v>
      </c>
      <c r="B36" s="397"/>
      <c r="C36" s="28"/>
      <c r="D36" s="398"/>
      <c r="E36" s="397"/>
      <c r="F36" s="28"/>
      <c r="G36" s="398"/>
      <c r="H36" s="406"/>
      <c r="I36" s="38"/>
      <c r="J36" s="37"/>
      <c r="K36" s="37"/>
      <c r="L36" s="37"/>
      <c r="M36" s="37"/>
      <c r="N36" s="37"/>
      <c r="O36" s="37"/>
      <c r="P36" s="37"/>
      <c r="Q36" s="37"/>
      <c r="R36" s="37"/>
    </row>
    <row r="37" spans="1:18" x14ac:dyDescent="0.25">
      <c r="A37" s="379" t="s">
        <v>193</v>
      </c>
      <c r="B37" s="555"/>
      <c r="C37" s="556"/>
      <c r="D37" s="27"/>
      <c r="E37" s="397" t="s">
        <v>45</v>
      </c>
      <c r="F37" s="28" t="s">
        <v>201</v>
      </c>
      <c r="G37" s="398" t="s">
        <v>192</v>
      </c>
      <c r="H37" s="406" t="s">
        <v>378</v>
      </c>
      <c r="I37" s="38"/>
      <c r="J37" s="36"/>
      <c r="K37" s="36"/>
      <c r="L37" s="37"/>
      <c r="M37" s="37"/>
      <c r="N37" s="36"/>
      <c r="O37" s="36"/>
      <c r="P37" s="37"/>
      <c r="Q37" s="37"/>
      <c r="R37" s="37"/>
    </row>
    <row r="38" spans="1:18" x14ac:dyDescent="0.25">
      <c r="A38" s="379" t="s">
        <v>106</v>
      </c>
      <c r="B38" s="555"/>
      <c r="C38" s="556"/>
      <c r="D38" s="27"/>
      <c r="E38" s="397" t="s">
        <v>45</v>
      </c>
      <c r="F38" s="28" t="s">
        <v>201</v>
      </c>
      <c r="G38" s="398" t="s">
        <v>192</v>
      </c>
      <c r="H38" s="406" t="s">
        <v>379</v>
      </c>
      <c r="I38" s="38"/>
      <c r="J38" s="36"/>
      <c r="K38" s="36"/>
      <c r="L38" s="37"/>
      <c r="M38" s="37"/>
      <c r="N38" s="36"/>
      <c r="O38" s="36"/>
      <c r="P38" s="37"/>
      <c r="Q38" s="37"/>
      <c r="R38" s="37"/>
    </row>
    <row r="39" spans="1:18" ht="25" x14ac:dyDescent="0.25">
      <c r="A39" s="379" t="s">
        <v>107</v>
      </c>
      <c r="B39" s="555"/>
      <c r="C39" s="556"/>
      <c r="D39" s="27"/>
      <c r="E39" s="397" t="s">
        <v>45</v>
      </c>
      <c r="F39" s="28" t="s">
        <v>201</v>
      </c>
      <c r="G39" s="398" t="s">
        <v>192</v>
      </c>
      <c r="H39" s="406" t="s">
        <v>1164</v>
      </c>
      <c r="I39" s="38"/>
      <c r="J39" s="36"/>
      <c r="K39" s="36"/>
      <c r="L39" s="37"/>
      <c r="M39" s="37"/>
      <c r="N39" s="36"/>
      <c r="O39" s="36"/>
      <c r="P39" s="37"/>
      <c r="Q39" s="37"/>
      <c r="R39" s="37"/>
    </row>
    <row r="40" spans="1:18" ht="25" x14ac:dyDescent="0.25">
      <c r="A40" s="377" t="s">
        <v>270</v>
      </c>
      <c r="B40" s="397" t="s">
        <v>45</v>
      </c>
      <c r="C40" s="28" t="s">
        <v>201</v>
      </c>
      <c r="D40" s="398" t="s">
        <v>192</v>
      </c>
      <c r="E40" s="397" t="s">
        <v>45</v>
      </c>
      <c r="F40" s="28" t="s">
        <v>201</v>
      </c>
      <c r="G40" s="398" t="s">
        <v>192</v>
      </c>
      <c r="H40" s="406" t="s">
        <v>1165</v>
      </c>
      <c r="I40" s="38"/>
      <c r="J40" s="36"/>
      <c r="K40" s="36"/>
      <c r="L40" s="37"/>
      <c r="M40" s="37"/>
      <c r="N40" s="36"/>
      <c r="O40" s="36"/>
      <c r="P40" s="37"/>
      <c r="Q40" s="37"/>
      <c r="R40" s="37"/>
    </row>
    <row r="41" spans="1:18" ht="13" x14ac:dyDescent="0.25">
      <c r="A41" s="378" t="s">
        <v>104</v>
      </c>
      <c r="B41" s="397"/>
      <c r="C41" s="28"/>
      <c r="D41" s="398"/>
      <c r="E41" s="397"/>
      <c r="F41" s="28"/>
      <c r="G41" s="398"/>
      <c r="H41" s="406"/>
      <c r="I41" s="38"/>
      <c r="J41" s="37"/>
      <c r="K41" s="37"/>
      <c r="L41" s="37"/>
      <c r="M41" s="37"/>
      <c r="N41" s="37"/>
      <c r="O41" s="37"/>
      <c r="P41" s="37"/>
      <c r="Q41" s="37"/>
      <c r="R41" s="37"/>
    </row>
    <row r="42" spans="1:18" x14ac:dyDescent="0.25">
      <c r="A42" s="379" t="s">
        <v>193</v>
      </c>
      <c r="B42" s="555"/>
      <c r="C42" s="556"/>
      <c r="D42" s="27"/>
      <c r="E42" s="397" t="s">
        <v>45</v>
      </c>
      <c r="F42" s="28" t="s">
        <v>201</v>
      </c>
      <c r="G42" s="398" t="s">
        <v>192</v>
      </c>
      <c r="H42" s="406" t="s">
        <v>1166</v>
      </c>
      <c r="I42" s="38"/>
      <c r="J42" s="36"/>
      <c r="K42" s="36"/>
      <c r="L42" s="37"/>
      <c r="M42" s="37"/>
      <c r="N42" s="36"/>
      <c r="O42" s="36"/>
      <c r="P42" s="37"/>
      <c r="Q42" s="37"/>
      <c r="R42" s="37"/>
    </row>
    <row r="43" spans="1:18" x14ac:dyDescent="0.25">
      <c r="A43" s="379" t="s">
        <v>106</v>
      </c>
      <c r="B43" s="555"/>
      <c r="C43" s="556"/>
      <c r="D43" s="27"/>
      <c r="E43" s="397" t="s">
        <v>45</v>
      </c>
      <c r="F43" s="28" t="s">
        <v>201</v>
      </c>
      <c r="G43" s="398" t="s">
        <v>192</v>
      </c>
      <c r="H43" s="406" t="s">
        <v>1167</v>
      </c>
      <c r="I43" s="38"/>
      <c r="J43" s="36"/>
      <c r="K43" s="36"/>
      <c r="L43" s="37"/>
      <c r="M43" s="37"/>
      <c r="N43" s="36"/>
      <c r="O43" s="36"/>
      <c r="P43" s="37"/>
      <c r="Q43" s="37"/>
      <c r="R43" s="37"/>
    </row>
    <row r="44" spans="1:18" ht="25" x14ac:dyDescent="0.25">
      <c r="A44" s="379" t="s">
        <v>107</v>
      </c>
      <c r="B44" s="555"/>
      <c r="C44" s="556"/>
      <c r="D44" s="27"/>
      <c r="E44" s="397" t="s">
        <v>45</v>
      </c>
      <c r="F44" s="28" t="s">
        <v>201</v>
      </c>
      <c r="G44" s="398" t="s">
        <v>192</v>
      </c>
      <c r="H44" s="406" t="s">
        <v>1168</v>
      </c>
      <c r="I44" s="38"/>
      <c r="J44" s="36"/>
      <c r="K44" s="36"/>
      <c r="L44" s="37"/>
      <c r="M44" s="37"/>
      <c r="N44" s="36"/>
      <c r="O44" s="36"/>
      <c r="P44" s="37"/>
      <c r="Q44" s="37"/>
      <c r="R44" s="37"/>
    </row>
    <row r="45" spans="1:18" ht="26" x14ac:dyDescent="0.25">
      <c r="A45" s="378" t="s">
        <v>199</v>
      </c>
      <c r="B45" s="397"/>
      <c r="C45" s="28"/>
      <c r="D45" s="398"/>
      <c r="E45" s="397"/>
      <c r="F45" s="28"/>
      <c r="G45" s="398"/>
      <c r="H45" s="406"/>
      <c r="I45" s="38"/>
      <c r="J45" s="36"/>
      <c r="K45" s="36"/>
      <c r="L45" s="37"/>
      <c r="M45" s="37"/>
      <c r="N45" s="36"/>
      <c r="O45" s="36"/>
      <c r="P45" s="37"/>
      <c r="Q45" s="37"/>
      <c r="R45" s="37"/>
    </row>
    <row r="46" spans="1:18" x14ac:dyDescent="0.25">
      <c r="A46" s="379" t="s">
        <v>144</v>
      </c>
      <c r="B46" s="397" t="s">
        <v>45</v>
      </c>
      <c r="C46" s="28" t="s">
        <v>201</v>
      </c>
      <c r="D46" s="398" t="s">
        <v>192</v>
      </c>
      <c r="E46" s="397" t="s">
        <v>45</v>
      </c>
      <c r="F46" s="28" t="s">
        <v>201</v>
      </c>
      <c r="G46" s="398" t="s">
        <v>192</v>
      </c>
      <c r="H46" s="406" t="s">
        <v>1169</v>
      </c>
      <c r="I46" s="38"/>
      <c r="J46" s="36"/>
      <c r="K46" s="36"/>
      <c r="L46" s="37"/>
      <c r="M46" s="37"/>
      <c r="N46" s="36"/>
      <c r="O46" s="36"/>
      <c r="P46" s="37"/>
      <c r="Q46" s="37"/>
      <c r="R46" s="37"/>
    </row>
    <row r="47" spans="1:18" x14ac:dyDescent="0.25">
      <c r="A47" s="379" t="s">
        <v>145</v>
      </c>
      <c r="B47" s="397" t="s">
        <v>45</v>
      </c>
      <c r="C47" s="28" t="s">
        <v>201</v>
      </c>
      <c r="D47" s="398" t="s">
        <v>192</v>
      </c>
      <c r="E47" s="397" t="s">
        <v>45</v>
      </c>
      <c r="F47" s="28" t="s">
        <v>201</v>
      </c>
      <c r="G47" s="398" t="s">
        <v>192</v>
      </c>
      <c r="H47" s="406" t="s">
        <v>1170</v>
      </c>
      <c r="I47" s="38"/>
      <c r="J47" s="36"/>
      <c r="K47" s="36"/>
      <c r="L47" s="37"/>
      <c r="M47" s="37"/>
      <c r="N47" s="36"/>
      <c r="O47" s="36"/>
      <c r="P47" s="37"/>
      <c r="Q47" s="37"/>
      <c r="R47" s="37"/>
    </row>
    <row r="48" spans="1:18" x14ac:dyDescent="0.25">
      <c r="A48" s="379" t="s">
        <v>146</v>
      </c>
      <c r="B48" s="397" t="s">
        <v>45</v>
      </c>
      <c r="C48" s="28" t="s">
        <v>201</v>
      </c>
      <c r="D48" s="398" t="s">
        <v>192</v>
      </c>
      <c r="E48" s="397" t="s">
        <v>45</v>
      </c>
      <c r="F48" s="28" t="s">
        <v>201</v>
      </c>
      <c r="G48" s="398" t="s">
        <v>192</v>
      </c>
      <c r="H48" s="406" t="s">
        <v>1171</v>
      </c>
      <c r="I48" s="38"/>
      <c r="J48" s="36"/>
      <c r="K48" s="36"/>
      <c r="L48" s="37"/>
      <c r="M48" s="37"/>
      <c r="N48" s="36"/>
      <c r="O48" s="36"/>
      <c r="P48" s="37"/>
      <c r="Q48" s="37"/>
      <c r="R48" s="37"/>
    </row>
    <row r="49" spans="1:18" x14ac:dyDescent="0.25">
      <c r="A49" s="379" t="s">
        <v>152</v>
      </c>
      <c r="B49" s="397" t="s">
        <v>45</v>
      </c>
      <c r="C49" s="28" t="s">
        <v>201</v>
      </c>
      <c r="D49" s="398" t="s">
        <v>192</v>
      </c>
      <c r="E49" s="397" t="s">
        <v>45</v>
      </c>
      <c r="F49" s="28" t="s">
        <v>201</v>
      </c>
      <c r="G49" s="398" t="s">
        <v>192</v>
      </c>
      <c r="H49" s="406" t="s">
        <v>1172</v>
      </c>
      <c r="I49" s="38"/>
      <c r="J49" s="36"/>
      <c r="K49" s="36"/>
      <c r="L49" s="37"/>
      <c r="M49" s="37"/>
      <c r="N49" s="36"/>
      <c r="O49" s="36"/>
      <c r="P49" s="37"/>
      <c r="Q49" s="37"/>
      <c r="R49" s="37"/>
    </row>
    <row r="50" spans="1:18" x14ac:dyDescent="0.25">
      <c r="A50" s="379" t="s">
        <v>250</v>
      </c>
      <c r="B50" s="397" t="s">
        <v>45</v>
      </c>
      <c r="C50" s="28" t="s">
        <v>201</v>
      </c>
      <c r="D50" s="398" t="s">
        <v>192</v>
      </c>
      <c r="E50" s="397" t="s">
        <v>45</v>
      </c>
      <c r="F50" s="28" t="s">
        <v>201</v>
      </c>
      <c r="G50" s="398" t="s">
        <v>192</v>
      </c>
      <c r="H50" s="406" t="s">
        <v>1173</v>
      </c>
      <c r="I50" s="38"/>
      <c r="J50" s="36"/>
      <c r="K50" s="36"/>
      <c r="L50" s="37"/>
      <c r="M50" s="37"/>
      <c r="N50" s="36"/>
      <c r="O50" s="36"/>
      <c r="P50" s="37"/>
      <c r="Q50" s="37"/>
      <c r="R50" s="37"/>
    </row>
    <row r="51" spans="1:18" x14ac:dyDescent="0.25">
      <c r="A51" s="373" t="s">
        <v>200</v>
      </c>
      <c r="B51" s="397" t="s">
        <v>45</v>
      </c>
      <c r="C51" s="28" t="s">
        <v>201</v>
      </c>
      <c r="D51" s="398" t="s">
        <v>192</v>
      </c>
      <c r="E51" s="397" t="s">
        <v>45</v>
      </c>
      <c r="F51" s="28" t="s">
        <v>201</v>
      </c>
      <c r="G51" s="398" t="s">
        <v>192</v>
      </c>
      <c r="H51" s="406" t="s">
        <v>1174</v>
      </c>
      <c r="I51" s="38"/>
      <c r="J51" s="36"/>
      <c r="K51" s="36"/>
      <c r="L51" s="37"/>
      <c r="M51" s="37"/>
      <c r="N51" s="36"/>
      <c r="O51" s="36"/>
      <c r="P51" s="37"/>
      <c r="Q51" s="37"/>
      <c r="R51" s="37"/>
    </row>
    <row r="52" spans="1:18" x14ac:dyDescent="0.25">
      <c r="A52" s="373"/>
      <c r="B52" s="397"/>
      <c r="C52" s="28"/>
      <c r="D52" s="398"/>
      <c r="E52" s="397"/>
      <c r="F52" s="28"/>
      <c r="G52" s="398"/>
      <c r="H52" s="406"/>
      <c r="I52" s="38"/>
      <c r="J52" s="37"/>
      <c r="K52" s="37"/>
      <c r="L52" s="37"/>
      <c r="M52" s="37"/>
      <c r="N52" s="37"/>
      <c r="O52" s="37"/>
      <c r="P52" s="37"/>
      <c r="Q52" s="37"/>
      <c r="R52" s="37"/>
    </row>
    <row r="53" spans="1:18" ht="13" x14ac:dyDescent="0.25">
      <c r="A53" s="380" t="s">
        <v>198</v>
      </c>
      <c r="B53" s="397"/>
      <c r="C53" s="28"/>
      <c r="D53" s="398"/>
      <c r="E53" s="397"/>
      <c r="F53" s="28"/>
      <c r="G53" s="398"/>
      <c r="H53" s="406"/>
      <c r="I53" s="38"/>
      <c r="J53" s="37"/>
      <c r="K53" s="37"/>
      <c r="L53" s="18"/>
      <c r="M53" s="37"/>
      <c r="N53" s="37"/>
      <c r="O53" s="37"/>
      <c r="P53" s="37"/>
      <c r="Q53" s="37"/>
      <c r="R53" s="37"/>
    </row>
    <row r="54" spans="1:18" x14ac:dyDescent="0.25">
      <c r="A54" s="373" t="s">
        <v>101</v>
      </c>
      <c r="B54" s="397" t="s">
        <v>45</v>
      </c>
      <c r="C54" s="28" t="s">
        <v>201</v>
      </c>
      <c r="D54" s="398" t="s">
        <v>192</v>
      </c>
      <c r="E54" s="397" t="s">
        <v>45</v>
      </c>
      <c r="F54" s="28" t="s">
        <v>201</v>
      </c>
      <c r="G54" s="398" t="s">
        <v>192</v>
      </c>
      <c r="H54" s="406" t="s">
        <v>791</v>
      </c>
      <c r="I54" s="38"/>
      <c r="J54" s="36"/>
      <c r="K54" s="36"/>
      <c r="L54" s="37"/>
      <c r="M54" s="37"/>
      <c r="N54" s="36"/>
      <c r="O54" s="36"/>
      <c r="P54" s="37"/>
      <c r="Q54" s="37"/>
      <c r="R54" s="37"/>
    </row>
    <row r="55" spans="1:18" x14ac:dyDescent="0.25">
      <c r="A55" s="373"/>
      <c r="B55" s="397"/>
      <c r="C55" s="28"/>
      <c r="D55" s="398"/>
      <c r="E55" s="397"/>
      <c r="F55" s="28"/>
      <c r="G55" s="398"/>
      <c r="H55" s="406"/>
      <c r="I55" s="38"/>
      <c r="J55" s="36"/>
      <c r="K55" s="36"/>
      <c r="L55" s="37"/>
      <c r="M55" s="37"/>
      <c r="N55" s="36"/>
      <c r="O55" s="36"/>
      <c r="P55" s="37"/>
      <c r="Q55" s="37"/>
      <c r="R55" s="37"/>
    </row>
    <row r="56" spans="1:18" ht="13" x14ac:dyDescent="0.25">
      <c r="A56" s="380" t="s">
        <v>230</v>
      </c>
      <c r="B56" s="397"/>
      <c r="C56" s="28"/>
      <c r="D56" s="398"/>
      <c r="E56" s="397"/>
      <c r="F56" s="28"/>
      <c r="G56" s="398"/>
      <c r="H56" s="406"/>
      <c r="I56" s="38"/>
      <c r="J56" s="37"/>
      <c r="K56" s="37"/>
      <c r="L56" s="37"/>
      <c r="M56" s="37"/>
      <c r="N56" s="37"/>
      <c r="O56" s="37"/>
      <c r="P56" s="37"/>
      <c r="Q56" s="37"/>
      <c r="R56" s="37"/>
    </row>
    <row r="57" spans="1:18" x14ac:dyDescent="0.25">
      <c r="A57" s="373" t="s">
        <v>179</v>
      </c>
      <c r="B57" s="555"/>
      <c r="C57" s="556"/>
      <c r="D57" s="27"/>
      <c r="E57" s="106" t="s">
        <v>47</v>
      </c>
      <c r="F57" s="28" t="s">
        <v>201</v>
      </c>
      <c r="G57" s="398" t="s">
        <v>192</v>
      </c>
      <c r="H57" s="406" t="s">
        <v>792</v>
      </c>
      <c r="I57" s="38"/>
      <c r="J57" s="37"/>
      <c r="K57" s="37"/>
      <c r="L57" s="37"/>
      <c r="M57" s="37"/>
      <c r="N57" s="37"/>
      <c r="O57" s="37"/>
      <c r="P57" s="37"/>
      <c r="Q57" s="37"/>
      <c r="R57" s="37"/>
    </row>
    <row r="58" spans="1:18" x14ac:dyDescent="0.25">
      <c r="A58" s="373" t="s">
        <v>180</v>
      </c>
      <c r="B58" s="555"/>
      <c r="C58" s="556"/>
      <c r="D58" s="27"/>
      <c r="E58" s="106" t="s">
        <v>47</v>
      </c>
      <c r="F58" s="28" t="s">
        <v>201</v>
      </c>
      <c r="G58" s="398" t="s">
        <v>192</v>
      </c>
      <c r="H58" s="406" t="s">
        <v>793</v>
      </c>
      <c r="I58" s="38"/>
      <c r="J58" s="37"/>
      <c r="K58" s="37"/>
      <c r="L58" s="37"/>
      <c r="M58" s="37"/>
      <c r="N58" s="37"/>
      <c r="O58" s="37"/>
      <c r="P58" s="37"/>
      <c r="Q58" s="37"/>
      <c r="R58" s="37"/>
    </row>
    <row r="59" spans="1:18" x14ac:dyDescent="0.25">
      <c r="A59" s="373" t="s">
        <v>58</v>
      </c>
      <c r="B59" s="555"/>
      <c r="C59" s="556"/>
      <c r="D59" s="27"/>
      <c r="E59" s="106" t="s">
        <v>47</v>
      </c>
      <c r="F59" s="28" t="s">
        <v>201</v>
      </c>
      <c r="G59" s="398" t="s">
        <v>192</v>
      </c>
      <c r="H59" s="406" t="s">
        <v>317</v>
      </c>
      <c r="I59" s="38"/>
      <c r="J59" s="37"/>
      <c r="K59" s="37"/>
      <c r="L59" s="37"/>
      <c r="M59" s="37"/>
      <c r="N59" s="37"/>
      <c r="O59" s="37"/>
      <c r="P59" s="37"/>
      <c r="Q59" s="37"/>
      <c r="R59" s="37"/>
    </row>
    <row r="60" spans="1:18" x14ac:dyDescent="0.25">
      <c r="A60" s="375"/>
      <c r="B60" s="397"/>
      <c r="C60" s="28"/>
      <c r="D60" s="398"/>
      <c r="E60" s="397"/>
      <c r="F60" s="28"/>
      <c r="G60" s="398"/>
      <c r="H60" s="406"/>
      <c r="I60" s="38"/>
      <c r="J60" s="37"/>
      <c r="K60" s="37"/>
      <c r="L60" s="37"/>
      <c r="M60" s="37"/>
      <c r="N60" s="37"/>
      <c r="O60" s="37"/>
      <c r="P60" s="37"/>
      <c r="Q60" s="37"/>
      <c r="R60" s="37"/>
    </row>
    <row r="61" spans="1:18" ht="13" x14ac:dyDescent="0.25">
      <c r="A61" s="371" t="s">
        <v>42</v>
      </c>
      <c r="B61" s="397" t="s">
        <v>45</v>
      </c>
      <c r="C61" s="28" t="s">
        <v>201</v>
      </c>
      <c r="D61" s="398" t="s">
        <v>192</v>
      </c>
      <c r="E61" s="397" t="s">
        <v>45</v>
      </c>
      <c r="F61" s="28" t="s">
        <v>201</v>
      </c>
      <c r="G61" s="398" t="s">
        <v>192</v>
      </c>
      <c r="H61" s="404" t="s">
        <v>42</v>
      </c>
      <c r="I61" s="38"/>
      <c r="J61" s="33"/>
      <c r="K61" s="33"/>
      <c r="L61" s="37"/>
      <c r="M61" s="37"/>
      <c r="N61" s="33"/>
      <c r="O61" s="33"/>
      <c r="P61" s="37"/>
      <c r="Q61" s="37"/>
      <c r="R61" s="37"/>
    </row>
    <row r="62" spans="1:18" ht="13" x14ac:dyDescent="0.25">
      <c r="A62" s="372" t="s">
        <v>22</v>
      </c>
      <c r="B62" s="397"/>
      <c r="C62" s="28"/>
      <c r="D62" s="398"/>
      <c r="E62" s="397"/>
      <c r="F62" s="28"/>
      <c r="G62" s="398"/>
      <c r="H62" s="405"/>
      <c r="I62" s="38"/>
      <c r="J62" s="37"/>
      <c r="K62" s="37"/>
      <c r="L62" s="37"/>
      <c r="M62" s="37"/>
      <c r="N62" s="37"/>
      <c r="O62" s="37"/>
      <c r="P62" s="37"/>
      <c r="Q62" s="37"/>
      <c r="R62" s="37"/>
    </row>
    <row r="63" spans="1:18" x14ac:dyDescent="0.25">
      <c r="A63" s="373" t="s">
        <v>153</v>
      </c>
      <c r="B63" s="397" t="s">
        <v>45</v>
      </c>
      <c r="C63" s="28" t="s">
        <v>201</v>
      </c>
      <c r="D63" s="398" t="s">
        <v>192</v>
      </c>
      <c r="E63" s="397" t="s">
        <v>45</v>
      </c>
      <c r="F63" s="28" t="s">
        <v>201</v>
      </c>
      <c r="G63" s="398" t="s">
        <v>192</v>
      </c>
      <c r="H63" s="406" t="s">
        <v>1175</v>
      </c>
      <c r="I63" s="38"/>
      <c r="J63" s="33"/>
      <c r="K63" s="33"/>
      <c r="L63" s="37"/>
      <c r="M63" s="37"/>
      <c r="N63" s="33"/>
      <c r="O63" s="33"/>
      <c r="P63" s="37"/>
      <c r="Q63" s="37"/>
      <c r="R63" s="37"/>
    </row>
    <row r="64" spans="1:18" ht="13" x14ac:dyDescent="0.25">
      <c r="A64" s="381" t="s">
        <v>165</v>
      </c>
      <c r="B64" s="397"/>
      <c r="C64" s="28"/>
      <c r="D64" s="398"/>
      <c r="E64" s="397"/>
      <c r="F64" s="28"/>
      <c r="G64" s="398"/>
      <c r="H64" s="406"/>
      <c r="I64" s="38"/>
      <c r="J64" s="37"/>
      <c r="K64" s="37"/>
      <c r="L64" s="37"/>
      <c r="M64" s="37"/>
      <c r="N64" s="37"/>
      <c r="O64" s="37"/>
      <c r="P64" s="37"/>
      <c r="Q64" s="37"/>
      <c r="R64" s="37"/>
    </row>
    <row r="65" spans="1:19" x14ac:dyDescent="0.25">
      <c r="A65" s="382" t="s">
        <v>280</v>
      </c>
      <c r="B65" s="555"/>
      <c r="C65" s="556"/>
      <c r="D65" s="27"/>
      <c r="E65" s="397" t="s">
        <v>45</v>
      </c>
      <c r="F65" s="28" t="s">
        <v>201</v>
      </c>
      <c r="G65" s="398" t="s">
        <v>192</v>
      </c>
      <c r="H65" s="406" t="s">
        <v>1176</v>
      </c>
      <c r="I65" s="38"/>
      <c r="J65" s="33"/>
      <c r="K65" s="33"/>
      <c r="L65" s="37"/>
      <c r="M65" s="37"/>
      <c r="N65" s="33"/>
      <c r="O65" s="33"/>
      <c r="P65" s="37"/>
      <c r="Q65" s="37"/>
      <c r="R65" s="37"/>
    </row>
    <row r="66" spans="1:19" x14ac:dyDescent="0.25">
      <c r="A66" s="382" t="s">
        <v>166</v>
      </c>
      <c r="B66" s="555"/>
      <c r="C66" s="556"/>
      <c r="D66" s="27"/>
      <c r="E66" s="397" t="s">
        <v>45</v>
      </c>
      <c r="F66" s="28" t="s">
        <v>201</v>
      </c>
      <c r="G66" s="398" t="s">
        <v>192</v>
      </c>
      <c r="H66" s="406" t="s">
        <v>1177</v>
      </c>
      <c r="I66" s="38"/>
      <c r="J66" s="33"/>
      <c r="K66" s="33"/>
      <c r="L66" s="37"/>
      <c r="M66" s="37"/>
      <c r="N66" s="33"/>
      <c r="O66" s="33"/>
      <c r="P66" s="37"/>
      <c r="Q66" s="37"/>
      <c r="R66" s="37"/>
    </row>
    <row r="67" spans="1:19" x14ac:dyDescent="0.25">
      <c r="A67" s="373" t="s">
        <v>156</v>
      </c>
      <c r="B67" s="397" t="s">
        <v>45</v>
      </c>
      <c r="C67" s="28" t="s">
        <v>201</v>
      </c>
      <c r="D67" s="398" t="s">
        <v>192</v>
      </c>
      <c r="E67" s="397" t="s">
        <v>45</v>
      </c>
      <c r="F67" s="28" t="s">
        <v>201</v>
      </c>
      <c r="G67" s="398" t="s">
        <v>192</v>
      </c>
      <c r="H67" s="406" t="s">
        <v>802</v>
      </c>
      <c r="I67" s="38"/>
      <c r="J67" s="33"/>
      <c r="K67" s="33"/>
      <c r="L67" s="37"/>
      <c r="M67" s="37"/>
      <c r="N67" s="33"/>
      <c r="O67" s="33"/>
      <c r="P67" s="37"/>
      <c r="Q67" s="37"/>
      <c r="R67" s="37"/>
    </row>
    <row r="68" spans="1:19" ht="13" x14ac:dyDescent="0.25">
      <c r="A68" s="381" t="s">
        <v>165</v>
      </c>
      <c r="B68" s="397"/>
      <c r="C68" s="28"/>
      <c r="D68" s="398"/>
      <c r="E68" s="397"/>
      <c r="F68" s="28"/>
      <c r="G68" s="398"/>
      <c r="H68" s="406"/>
      <c r="I68" s="38"/>
      <c r="J68" s="37"/>
      <c r="K68" s="37"/>
      <c r="L68" s="37"/>
      <c r="M68" s="37"/>
      <c r="N68" s="37"/>
      <c r="O68" s="37"/>
      <c r="P68" s="37"/>
      <c r="Q68" s="37"/>
      <c r="R68" s="37"/>
    </row>
    <row r="69" spans="1:19" x14ac:dyDescent="0.25">
      <c r="A69" s="382" t="s">
        <v>255</v>
      </c>
      <c r="B69" s="555"/>
      <c r="C69" s="556"/>
      <c r="D69" s="27"/>
      <c r="E69" s="397" t="s">
        <v>45</v>
      </c>
      <c r="F69" s="28" t="s">
        <v>201</v>
      </c>
      <c r="G69" s="398" t="s">
        <v>192</v>
      </c>
      <c r="H69" s="406" t="s">
        <v>1178</v>
      </c>
      <c r="I69" s="38"/>
      <c r="J69" s="33"/>
      <c r="K69" s="33"/>
      <c r="L69" s="37"/>
      <c r="M69" s="37"/>
      <c r="N69" s="33"/>
      <c r="O69" s="33"/>
      <c r="P69" s="37"/>
      <c r="Q69" s="37"/>
      <c r="R69" s="37"/>
    </row>
    <row r="70" spans="1:19" x14ac:dyDescent="0.25">
      <c r="A70" s="382" t="s">
        <v>166</v>
      </c>
      <c r="B70" s="555"/>
      <c r="C70" s="556"/>
      <c r="D70" s="27"/>
      <c r="E70" s="397" t="s">
        <v>45</v>
      </c>
      <c r="F70" s="28" t="s">
        <v>201</v>
      </c>
      <c r="G70" s="398" t="s">
        <v>192</v>
      </c>
      <c r="H70" s="406" t="s">
        <v>1179</v>
      </c>
      <c r="I70" s="38"/>
      <c r="J70" s="33"/>
      <c r="K70" s="33"/>
      <c r="L70" s="37"/>
      <c r="M70" s="37"/>
      <c r="N70" s="33"/>
      <c r="O70" s="33"/>
      <c r="P70" s="37"/>
      <c r="Q70" s="37"/>
      <c r="R70" s="37"/>
    </row>
    <row r="71" spans="1:19" x14ac:dyDescent="0.25">
      <c r="A71" s="382"/>
      <c r="B71" s="397"/>
      <c r="C71" s="28"/>
      <c r="D71" s="398"/>
      <c r="E71" s="397"/>
      <c r="F71" s="28"/>
      <c r="G71" s="398"/>
      <c r="H71" s="406"/>
      <c r="I71" s="18"/>
      <c r="J71" s="18"/>
      <c r="K71" s="18"/>
      <c r="L71" s="18"/>
      <c r="M71" s="18"/>
      <c r="N71" s="18"/>
      <c r="O71" s="18"/>
      <c r="P71" s="18"/>
      <c r="Q71" s="18"/>
      <c r="R71" s="18"/>
    </row>
    <row r="72" spans="1:19" ht="13" x14ac:dyDescent="0.25">
      <c r="A72" s="380" t="s">
        <v>230</v>
      </c>
      <c r="B72" s="397"/>
      <c r="C72" s="28"/>
      <c r="D72" s="398"/>
      <c r="E72" s="397"/>
      <c r="F72" s="28"/>
      <c r="G72" s="398"/>
      <c r="H72" s="406"/>
      <c r="I72" s="38"/>
      <c r="J72" s="37"/>
      <c r="K72" s="37"/>
      <c r="L72" s="37"/>
      <c r="M72" s="37"/>
      <c r="N72" s="37"/>
      <c r="O72" s="37"/>
      <c r="P72" s="37"/>
      <c r="Q72" s="37"/>
      <c r="R72" s="37"/>
    </row>
    <row r="73" spans="1:19" x14ac:dyDescent="0.25">
      <c r="A73" s="373" t="s">
        <v>179</v>
      </c>
      <c r="B73" s="555"/>
      <c r="C73" s="556"/>
      <c r="D73" s="27"/>
      <c r="E73" s="106" t="s">
        <v>47</v>
      </c>
      <c r="F73" s="28" t="s">
        <v>201</v>
      </c>
      <c r="G73" s="398" t="s">
        <v>192</v>
      </c>
      <c r="H73" s="406" t="s">
        <v>812</v>
      </c>
      <c r="I73" s="38"/>
      <c r="J73" s="37"/>
      <c r="K73" s="37"/>
      <c r="L73" s="37"/>
      <c r="M73" s="37"/>
      <c r="N73" s="37"/>
      <c r="O73" s="37"/>
      <c r="P73" s="37"/>
      <c r="Q73" s="37"/>
      <c r="R73" s="37"/>
    </row>
    <row r="74" spans="1:19" x14ac:dyDescent="0.25">
      <c r="A74" s="373" t="s">
        <v>180</v>
      </c>
      <c r="B74" s="555"/>
      <c r="C74" s="556"/>
      <c r="D74" s="27"/>
      <c r="E74" s="106" t="s">
        <v>47</v>
      </c>
      <c r="F74" s="28" t="s">
        <v>201</v>
      </c>
      <c r="G74" s="398" t="s">
        <v>192</v>
      </c>
      <c r="H74" s="406" t="s">
        <v>1180</v>
      </c>
      <c r="I74" s="38"/>
      <c r="J74" s="37"/>
      <c r="K74" s="37"/>
      <c r="L74" s="37"/>
      <c r="M74" s="37"/>
      <c r="N74" s="37"/>
      <c r="O74" s="37"/>
      <c r="P74" s="37"/>
      <c r="Q74" s="37"/>
      <c r="R74" s="37"/>
    </row>
    <row r="75" spans="1:19" x14ac:dyDescent="0.25">
      <c r="A75" s="373" t="s">
        <v>58</v>
      </c>
      <c r="B75" s="555"/>
      <c r="C75" s="556"/>
      <c r="D75" s="27"/>
      <c r="E75" s="106" t="s">
        <v>47</v>
      </c>
      <c r="F75" s="28" t="s">
        <v>201</v>
      </c>
      <c r="G75" s="398" t="s">
        <v>192</v>
      </c>
      <c r="H75" s="406" t="s">
        <v>1181</v>
      </c>
      <c r="I75" s="38"/>
      <c r="J75" s="37"/>
      <c r="K75" s="37"/>
      <c r="L75" s="37"/>
      <c r="M75" s="37"/>
      <c r="N75" s="37"/>
      <c r="O75" s="37"/>
      <c r="P75" s="37"/>
      <c r="Q75" s="37"/>
      <c r="R75" s="37"/>
    </row>
    <row r="76" spans="1:19" x14ac:dyDescent="0.25">
      <c r="A76" s="383"/>
      <c r="B76" s="397"/>
      <c r="C76" s="28"/>
      <c r="D76" s="398"/>
      <c r="E76" s="397"/>
      <c r="F76" s="28"/>
      <c r="G76" s="398"/>
      <c r="H76" s="404"/>
      <c r="I76" s="38"/>
      <c r="J76" s="33"/>
      <c r="K76" s="33"/>
      <c r="L76" s="37"/>
      <c r="M76" s="37"/>
      <c r="N76" s="33"/>
      <c r="O76" s="33"/>
      <c r="P76" s="37"/>
      <c r="Q76" s="37"/>
      <c r="R76" s="37"/>
    </row>
    <row r="77" spans="1:19" ht="41" x14ac:dyDescent="0.25">
      <c r="A77" s="384" t="s">
        <v>287</v>
      </c>
      <c r="B77" s="397" t="s">
        <v>45</v>
      </c>
      <c r="C77" s="28" t="s">
        <v>201</v>
      </c>
      <c r="D77" s="398" t="s">
        <v>192</v>
      </c>
      <c r="E77" s="397" t="s">
        <v>45</v>
      </c>
      <c r="F77" s="28" t="s">
        <v>201</v>
      </c>
      <c r="G77" s="398" t="s">
        <v>192</v>
      </c>
      <c r="H77" s="408" t="s">
        <v>256</v>
      </c>
      <c r="I77" s="38"/>
      <c r="J77" s="33"/>
      <c r="K77" s="33"/>
      <c r="L77" s="37"/>
      <c r="M77" s="37"/>
      <c r="N77" s="33"/>
      <c r="O77" s="33"/>
      <c r="P77" s="37"/>
      <c r="Q77" s="37"/>
      <c r="R77" s="37"/>
      <c r="S77" s="18"/>
    </row>
    <row r="78" spans="1:19" ht="13" x14ac:dyDescent="0.25">
      <c r="A78" s="372" t="s">
        <v>21</v>
      </c>
      <c r="B78" s="397"/>
      <c r="C78" s="28"/>
      <c r="D78" s="398"/>
      <c r="E78" s="397"/>
      <c r="F78" s="28"/>
      <c r="G78" s="398"/>
      <c r="H78" s="405"/>
      <c r="I78" s="38"/>
      <c r="J78" s="37"/>
      <c r="K78" s="37"/>
      <c r="L78" s="37"/>
      <c r="M78" s="37"/>
      <c r="N78" s="37"/>
      <c r="O78" s="37"/>
      <c r="P78" s="37"/>
      <c r="Q78" s="37"/>
      <c r="R78" s="37"/>
      <c r="S78" s="18"/>
    </row>
    <row r="79" spans="1:19" x14ac:dyDescent="0.25">
      <c r="A79" s="373" t="s">
        <v>53</v>
      </c>
      <c r="B79" s="397" t="s">
        <v>45</v>
      </c>
      <c r="C79" s="28" t="s">
        <v>201</v>
      </c>
      <c r="D79" s="398" t="s">
        <v>192</v>
      </c>
      <c r="E79" s="397" t="s">
        <v>45</v>
      </c>
      <c r="F79" s="28" t="s">
        <v>201</v>
      </c>
      <c r="G79" s="398" t="s">
        <v>192</v>
      </c>
      <c r="H79" s="406" t="s">
        <v>815</v>
      </c>
      <c r="I79" s="38"/>
      <c r="J79" s="33"/>
      <c r="K79" s="33"/>
      <c r="L79" s="37"/>
      <c r="M79" s="37"/>
      <c r="N79" s="33"/>
      <c r="O79" s="33"/>
      <c r="P79" s="37"/>
      <c r="Q79" s="37"/>
      <c r="R79" s="37"/>
      <c r="S79" s="18"/>
    </row>
    <row r="80" spans="1:19" x14ac:dyDescent="0.25">
      <c r="A80" s="373" t="s">
        <v>54</v>
      </c>
      <c r="B80" s="397" t="s">
        <v>45</v>
      </c>
      <c r="C80" s="28" t="s">
        <v>201</v>
      </c>
      <c r="D80" s="398" t="s">
        <v>192</v>
      </c>
      <c r="E80" s="397" t="s">
        <v>45</v>
      </c>
      <c r="F80" s="28" t="s">
        <v>201</v>
      </c>
      <c r="G80" s="398" t="s">
        <v>192</v>
      </c>
      <c r="H80" s="406" t="s">
        <v>816</v>
      </c>
      <c r="I80" s="38"/>
      <c r="J80" s="39"/>
      <c r="K80" s="37"/>
      <c r="L80" s="39"/>
      <c r="M80" s="39"/>
      <c r="N80" s="39"/>
      <c r="O80" s="37"/>
      <c r="P80" s="39"/>
      <c r="Q80" s="39"/>
      <c r="R80" s="37"/>
      <c r="S80" s="18"/>
    </row>
    <row r="81" spans="1:19" ht="13" x14ac:dyDescent="0.25">
      <c r="A81" s="381" t="s">
        <v>204</v>
      </c>
      <c r="B81" s="397"/>
      <c r="C81" s="28"/>
      <c r="D81" s="398"/>
      <c r="E81" s="397"/>
      <c r="F81" s="28"/>
      <c r="G81" s="398"/>
      <c r="H81" s="406"/>
      <c r="I81" s="38"/>
      <c r="J81" s="33"/>
      <c r="K81" s="33"/>
      <c r="L81" s="37"/>
      <c r="M81" s="37"/>
      <c r="N81" s="33"/>
      <c r="O81" s="33"/>
      <c r="P81" s="37"/>
      <c r="Q81" s="37"/>
      <c r="R81" s="37"/>
      <c r="S81" s="18"/>
    </row>
    <row r="82" spans="1:19" x14ac:dyDescent="0.25">
      <c r="A82" s="375" t="s">
        <v>149</v>
      </c>
      <c r="B82" s="397" t="s">
        <v>45</v>
      </c>
      <c r="C82" s="28" t="s">
        <v>201</v>
      </c>
      <c r="D82" s="398" t="s">
        <v>192</v>
      </c>
      <c r="E82" s="397" t="s">
        <v>45</v>
      </c>
      <c r="F82" s="28" t="s">
        <v>201</v>
      </c>
      <c r="G82" s="398" t="s">
        <v>192</v>
      </c>
      <c r="H82" s="406" t="s">
        <v>819</v>
      </c>
      <c r="I82" s="18"/>
      <c r="J82" s="18"/>
      <c r="K82" s="18"/>
      <c r="L82" s="18"/>
      <c r="M82" s="18"/>
      <c r="N82" s="18"/>
      <c r="O82" s="18"/>
      <c r="P82" s="18"/>
      <c r="Q82" s="18"/>
      <c r="R82" s="18"/>
      <c r="S82" s="18"/>
    </row>
    <row r="83" spans="1:19" ht="13" x14ac:dyDescent="0.25">
      <c r="A83" s="385" t="s">
        <v>160</v>
      </c>
      <c r="B83" s="397"/>
      <c r="C83" s="28"/>
      <c r="D83" s="398"/>
      <c r="E83" s="397"/>
      <c r="F83" s="28"/>
      <c r="G83" s="398"/>
      <c r="H83" s="406"/>
      <c r="I83" s="38"/>
      <c r="J83" s="37"/>
      <c r="K83" s="37"/>
      <c r="L83" s="37"/>
      <c r="M83" s="37"/>
      <c r="N83" s="37"/>
      <c r="O83" s="37"/>
      <c r="P83" s="37"/>
      <c r="Q83" s="37"/>
      <c r="R83" s="37"/>
      <c r="S83" s="18"/>
    </row>
    <row r="84" spans="1:19" x14ac:dyDescent="0.25">
      <c r="A84" s="386" t="s">
        <v>299</v>
      </c>
      <c r="B84" s="397" t="s">
        <v>45</v>
      </c>
      <c r="C84" s="28" t="s">
        <v>201</v>
      </c>
      <c r="D84" s="398" t="s">
        <v>192</v>
      </c>
      <c r="E84" s="397" t="s">
        <v>45</v>
      </c>
      <c r="F84" s="28" t="s">
        <v>201</v>
      </c>
      <c r="G84" s="398" t="s">
        <v>192</v>
      </c>
      <c r="H84" s="406" t="s">
        <v>1182</v>
      </c>
      <c r="I84" s="38"/>
      <c r="J84" s="33"/>
      <c r="K84" s="33"/>
      <c r="L84" s="37"/>
      <c r="M84" s="37"/>
      <c r="N84" s="33"/>
      <c r="O84" s="33"/>
      <c r="P84" s="37"/>
      <c r="Q84" s="37"/>
      <c r="R84" s="37"/>
      <c r="S84" s="18"/>
    </row>
    <row r="85" spans="1:19" x14ac:dyDescent="0.25">
      <c r="A85" s="386" t="s">
        <v>242</v>
      </c>
      <c r="B85" s="397" t="s">
        <v>45</v>
      </c>
      <c r="C85" s="28" t="s">
        <v>201</v>
      </c>
      <c r="D85" s="398" t="s">
        <v>192</v>
      </c>
      <c r="E85" s="397" t="s">
        <v>45</v>
      </c>
      <c r="F85" s="28" t="s">
        <v>201</v>
      </c>
      <c r="G85" s="398" t="s">
        <v>192</v>
      </c>
      <c r="H85" s="406" t="s">
        <v>380</v>
      </c>
      <c r="I85" s="18"/>
      <c r="J85" s="18"/>
      <c r="K85" s="18"/>
      <c r="L85" s="18"/>
      <c r="M85" s="18"/>
      <c r="N85" s="18"/>
      <c r="O85" s="18"/>
      <c r="P85" s="18"/>
      <c r="Q85" s="18"/>
      <c r="R85" s="18"/>
      <c r="S85" s="18"/>
    </row>
    <row r="86" spans="1:19" x14ac:dyDescent="0.25">
      <c r="A86" s="386" t="s">
        <v>243</v>
      </c>
      <c r="B86" s="397" t="s">
        <v>45</v>
      </c>
      <c r="C86" s="28" t="s">
        <v>201</v>
      </c>
      <c r="D86" s="398" t="s">
        <v>192</v>
      </c>
      <c r="E86" s="397" t="s">
        <v>45</v>
      </c>
      <c r="F86" s="28" t="s">
        <v>201</v>
      </c>
      <c r="G86" s="398" t="s">
        <v>192</v>
      </c>
      <c r="H86" s="406" t="s">
        <v>381</v>
      </c>
      <c r="I86" s="18"/>
      <c r="J86" s="18"/>
      <c r="K86" s="18"/>
      <c r="L86" s="18"/>
      <c r="M86" s="18"/>
      <c r="N86" s="18"/>
      <c r="O86" s="18"/>
      <c r="P86" s="18"/>
      <c r="Q86" s="18"/>
      <c r="R86" s="18"/>
      <c r="S86" s="18"/>
    </row>
    <row r="87" spans="1:19" ht="13" x14ac:dyDescent="0.25">
      <c r="A87" s="376" t="s">
        <v>283</v>
      </c>
      <c r="B87" s="397"/>
      <c r="C87" s="28"/>
      <c r="D87" s="398"/>
      <c r="E87" s="397"/>
      <c r="F87" s="28"/>
      <c r="G87" s="398"/>
      <c r="H87" s="406"/>
      <c r="I87" s="18"/>
      <c r="J87" s="18"/>
      <c r="K87" s="18"/>
      <c r="L87" s="18"/>
      <c r="M87" s="18"/>
      <c r="N87" s="18"/>
      <c r="O87" s="18"/>
      <c r="P87" s="18"/>
      <c r="Q87" s="18"/>
      <c r="R87" s="18"/>
      <c r="S87" s="18"/>
    </row>
    <row r="88" spans="1:19" x14ac:dyDescent="0.25">
      <c r="A88" s="377" t="s">
        <v>219</v>
      </c>
      <c r="B88" s="397" t="s">
        <v>45</v>
      </c>
      <c r="C88" s="28" t="s">
        <v>201</v>
      </c>
      <c r="D88" s="398" t="s">
        <v>192</v>
      </c>
      <c r="E88" s="397" t="s">
        <v>45</v>
      </c>
      <c r="F88" s="28" t="s">
        <v>201</v>
      </c>
      <c r="G88" s="398" t="s">
        <v>192</v>
      </c>
      <c r="H88" s="406" t="s">
        <v>382</v>
      </c>
      <c r="I88" s="18"/>
      <c r="J88" s="18"/>
      <c r="K88" s="18"/>
      <c r="L88" s="18"/>
      <c r="M88" s="18"/>
      <c r="N88" s="18"/>
      <c r="O88" s="18"/>
      <c r="P88" s="18"/>
      <c r="Q88" s="18"/>
      <c r="R88" s="18"/>
      <c r="S88" s="18"/>
    </row>
    <row r="89" spans="1:19" ht="13" x14ac:dyDescent="0.25">
      <c r="A89" s="378" t="s">
        <v>205</v>
      </c>
      <c r="B89" s="397"/>
      <c r="C89" s="28"/>
      <c r="D89" s="398"/>
      <c r="E89" s="397"/>
      <c r="F89" s="28"/>
      <c r="G89" s="398"/>
      <c r="H89" s="406"/>
      <c r="I89" s="38"/>
      <c r="J89" s="33"/>
      <c r="K89" s="33"/>
      <c r="L89" s="37"/>
      <c r="M89" s="37"/>
      <c r="N89" s="33"/>
      <c r="O89" s="33"/>
      <c r="P89" s="37"/>
      <c r="Q89" s="37"/>
      <c r="R89" s="37"/>
      <c r="S89" s="18"/>
    </row>
    <row r="90" spans="1:19" x14ac:dyDescent="0.25">
      <c r="A90" s="379" t="s">
        <v>193</v>
      </c>
      <c r="B90" s="555"/>
      <c r="C90" s="556"/>
      <c r="D90" s="27"/>
      <c r="E90" s="397" t="s">
        <v>45</v>
      </c>
      <c r="F90" s="28" t="s">
        <v>201</v>
      </c>
      <c r="G90" s="398" t="s">
        <v>192</v>
      </c>
      <c r="H90" s="406" t="s">
        <v>1183</v>
      </c>
      <c r="I90" s="38"/>
      <c r="J90" s="37"/>
      <c r="K90" s="37"/>
      <c r="L90" s="37"/>
      <c r="M90" s="37"/>
      <c r="N90" s="37"/>
      <c r="O90" s="37"/>
      <c r="P90" s="37"/>
      <c r="Q90" s="37"/>
      <c r="R90" s="37"/>
      <c r="S90" s="18"/>
    </row>
    <row r="91" spans="1:19" x14ac:dyDescent="0.25">
      <c r="A91" s="387" t="s">
        <v>168</v>
      </c>
      <c r="B91" s="555"/>
      <c r="C91" s="556"/>
      <c r="D91" s="27"/>
      <c r="E91" s="397" t="s">
        <v>45</v>
      </c>
      <c r="F91" s="28" t="s">
        <v>201</v>
      </c>
      <c r="G91" s="398" t="s">
        <v>192</v>
      </c>
      <c r="H91" s="406" t="s">
        <v>387</v>
      </c>
      <c r="I91" s="38"/>
      <c r="J91" s="33"/>
      <c r="K91" s="33"/>
      <c r="L91" s="37"/>
      <c r="M91" s="37"/>
      <c r="N91" s="33"/>
      <c r="O91" s="33"/>
      <c r="P91" s="37"/>
      <c r="Q91" s="37"/>
      <c r="R91" s="37"/>
      <c r="S91" s="18"/>
    </row>
    <row r="92" spans="1:19" x14ac:dyDescent="0.25">
      <c r="A92" s="387" t="s">
        <v>206</v>
      </c>
      <c r="B92" s="555"/>
      <c r="C92" s="556"/>
      <c r="D92" s="27"/>
      <c r="E92" s="397" t="s">
        <v>45</v>
      </c>
      <c r="F92" s="28" t="s">
        <v>201</v>
      </c>
      <c r="G92" s="398" t="s">
        <v>192</v>
      </c>
      <c r="H92" s="406" t="s">
        <v>388</v>
      </c>
      <c r="I92" s="38"/>
      <c r="J92" s="39"/>
      <c r="K92" s="37"/>
      <c r="L92" s="39"/>
      <c r="M92" s="39"/>
      <c r="N92" s="39"/>
      <c r="O92" s="37"/>
      <c r="P92" s="39"/>
      <c r="Q92" s="39"/>
      <c r="R92" s="37"/>
      <c r="S92" s="18"/>
    </row>
    <row r="93" spans="1:19" x14ac:dyDescent="0.25">
      <c r="A93" s="387" t="s">
        <v>170</v>
      </c>
      <c r="B93" s="555"/>
      <c r="C93" s="556"/>
      <c r="D93" s="27"/>
      <c r="E93" s="397" t="s">
        <v>45</v>
      </c>
      <c r="F93" s="28" t="s">
        <v>201</v>
      </c>
      <c r="G93" s="398" t="s">
        <v>192</v>
      </c>
      <c r="H93" s="406" t="s">
        <v>389</v>
      </c>
      <c r="I93" s="38"/>
      <c r="J93" s="33"/>
      <c r="K93" s="33"/>
      <c r="L93" s="37"/>
      <c r="M93" s="37"/>
      <c r="N93" s="33"/>
      <c r="O93" s="33"/>
      <c r="P93" s="37"/>
      <c r="Q93" s="37"/>
      <c r="R93" s="37"/>
      <c r="S93" s="18"/>
    </row>
    <row r="94" spans="1:19" x14ac:dyDescent="0.25">
      <c r="A94" s="387" t="s">
        <v>29</v>
      </c>
      <c r="B94" s="555"/>
      <c r="C94" s="556"/>
      <c r="D94" s="27"/>
      <c r="E94" s="397" t="s">
        <v>45</v>
      </c>
      <c r="F94" s="28" t="s">
        <v>201</v>
      </c>
      <c r="G94" s="398" t="s">
        <v>192</v>
      </c>
      <c r="H94" s="406" t="s">
        <v>390</v>
      </c>
      <c r="I94" s="38"/>
      <c r="J94" s="33"/>
      <c r="K94" s="33"/>
      <c r="L94" s="37"/>
      <c r="M94" s="37"/>
      <c r="N94" s="33"/>
      <c r="O94" s="33"/>
      <c r="P94" s="37"/>
      <c r="Q94" s="37"/>
      <c r="R94" s="37"/>
      <c r="S94" s="18"/>
    </row>
    <row r="95" spans="1:19" x14ac:dyDescent="0.25">
      <c r="A95" s="379" t="s">
        <v>106</v>
      </c>
      <c r="B95" s="555"/>
      <c r="C95" s="556"/>
      <c r="D95" s="27"/>
      <c r="E95" s="397" t="s">
        <v>45</v>
      </c>
      <c r="F95" s="28" t="s">
        <v>201</v>
      </c>
      <c r="G95" s="398" t="s">
        <v>192</v>
      </c>
      <c r="H95" s="406" t="s">
        <v>391</v>
      </c>
      <c r="I95" s="38"/>
      <c r="J95" s="37"/>
      <c r="K95" s="37"/>
      <c r="L95" s="37"/>
      <c r="M95" s="37"/>
      <c r="N95" s="37"/>
      <c r="O95" s="37"/>
      <c r="P95" s="37"/>
      <c r="Q95" s="37"/>
      <c r="R95" s="37"/>
      <c r="S95" s="18"/>
    </row>
    <row r="96" spans="1:19" x14ac:dyDescent="0.25">
      <c r="A96" s="379" t="s">
        <v>132</v>
      </c>
      <c r="B96" s="555"/>
      <c r="C96" s="556"/>
      <c r="D96" s="27"/>
      <c r="E96" s="397" t="s">
        <v>45</v>
      </c>
      <c r="F96" s="28" t="s">
        <v>201</v>
      </c>
      <c r="G96" s="398" t="s">
        <v>192</v>
      </c>
      <c r="H96" s="406" t="s">
        <v>392</v>
      </c>
      <c r="I96" s="38"/>
      <c r="J96" s="33"/>
      <c r="K96" s="33"/>
      <c r="L96" s="37"/>
      <c r="M96" s="37"/>
      <c r="N96" s="33"/>
      <c r="O96" s="33"/>
      <c r="P96" s="37"/>
      <c r="Q96" s="37"/>
      <c r="R96" s="37"/>
      <c r="S96" s="18"/>
    </row>
    <row r="97" spans="1:19" ht="25" x14ac:dyDescent="0.25">
      <c r="A97" s="377" t="s">
        <v>270</v>
      </c>
      <c r="B97" s="397" t="s">
        <v>45</v>
      </c>
      <c r="C97" s="28" t="s">
        <v>201</v>
      </c>
      <c r="D97" s="398" t="s">
        <v>192</v>
      </c>
      <c r="E97" s="397" t="s">
        <v>45</v>
      </c>
      <c r="F97" s="28" t="s">
        <v>201</v>
      </c>
      <c r="G97" s="398" t="s">
        <v>192</v>
      </c>
      <c r="H97" s="406" t="s">
        <v>1184</v>
      </c>
      <c r="I97" s="40"/>
      <c r="J97" s="39"/>
      <c r="K97" s="39"/>
      <c r="L97" s="39"/>
      <c r="M97" s="39"/>
      <c r="N97" s="39"/>
      <c r="O97" s="39"/>
      <c r="P97" s="39"/>
      <c r="Q97" s="39"/>
      <c r="R97" s="37"/>
      <c r="S97" s="18"/>
    </row>
    <row r="98" spans="1:19" ht="13" x14ac:dyDescent="0.25">
      <c r="A98" s="378" t="s">
        <v>205</v>
      </c>
      <c r="B98" s="397"/>
      <c r="C98" s="28"/>
      <c r="D98" s="398"/>
      <c r="E98" s="397"/>
      <c r="F98" s="28"/>
      <c r="G98" s="398"/>
      <c r="H98" s="406"/>
      <c r="I98" s="38"/>
      <c r="J98" s="33"/>
      <c r="K98" s="33"/>
      <c r="L98" s="37"/>
      <c r="M98" s="37"/>
      <c r="N98" s="33"/>
      <c r="O98" s="33"/>
      <c r="P98" s="37"/>
      <c r="Q98" s="37"/>
      <c r="R98" s="37"/>
      <c r="S98" s="18"/>
    </row>
    <row r="99" spans="1:19" x14ac:dyDescent="0.25">
      <c r="A99" s="379" t="s">
        <v>193</v>
      </c>
      <c r="B99" s="555"/>
      <c r="C99" s="556"/>
      <c r="D99" s="27"/>
      <c r="E99" s="397" t="s">
        <v>45</v>
      </c>
      <c r="F99" s="28" t="s">
        <v>201</v>
      </c>
      <c r="G99" s="398" t="s">
        <v>192</v>
      </c>
      <c r="H99" s="406" t="s">
        <v>1185</v>
      </c>
      <c r="I99" s="38"/>
      <c r="J99" s="37"/>
      <c r="K99" s="37"/>
      <c r="L99" s="37"/>
      <c r="M99" s="37"/>
      <c r="N99" s="37"/>
      <c r="O99" s="37"/>
      <c r="P99" s="37"/>
      <c r="Q99" s="37"/>
      <c r="R99" s="37"/>
      <c r="S99" s="18"/>
    </row>
    <row r="100" spans="1:19" x14ac:dyDescent="0.25">
      <c r="A100" s="387" t="s">
        <v>168</v>
      </c>
      <c r="B100" s="555"/>
      <c r="C100" s="556"/>
      <c r="D100" s="27"/>
      <c r="E100" s="397" t="s">
        <v>45</v>
      </c>
      <c r="F100" s="28" t="s">
        <v>201</v>
      </c>
      <c r="G100" s="398" t="s">
        <v>192</v>
      </c>
      <c r="H100" s="406" t="s">
        <v>407</v>
      </c>
    </row>
    <row r="101" spans="1:19" x14ac:dyDescent="0.25">
      <c r="A101" s="387" t="s">
        <v>206</v>
      </c>
      <c r="B101" s="555"/>
      <c r="C101" s="556"/>
      <c r="D101" s="27"/>
      <c r="E101" s="397" t="s">
        <v>45</v>
      </c>
      <c r="F101" s="28" t="s">
        <v>201</v>
      </c>
      <c r="G101" s="398" t="s">
        <v>192</v>
      </c>
      <c r="H101" s="406" t="s">
        <v>408</v>
      </c>
    </row>
    <row r="102" spans="1:19" x14ac:dyDescent="0.25">
      <c r="A102" s="387" t="s">
        <v>170</v>
      </c>
      <c r="B102" s="555"/>
      <c r="C102" s="556"/>
      <c r="D102" s="27"/>
      <c r="E102" s="397" t="s">
        <v>45</v>
      </c>
      <c r="F102" s="28" t="s">
        <v>201</v>
      </c>
      <c r="G102" s="398" t="s">
        <v>192</v>
      </c>
      <c r="H102" s="406" t="s">
        <v>409</v>
      </c>
    </row>
    <row r="103" spans="1:19" x14ac:dyDescent="0.25">
      <c r="A103" s="387" t="s">
        <v>29</v>
      </c>
      <c r="B103" s="555"/>
      <c r="C103" s="556"/>
      <c r="D103" s="27"/>
      <c r="E103" s="397" t="s">
        <v>45</v>
      </c>
      <c r="F103" s="28" t="s">
        <v>201</v>
      </c>
      <c r="G103" s="398" t="s">
        <v>192</v>
      </c>
      <c r="H103" s="406" t="s">
        <v>410</v>
      </c>
    </row>
    <row r="104" spans="1:19" x14ac:dyDescent="0.25">
      <c r="A104" s="379" t="s">
        <v>106</v>
      </c>
      <c r="B104" s="555"/>
      <c r="C104" s="556"/>
      <c r="D104" s="27"/>
      <c r="E104" s="397" t="s">
        <v>45</v>
      </c>
      <c r="F104" s="28" t="s">
        <v>201</v>
      </c>
      <c r="G104" s="398" t="s">
        <v>192</v>
      </c>
      <c r="H104" s="406" t="s">
        <v>411</v>
      </c>
      <c r="I104" s="18"/>
      <c r="J104" s="18"/>
      <c r="K104" s="18"/>
      <c r="L104" s="18"/>
      <c r="M104" s="18"/>
      <c r="N104" s="18"/>
      <c r="O104" s="18"/>
      <c r="P104" s="18"/>
      <c r="Q104" s="18"/>
      <c r="R104" s="18"/>
    </row>
    <row r="105" spans="1:19" x14ac:dyDescent="0.25">
      <c r="A105" s="379" t="s">
        <v>132</v>
      </c>
      <c r="B105" s="555"/>
      <c r="C105" s="556"/>
      <c r="D105" s="27"/>
      <c r="E105" s="397" t="s">
        <v>45</v>
      </c>
      <c r="F105" s="28" t="s">
        <v>201</v>
      </c>
      <c r="G105" s="398" t="s">
        <v>192</v>
      </c>
      <c r="H105" s="406" t="s">
        <v>412</v>
      </c>
      <c r="I105" s="18"/>
      <c r="J105" s="18"/>
      <c r="K105" s="18"/>
      <c r="L105" s="18"/>
      <c r="M105" s="18"/>
      <c r="N105" s="18"/>
      <c r="O105" s="18"/>
      <c r="P105" s="18"/>
      <c r="Q105" s="18"/>
      <c r="R105" s="18"/>
    </row>
    <row r="106" spans="1:19" ht="26" x14ac:dyDescent="0.25">
      <c r="A106" s="378" t="s">
        <v>97</v>
      </c>
      <c r="B106" s="397"/>
      <c r="C106" s="28"/>
      <c r="D106" s="398"/>
      <c r="E106" s="397"/>
      <c r="F106" s="28"/>
      <c r="G106" s="398"/>
      <c r="H106" s="406"/>
      <c r="I106" s="18"/>
      <c r="J106" s="18"/>
      <c r="K106" s="18"/>
      <c r="L106" s="18"/>
      <c r="M106" s="18"/>
      <c r="N106" s="18"/>
      <c r="O106" s="18"/>
      <c r="P106" s="18"/>
      <c r="Q106" s="18"/>
      <c r="R106" s="18"/>
    </row>
    <row r="107" spans="1:19" x14ac:dyDescent="0.25">
      <c r="A107" s="379" t="s">
        <v>145</v>
      </c>
      <c r="B107" s="397" t="s">
        <v>45</v>
      </c>
      <c r="C107" s="28" t="s">
        <v>201</v>
      </c>
      <c r="D107" s="398" t="s">
        <v>192</v>
      </c>
      <c r="E107" s="397" t="s">
        <v>45</v>
      </c>
      <c r="F107" s="28" t="s">
        <v>201</v>
      </c>
      <c r="G107" s="398" t="s">
        <v>192</v>
      </c>
      <c r="H107" s="406" t="s">
        <v>383</v>
      </c>
      <c r="I107" s="40"/>
      <c r="J107" s="39"/>
      <c r="K107" s="39"/>
      <c r="L107" s="39"/>
      <c r="M107" s="39"/>
      <c r="N107" s="39"/>
      <c r="O107" s="39"/>
      <c r="P107" s="39"/>
      <c r="Q107" s="39"/>
      <c r="R107" s="37"/>
    </row>
    <row r="108" spans="1:19" x14ac:dyDescent="0.25">
      <c r="A108" s="379" t="s">
        <v>150</v>
      </c>
      <c r="B108" s="397" t="s">
        <v>45</v>
      </c>
      <c r="C108" s="28" t="s">
        <v>201</v>
      </c>
      <c r="D108" s="398" t="s">
        <v>192</v>
      </c>
      <c r="E108" s="397" t="s">
        <v>45</v>
      </c>
      <c r="F108" s="28" t="s">
        <v>201</v>
      </c>
      <c r="G108" s="398" t="s">
        <v>192</v>
      </c>
      <c r="H108" s="406" t="s">
        <v>384</v>
      </c>
      <c r="I108" s="40"/>
      <c r="J108" s="39"/>
      <c r="K108" s="39"/>
      <c r="L108" s="39"/>
      <c r="M108" s="39"/>
      <c r="N108" s="39"/>
      <c r="O108" s="39"/>
      <c r="P108" s="39"/>
      <c r="Q108" s="39"/>
      <c r="R108" s="37"/>
    </row>
    <row r="109" spans="1:19" x14ac:dyDescent="0.25">
      <c r="A109" s="379" t="s">
        <v>152</v>
      </c>
      <c r="B109" s="397" t="s">
        <v>45</v>
      </c>
      <c r="C109" s="28" t="s">
        <v>201</v>
      </c>
      <c r="D109" s="398" t="s">
        <v>192</v>
      </c>
      <c r="E109" s="397" t="s">
        <v>45</v>
      </c>
      <c r="F109" s="28" t="s">
        <v>201</v>
      </c>
      <c r="G109" s="398" t="s">
        <v>192</v>
      </c>
      <c r="H109" s="406" t="s">
        <v>385</v>
      </c>
      <c r="I109" s="40"/>
      <c r="J109" s="39"/>
      <c r="K109" s="39"/>
      <c r="L109" s="39"/>
      <c r="M109" s="39"/>
      <c r="N109" s="39"/>
      <c r="O109" s="39"/>
      <c r="P109" s="39"/>
      <c r="Q109" s="39"/>
      <c r="R109" s="37"/>
    </row>
    <row r="110" spans="1:19" x14ac:dyDescent="0.25">
      <c r="A110" s="379" t="s">
        <v>151</v>
      </c>
      <c r="B110" s="397" t="s">
        <v>45</v>
      </c>
      <c r="C110" s="28" t="s">
        <v>201</v>
      </c>
      <c r="D110" s="398" t="s">
        <v>192</v>
      </c>
      <c r="E110" s="397" t="s">
        <v>45</v>
      </c>
      <c r="F110" s="28" t="s">
        <v>201</v>
      </c>
      <c r="G110" s="398" t="s">
        <v>192</v>
      </c>
      <c r="H110" s="406" t="s">
        <v>1186</v>
      </c>
      <c r="I110" s="40"/>
      <c r="J110" s="39"/>
      <c r="K110" s="39"/>
      <c r="L110" s="39"/>
      <c r="M110" s="39"/>
      <c r="N110" s="39"/>
      <c r="O110" s="39"/>
      <c r="P110" s="39"/>
      <c r="Q110" s="39"/>
      <c r="R110" s="37"/>
    </row>
    <row r="111" spans="1:19" x14ac:dyDescent="0.25">
      <c r="A111" s="379" t="s">
        <v>58</v>
      </c>
      <c r="B111" s="397" t="s">
        <v>45</v>
      </c>
      <c r="C111" s="28" t="s">
        <v>201</v>
      </c>
      <c r="D111" s="398" t="s">
        <v>192</v>
      </c>
      <c r="E111" s="397" t="s">
        <v>45</v>
      </c>
      <c r="F111" s="28" t="s">
        <v>201</v>
      </c>
      <c r="G111" s="398" t="s">
        <v>192</v>
      </c>
      <c r="H111" s="406" t="s">
        <v>386</v>
      </c>
      <c r="I111" s="40"/>
      <c r="J111" s="39"/>
      <c r="K111" s="39"/>
      <c r="L111" s="39"/>
      <c r="M111" s="39"/>
      <c r="N111" s="39"/>
      <c r="O111" s="39"/>
      <c r="P111" s="39"/>
      <c r="Q111" s="39"/>
      <c r="R111" s="37"/>
    </row>
    <row r="112" spans="1:19" x14ac:dyDescent="0.25">
      <c r="A112" s="373"/>
      <c r="B112" s="397"/>
      <c r="C112" s="28"/>
      <c r="D112" s="398"/>
      <c r="E112" s="397"/>
      <c r="F112" s="28"/>
      <c r="G112" s="398"/>
      <c r="H112" s="406"/>
      <c r="I112" s="40"/>
      <c r="J112" s="39"/>
      <c r="K112" s="39"/>
      <c r="L112" s="39"/>
      <c r="M112" s="39"/>
      <c r="N112" s="39"/>
      <c r="O112" s="39"/>
      <c r="P112" s="39"/>
      <c r="Q112" s="39"/>
      <c r="R112" s="37"/>
    </row>
    <row r="113" spans="1:18" x14ac:dyDescent="0.25">
      <c r="A113" s="375" t="s">
        <v>142</v>
      </c>
      <c r="B113" s="397" t="s">
        <v>45</v>
      </c>
      <c r="C113" s="28" t="s">
        <v>201</v>
      </c>
      <c r="D113" s="398" t="s">
        <v>192</v>
      </c>
      <c r="E113" s="397" t="s">
        <v>45</v>
      </c>
      <c r="F113" s="28" t="s">
        <v>201</v>
      </c>
      <c r="G113" s="398" t="s">
        <v>192</v>
      </c>
      <c r="H113" s="406" t="s">
        <v>889</v>
      </c>
      <c r="I113" s="38"/>
      <c r="J113" s="36"/>
      <c r="K113" s="36"/>
      <c r="L113" s="37"/>
      <c r="M113" s="37"/>
      <c r="N113" s="36"/>
      <c r="O113" s="36"/>
      <c r="P113" s="37"/>
      <c r="Q113" s="37"/>
      <c r="R113" s="37"/>
    </row>
    <row r="114" spans="1:18" ht="13" x14ac:dyDescent="0.25">
      <c r="A114" s="385" t="s">
        <v>160</v>
      </c>
      <c r="B114" s="397"/>
      <c r="C114" s="28"/>
      <c r="D114" s="398"/>
      <c r="E114" s="397"/>
      <c r="F114" s="28"/>
      <c r="G114" s="398"/>
      <c r="H114" s="406"/>
      <c r="I114" s="38"/>
      <c r="J114" s="37"/>
      <c r="K114" s="37"/>
      <c r="L114" s="37"/>
      <c r="M114" s="37"/>
      <c r="N114" s="37"/>
      <c r="O114" s="37"/>
      <c r="P114" s="37"/>
      <c r="Q114" s="37"/>
      <c r="R114" s="37"/>
    </row>
    <row r="115" spans="1:18" x14ac:dyDescent="0.25">
      <c r="A115" s="377" t="s">
        <v>212</v>
      </c>
      <c r="B115" s="397" t="s">
        <v>45</v>
      </c>
      <c r="C115" s="28" t="s">
        <v>201</v>
      </c>
      <c r="D115" s="398" t="s">
        <v>192</v>
      </c>
      <c r="E115" s="397" t="s">
        <v>45</v>
      </c>
      <c r="F115" s="28" t="s">
        <v>201</v>
      </c>
      <c r="G115" s="398" t="s">
        <v>192</v>
      </c>
      <c r="H115" s="406" t="s">
        <v>1187</v>
      </c>
      <c r="I115" s="38"/>
      <c r="J115" s="36"/>
      <c r="K115" s="36"/>
      <c r="L115" s="37"/>
      <c r="M115" s="37"/>
      <c r="N115" s="36"/>
      <c r="O115" s="36"/>
      <c r="P115" s="37"/>
      <c r="Q115" s="37"/>
      <c r="R115" s="37"/>
    </row>
    <row r="116" spans="1:18" x14ac:dyDescent="0.25">
      <c r="A116" s="377" t="s">
        <v>216</v>
      </c>
      <c r="B116" s="397" t="s">
        <v>45</v>
      </c>
      <c r="C116" s="28" t="s">
        <v>201</v>
      </c>
      <c r="D116" s="398" t="s">
        <v>192</v>
      </c>
      <c r="E116" s="397" t="s">
        <v>45</v>
      </c>
      <c r="F116" s="28" t="s">
        <v>201</v>
      </c>
      <c r="G116" s="398" t="s">
        <v>192</v>
      </c>
      <c r="H116" s="406" t="s">
        <v>1188</v>
      </c>
      <c r="I116" s="38"/>
      <c r="J116" s="37"/>
      <c r="K116" s="37"/>
      <c r="L116" s="37"/>
      <c r="M116" s="37"/>
      <c r="N116" s="37"/>
      <c r="O116" s="37"/>
      <c r="P116" s="37"/>
      <c r="Q116" s="37"/>
      <c r="R116" s="37"/>
    </row>
    <row r="117" spans="1:18" x14ac:dyDescent="0.25">
      <c r="A117" s="377" t="s">
        <v>217</v>
      </c>
      <c r="B117" s="397" t="s">
        <v>45</v>
      </c>
      <c r="C117" s="28" t="s">
        <v>201</v>
      </c>
      <c r="D117" s="398" t="s">
        <v>192</v>
      </c>
      <c r="E117" s="397" t="s">
        <v>45</v>
      </c>
      <c r="F117" s="28" t="s">
        <v>201</v>
      </c>
      <c r="G117" s="398" t="s">
        <v>192</v>
      </c>
      <c r="H117" s="406" t="s">
        <v>1189</v>
      </c>
      <c r="I117" s="38"/>
      <c r="J117" s="36"/>
      <c r="K117" s="36"/>
      <c r="L117" s="37"/>
      <c r="M117" s="37"/>
      <c r="N117" s="36"/>
      <c r="O117" s="36"/>
      <c r="P117" s="37"/>
      <c r="Q117" s="37"/>
      <c r="R117" s="37"/>
    </row>
    <row r="118" spans="1:18" ht="13" x14ac:dyDescent="0.25">
      <c r="A118" s="376" t="s">
        <v>283</v>
      </c>
      <c r="B118" s="397"/>
      <c r="C118" s="28"/>
      <c r="D118" s="398"/>
      <c r="E118" s="397"/>
      <c r="F118" s="28"/>
      <c r="G118" s="398"/>
      <c r="H118" s="406"/>
      <c r="I118" s="38"/>
      <c r="J118" s="36"/>
      <c r="K118" s="36"/>
      <c r="L118" s="37"/>
      <c r="M118" s="37"/>
      <c r="N118" s="36"/>
      <c r="O118" s="36"/>
      <c r="P118" s="37"/>
      <c r="Q118" s="37"/>
      <c r="R118" s="37"/>
    </row>
    <row r="119" spans="1:18" x14ac:dyDescent="0.25">
      <c r="A119" s="377" t="s">
        <v>219</v>
      </c>
      <c r="B119" s="397" t="s">
        <v>45</v>
      </c>
      <c r="C119" s="28" t="s">
        <v>201</v>
      </c>
      <c r="D119" s="398" t="s">
        <v>192</v>
      </c>
      <c r="E119" s="397" t="s">
        <v>45</v>
      </c>
      <c r="F119" s="28" t="s">
        <v>201</v>
      </c>
      <c r="G119" s="398" t="s">
        <v>192</v>
      </c>
      <c r="H119" s="406" t="s">
        <v>393</v>
      </c>
      <c r="I119" s="38"/>
      <c r="J119" s="36"/>
      <c r="K119" s="36"/>
      <c r="L119" s="37"/>
      <c r="M119" s="37"/>
      <c r="N119" s="36"/>
      <c r="O119" s="36"/>
      <c r="P119" s="37"/>
      <c r="Q119" s="37"/>
      <c r="R119" s="37"/>
    </row>
    <row r="120" spans="1:18" ht="13" x14ac:dyDescent="0.25">
      <c r="A120" s="378" t="s">
        <v>205</v>
      </c>
      <c r="B120" s="397"/>
      <c r="C120" s="28"/>
      <c r="D120" s="398"/>
      <c r="E120" s="397"/>
      <c r="F120" s="28"/>
      <c r="G120" s="398"/>
      <c r="H120" s="406"/>
      <c r="I120" s="38"/>
      <c r="J120" s="36"/>
      <c r="K120" s="36"/>
      <c r="L120" s="37"/>
      <c r="M120" s="37"/>
      <c r="N120" s="36"/>
      <c r="O120" s="36"/>
      <c r="P120" s="37"/>
      <c r="Q120" s="37"/>
      <c r="R120" s="37"/>
    </row>
    <row r="121" spans="1:18" x14ac:dyDescent="0.25">
      <c r="A121" s="379" t="s">
        <v>193</v>
      </c>
      <c r="B121" s="555"/>
      <c r="C121" s="556"/>
      <c r="D121" s="27"/>
      <c r="E121" s="397" t="s">
        <v>45</v>
      </c>
      <c r="F121" s="28" t="s">
        <v>201</v>
      </c>
      <c r="G121" s="398" t="s">
        <v>192</v>
      </c>
      <c r="H121" s="406" t="s">
        <v>1190</v>
      </c>
      <c r="I121" s="38"/>
      <c r="J121" s="37"/>
      <c r="K121" s="37"/>
      <c r="L121" s="37"/>
      <c r="M121" s="37"/>
      <c r="N121" s="37"/>
      <c r="O121" s="37"/>
      <c r="P121" s="37"/>
      <c r="Q121" s="37"/>
      <c r="R121" s="37"/>
    </row>
    <row r="122" spans="1:18" x14ac:dyDescent="0.25">
      <c r="A122" s="387" t="s">
        <v>168</v>
      </c>
      <c r="B122" s="555"/>
      <c r="C122" s="556"/>
      <c r="D122" s="27"/>
      <c r="E122" s="397" t="s">
        <v>45</v>
      </c>
      <c r="F122" s="28" t="s">
        <v>201</v>
      </c>
      <c r="G122" s="398" t="s">
        <v>192</v>
      </c>
      <c r="H122" s="406" t="s">
        <v>400</v>
      </c>
      <c r="I122" s="38"/>
      <c r="J122" s="36"/>
      <c r="K122" s="36"/>
      <c r="L122" s="37"/>
      <c r="M122" s="37"/>
      <c r="N122" s="36"/>
      <c r="O122" s="36"/>
      <c r="P122" s="37"/>
      <c r="Q122" s="37"/>
      <c r="R122" s="37"/>
    </row>
    <row r="123" spans="1:18" x14ac:dyDescent="0.25">
      <c r="A123" s="387" t="s">
        <v>206</v>
      </c>
      <c r="B123" s="555"/>
      <c r="C123" s="556"/>
      <c r="D123" s="27"/>
      <c r="E123" s="397" t="s">
        <v>45</v>
      </c>
      <c r="F123" s="28" t="s">
        <v>201</v>
      </c>
      <c r="G123" s="398" t="s">
        <v>192</v>
      </c>
      <c r="H123" s="406" t="s">
        <v>401</v>
      </c>
      <c r="I123" s="38"/>
      <c r="J123" s="36"/>
      <c r="K123" s="36"/>
      <c r="L123" s="37"/>
      <c r="M123" s="37"/>
      <c r="N123" s="36"/>
      <c r="O123" s="36"/>
      <c r="P123" s="37"/>
      <c r="Q123" s="37"/>
      <c r="R123" s="37"/>
    </row>
    <row r="124" spans="1:18" x14ac:dyDescent="0.25">
      <c r="A124" s="387" t="s">
        <v>170</v>
      </c>
      <c r="B124" s="555"/>
      <c r="C124" s="556"/>
      <c r="D124" s="27"/>
      <c r="E124" s="397" t="s">
        <v>45</v>
      </c>
      <c r="F124" s="28" t="s">
        <v>201</v>
      </c>
      <c r="G124" s="398" t="s">
        <v>192</v>
      </c>
      <c r="H124" s="406" t="s">
        <v>402</v>
      </c>
      <c r="I124" s="38"/>
      <c r="J124" s="36"/>
      <c r="K124" s="36"/>
      <c r="L124" s="37"/>
      <c r="M124" s="37"/>
      <c r="N124" s="36"/>
      <c r="O124" s="36"/>
      <c r="P124" s="37"/>
      <c r="Q124" s="37"/>
      <c r="R124" s="37"/>
    </row>
    <row r="125" spans="1:18" x14ac:dyDescent="0.25">
      <c r="A125" s="387" t="s">
        <v>167</v>
      </c>
      <c r="B125" s="555"/>
      <c r="C125" s="556"/>
      <c r="D125" s="27"/>
      <c r="E125" s="397" t="s">
        <v>45</v>
      </c>
      <c r="F125" s="28" t="s">
        <v>201</v>
      </c>
      <c r="G125" s="398" t="s">
        <v>192</v>
      </c>
      <c r="H125" s="406" t="s">
        <v>403</v>
      </c>
      <c r="I125" s="40"/>
      <c r="J125" s="39"/>
      <c r="K125" s="39"/>
      <c r="L125" s="39"/>
      <c r="M125" s="39"/>
      <c r="N125" s="39"/>
      <c r="O125" s="39"/>
      <c r="P125" s="39"/>
      <c r="Q125" s="39"/>
      <c r="R125" s="37"/>
    </row>
    <row r="126" spans="1:18" x14ac:dyDescent="0.25">
      <c r="A126" s="387" t="s">
        <v>29</v>
      </c>
      <c r="B126" s="555"/>
      <c r="C126" s="556"/>
      <c r="D126" s="27"/>
      <c r="E126" s="397" t="s">
        <v>45</v>
      </c>
      <c r="F126" s="28" t="s">
        <v>201</v>
      </c>
      <c r="G126" s="398" t="s">
        <v>192</v>
      </c>
      <c r="H126" s="406" t="s">
        <v>404</v>
      </c>
      <c r="I126" s="40"/>
      <c r="J126" s="39"/>
      <c r="K126" s="39"/>
      <c r="L126" s="39"/>
      <c r="M126" s="39"/>
      <c r="N126" s="39"/>
      <c r="O126" s="39"/>
      <c r="P126" s="39"/>
      <c r="Q126" s="39"/>
      <c r="R126" s="37"/>
    </row>
    <row r="127" spans="1:18" x14ac:dyDescent="0.25">
      <c r="A127" s="379" t="s">
        <v>106</v>
      </c>
      <c r="B127" s="555"/>
      <c r="C127" s="556"/>
      <c r="D127" s="27"/>
      <c r="E127" s="397" t="s">
        <v>45</v>
      </c>
      <c r="F127" s="28" t="s">
        <v>201</v>
      </c>
      <c r="G127" s="398" t="s">
        <v>192</v>
      </c>
      <c r="H127" s="406" t="s">
        <v>405</v>
      </c>
      <c r="I127" s="40"/>
      <c r="J127" s="39"/>
      <c r="K127" s="39"/>
      <c r="L127" s="39"/>
      <c r="M127" s="39"/>
      <c r="N127" s="39"/>
      <c r="O127" s="39"/>
      <c r="P127" s="39"/>
      <c r="Q127" s="39"/>
      <c r="R127" s="37"/>
    </row>
    <row r="128" spans="1:18" x14ac:dyDescent="0.25">
      <c r="A128" s="379" t="s">
        <v>132</v>
      </c>
      <c r="B128" s="555"/>
      <c r="C128" s="556"/>
      <c r="D128" s="27"/>
      <c r="E128" s="397" t="s">
        <v>45</v>
      </c>
      <c r="F128" s="28" t="s">
        <v>201</v>
      </c>
      <c r="G128" s="398" t="s">
        <v>192</v>
      </c>
      <c r="H128" s="406" t="s">
        <v>406</v>
      </c>
      <c r="I128" s="40"/>
      <c r="J128" s="39"/>
      <c r="K128" s="39"/>
      <c r="L128" s="39"/>
      <c r="M128" s="39"/>
      <c r="N128" s="39"/>
      <c r="O128" s="39"/>
      <c r="P128" s="39"/>
      <c r="Q128" s="39"/>
      <c r="R128" s="37"/>
    </row>
    <row r="129" spans="1:18" ht="25" x14ac:dyDescent="0.25">
      <c r="A129" s="377" t="s">
        <v>270</v>
      </c>
      <c r="B129" s="397" t="s">
        <v>45</v>
      </c>
      <c r="C129" s="28" t="s">
        <v>201</v>
      </c>
      <c r="D129" s="398" t="s">
        <v>192</v>
      </c>
      <c r="E129" s="397" t="s">
        <v>45</v>
      </c>
      <c r="F129" s="28" t="s">
        <v>201</v>
      </c>
      <c r="G129" s="398" t="s">
        <v>192</v>
      </c>
      <c r="H129" s="406" t="s">
        <v>1191</v>
      </c>
      <c r="I129" s="40"/>
      <c r="J129" s="39"/>
      <c r="K129" s="39"/>
      <c r="L129" s="39"/>
      <c r="M129" s="39"/>
      <c r="N129" s="39"/>
      <c r="O129" s="39"/>
      <c r="P129" s="39"/>
      <c r="Q129" s="39"/>
      <c r="R129" s="37"/>
    </row>
    <row r="130" spans="1:18" ht="13" x14ac:dyDescent="0.25">
      <c r="A130" s="378" t="s">
        <v>205</v>
      </c>
      <c r="B130" s="397"/>
      <c r="C130" s="28"/>
      <c r="D130" s="398"/>
      <c r="E130" s="397"/>
      <c r="F130" s="28"/>
      <c r="G130" s="398"/>
      <c r="H130" s="406"/>
      <c r="I130" s="40"/>
      <c r="J130" s="39"/>
      <c r="K130" s="39"/>
      <c r="L130" s="39"/>
      <c r="M130" s="39"/>
      <c r="N130" s="39"/>
      <c r="O130" s="39"/>
      <c r="P130" s="39"/>
      <c r="Q130" s="39"/>
      <c r="R130" s="37"/>
    </row>
    <row r="131" spans="1:18" x14ac:dyDescent="0.25">
      <c r="A131" s="379" t="s">
        <v>193</v>
      </c>
      <c r="B131" s="555"/>
      <c r="C131" s="556"/>
      <c r="D131" s="27"/>
      <c r="E131" s="397" t="s">
        <v>45</v>
      </c>
      <c r="F131" s="28" t="s">
        <v>201</v>
      </c>
      <c r="G131" s="398" t="s">
        <v>192</v>
      </c>
      <c r="H131" s="406" t="s">
        <v>1192</v>
      </c>
      <c r="I131" s="40"/>
      <c r="J131" s="39"/>
      <c r="K131" s="39"/>
      <c r="L131" s="39"/>
      <c r="M131" s="39"/>
      <c r="N131" s="39"/>
      <c r="O131" s="39"/>
      <c r="P131" s="39"/>
      <c r="Q131" s="39"/>
      <c r="R131" s="37"/>
    </row>
    <row r="132" spans="1:18" x14ac:dyDescent="0.25">
      <c r="A132" s="387" t="s">
        <v>168</v>
      </c>
      <c r="B132" s="555"/>
      <c r="C132" s="556"/>
      <c r="D132" s="27"/>
      <c r="E132" s="397" t="s">
        <v>45</v>
      </c>
      <c r="F132" s="28" t="s">
        <v>201</v>
      </c>
      <c r="G132" s="398" t="s">
        <v>192</v>
      </c>
      <c r="H132" s="406" t="s">
        <v>413</v>
      </c>
      <c r="I132" s="38"/>
      <c r="J132" s="36"/>
      <c r="K132" s="36"/>
      <c r="L132" s="37"/>
      <c r="M132" s="37"/>
      <c r="N132" s="36"/>
      <c r="O132" s="36"/>
      <c r="P132" s="37"/>
      <c r="Q132" s="37"/>
      <c r="R132" s="37"/>
    </row>
    <row r="133" spans="1:18" x14ac:dyDescent="0.25">
      <c r="A133" s="387" t="s">
        <v>206</v>
      </c>
      <c r="B133" s="555"/>
      <c r="C133" s="556"/>
      <c r="D133" s="27"/>
      <c r="E133" s="397" t="s">
        <v>45</v>
      </c>
      <c r="F133" s="28" t="s">
        <v>201</v>
      </c>
      <c r="G133" s="398" t="s">
        <v>192</v>
      </c>
      <c r="H133" s="406" t="s">
        <v>414</v>
      </c>
      <c r="I133" s="38"/>
      <c r="J133" s="37"/>
      <c r="K133" s="37"/>
      <c r="L133" s="37"/>
      <c r="M133" s="37"/>
      <c r="N133" s="37"/>
      <c r="O133" s="37"/>
      <c r="P133" s="37"/>
      <c r="Q133" s="37"/>
      <c r="R133" s="37"/>
    </row>
    <row r="134" spans="1:18" x14ac:dyDescent="0.25">
      <c r="A134" s="387" t="s">
        <v>170</v>
      </c>
      <c r="B134" s="555"/>
      <c r="C134" s="556"/>
      <c r="D134" s="27"/>
      <c r="E134" s="397" t="s">
        <v>45</v>
      </c>
      <c r="F134" s="28" t="s">
        <v>201</v>
      </c>
      <c r="G134" s="398" t="s">
        <v>192</v>
      </c>
      <c r="H134" s="406" t="s">
        <v>415</v>
      </c>
      <c r="I134" s="38"/>
      <c r="J134" s="36"/>
      <c r="K134" s="36"/>
      <c r="L134" s="37"/>
      <c r="M134" s="37"/>
      <c r="N134" s="36"/>
      <c r="O134" s="36"/>
      <c r="P134" s="37"/>
      <c r="Q134" s="37"/>
      <c r="R134" s="37"/>
    </row>
    <row r="135" spans="1:18" x14ac:dyDescent="0.25">
      <c r="A135" s="387" t="s">
        <v>167</v>
      </c>
      <c r="B135" s="555"/>
      <c r="C135" s="556"/>
      <c r="D135" s="27"/>
      <c r="E135" s="397" t="s">
        <v>45</v>
      </c>
      <c r="F135" s="28" t="s">
        <v>201</v>
      </c>
      <c r="G135" s="398" t="s">
        <v>192</v>
      </c>
      <c r="H135" s="406" t="s">
        <v>416</v>
      </c>
      <c r="I135" s="38"/>
      <c r="J135" s="37"/>
      <c r="K135" s="37"/>
      <c r="L135" s="37"/>
      <c r="M135" s="37"/>
      <c r="N135" s="37"/>
      <c r="O135" s="37"/>
      <c r="P135" s="37"/>
      <c r="Q135" s="37"/>
      <c r="R135" s="37"/>
    </row>
    <row r="136" spans="1:18" x14ac:dyDescent="0.25">
      <c r="A136" s="387" t="s">
        <v>29</v>
      </c>
      <c r="B136" s="555"/>
      <c r="C136" s="556"/>
      <c r="D136" s="27"/>
      <c r="E136" s="397" t="s">
        <v>45</v>
      </c>
      <c r="F136" s="28" t="s">
        <v>201</v>
      </c>
      <c r="G136" s="398" t="s">
        <v>192</v>
      </c>
      <c r="H136" s="406" t="s">
        <v>417</v>
      </c>
      <c r="I136" s="38"/>
      <c r="J136" s="36"/>
      <c r="K136" s="36"/>
      <c r="L136" s="37"/>
      <c r="M136" s="37"/>
      <c r="N136" s="36"/>
      <c r="O136" s="36"/>
      <c r="P136" s="37"/>
      <c r="Q136" s="37"/>
      <c r="R136" s="37"/>
    </row>
    <row r="137" spans="1:18" x14ac:dyDescent="0.25">
      <c r="A137" s="379" t="s">
        <v>106</v>
      </c>
      <c r="B137" s="555"/>
      <c r="C137" s="556"/>
      <c r="D137" s="27"/>
      <c r="E137" s="397" t="s">
        <v>45</v>
      </c>
      <c r="F137" s="28" t="s">
        <v>201</v>
      </c>
      <c r="G137" s="398" t="s">
        <v>192</v>
      </c>
      <c r="H137" s="406" t="s">
        <v>418</v>
      </c>
      <c r="I137" s="38"/>
      <c r="J137" s="36"/>
      <c r="K137" s="36"/>
      <c r="L137" s="37"/>
      <c r="M137" s="37"/>
      <c r="N137" s="36"/>
      <c r="O137" s="36"/>
      <c r="P137" s="37"/>
      <c r="Q137" s="37"/>
      <c r="R137" s="37"/>
    </row>
    <row r="138" spans="1:18" x14ac:dyDescent="0.25">
      <c r="A138" s="379" t="s">
        <v>132</v>
      </c>
      <c r="B138" s="555"/>
      <c r="C138" s="556"/>
      <c r="D138" s="27"/>
      <c r="E138" s="397" t="s">
        <v>45</v>
      </c>
      <c r="F138" s="28" t="s">
        <v>201</v>
      </c>
      <c r="G138" s="398" t="s">
        <v>192</v>
      </c>
      <c r="H138" s="406" t="s">
        <v>419</v>
      </c>
      <c r="I138" s="38"/>
      <c r="J138" s="36"/>
      <c r="K138" s="36"/>
      <c r="L138" s="37"/>
      <c r="M138" s="37"/>
      <c r="N138" s="36"/>
      <c r="O138" s="36"/>
      <c r="P138" s="37"/>
      <c r="Q138" s="37"/>
      <c r="R138" s="37"/>
    </row>
    <row r="139" spans="1:18" ht="26" x14ac:dyDescent="0.25">
      <c r="A139" s="378" t="s">
        <v>97</v>
      </c>
      <c r="B139" s="397"/>
      <c r="C139" s="28"/>
      <c r="D139" s="398"/>
      <c r="E139" s="397"/>
      <c r="F139" s="28"/>
      <c r="G139" s="398"/>
      <c r="H139" s="406"/>
      <c r="I139" s="38"/>
      <c r="J139" s="36"/>
      <c r="K139" s="36"/>
      <c r="L139" s="37"/>
      <c r="M139" s="37"/>
      <c r="N139" s="36"/>
      <c r="O139" s="36"/>
      <c r="P139" s="37"/>
      <c r="Q139" s="37"/>
      <c r="R139" s="37"/>
    </row>
    <row r="140" spans="1:18" x14ac:dyDescent="0.25">
      <c r="A140" s="388" t="s">
        <v>143</v>
      </c>
      <c r="B140" s="397" t="s">
        <v>45</v>
      </c>
      <c r="C140" s="28" t="s">
        <v>201</v>
      </c>
      <c r="D140" s="398" t="s">
        <v>192</v>
      </c>
      <c r="E140" s="397" t="s">
        <v>45</v>
      </c>
      <c r="F140" s="28" t="s">
        <v>201</v>
      </c>
      <c r="G140" s="398" t="s">
        <v>192</v>
      </c>
      <c r="H140" s="406" t="s">
        <v>394</v>
      </c>
      <c r="I140" s="38"/>
      <c r="J140" s="37"/>
      <c r="K140" s="37"/>
      <c r="L140" s="37"/>
      <c r="M140" s="37"/>
      <c r="N140" s="37"/>
      <c r="O140" s="37"/>
      <c r="P140" s="37"/>
      <c r="Q140" s="37"/>
      <c r="R140" s="37"/>
    </row>
    <row r="141" spans="1:18" x14ac:dyDescent="0.25">
      <c r="A141" s="388" t="s">
        <v>145</v>
      </c>
      <c r="B141" s="397" t="s">
        <v>45</v>
      </c>
      <c r="C141" s="28" t="s">
        <v>201</v>
      </c>
      <c r="D141" s="398" t="s">
        <v>192</v>
      </c>
      <c r="E141" s="397" t="s">
        <v>45</v>
      </c>
      <c r="F141" s="28" t="s">
        <v>201</v>
      </c>
      <c r="G141" s="398" t="s">
        <v>192</v>
      </c>
      <c r="H141" s="406" t="s">
        <v>395</v>
      </c>
      <c r="I141" s="38"/>
      <c r="J141" s="36"/>
      <c r="K141" s="36"/>
      <c r="L141" s="37"/>
      <c r="M141" s="37"/>
      <c r="N141" s="36"/>
      <c r="O141" s="36"/>
      <c r="P141" s="37"/>
      <c r="Q141" s="37"/>
      <c r="R141" s="37"/>
    </row>
    <row r="142" spans="1:18" x14ac:dyDescent="0.25">
      <c r="A142" s="388" t="s">
        <v>150</v>
      </c>
      <c r="B142" s="397" t="s">
        <v>45</v>
      </c>
      <c r="C142" s="28" t="s">
        <v>201</v>
      </c>
      <c r="D142" s="398" t="s">
        <v>192</v>
      </c>
      <c r="E142" s="397" t="s">
        <v>45</v>
      </c>
      <c r="F142" s="28" t="s">
        <v>201</v>
      </c>
      <c r="G142" s="398" t="s">
        <v>192</v>
      </c>
      <c r="H142" s="406" t="s">
        <v>396</v>
      </c>
      <c r="I142" s="38"/>
      <c r="J142" s="36"/>
      <c r="K142" s="36"/>
      <c r="L142" s="37"/>
      <c r="M142" s="37"/>
      <c r="N142" s="36"/>
      <c r="O142" s="36"/>
      <c r="P142" s="37"/>
      <c r="Q142" s="37"/>
      <c r="R142" s="37"/>
    </row>
    <row r="143" spans="1:18" x14ac:dyDescent="0.25">
      <c r="A143" s="388" t="s">
        <v>147</v>
      </c>
      <c r="B143" s="397" t="s">
        <v>45</v>
      </c>
      <c r="C143" s="28" t="s">
        <v>201</v>
      </c>
      <c r="D143" s="398" t="s">
        <v>192</v>
      </c>
      <c r="E143" s="397" t="s">
        <v>45</v>
      </c>
      <c r="F143" s="28" t="s">
        <v>201</v>
      </c>
      <c r="G143" s="398" t="s">
        <v>192</v>
      </c>
      <c r="H143" s="406" t="s">
        <v>960</v>
      </c>
      <c r="I143" s="38"/>
      <c r="J143" s="36"/>
      <c r="K143" s="36"/>
      <c r="L143" s="37"/>
      <c r="M143" s="37"/>
      <c r="N143" s="36"/>
      <c r="O143" s="36"/>
      <c r="P143" s="37"/>
      <c r="Q143" s="37"/>
      <c r="R143" s="37"/>
    </row>
    <row r="144" spans="1:18" x14ac:dyDescent="0.25">
      <c r="A144" s="388" t="s">
        <v>162</v>
      </c>
      <c r="B144" s="397" t="s">
        <v>45</v>
      </c>
      <c r="C144" s="28" t="s">
        <v>201</v>
      </c>
      <c r="D144" s="398" t="s">
        <v>192</v>
      </c>
      <c r="E144" s="397" t="s">
        <v>45</v>
      </c>
      <c r="F144" s="28" t="s">
        <v>201</v>
      </c>
      <c r="G144" s="398" t="s">
        <v>192</v>
      </c>
      <c r="H144" s="406" t="s">
        <v>397</v>
      </c>
      <c r="I144" s="40"/>
      <c r="J144" s="39"/>
      <c r="K144" s="39"/>
      <c r="L144" s="39"/>
      <c r="M144" s="39"/>
      <c r="N144" s="39"/>
      <c r="O144" s="39"/>
      <c r="P144" s="39"/>
      <c r="Q144" s="39"/>
      <c r="R144" s="37"/>
    </row>
    <row r="145" spans="1:18" x14ac:dyDescent="0.25">
      <c r="A145" s="388" t="s">
        <v>191</v>
      </c>
      <c r="B145" s="397" t="s">
        <v>45</v>
      </c>
      <c r="C145" s="28" t="s">
        <v>201</v>
      </c>
      <c r="D145" s="398" t="s">
        <v>192</v>
      </c>
      <c r="E145" s="397" t="s">
        <v>45</v>
      </c>
      <c r="F145" s="28" t="s">
        <v>201</v>
      </c>
      <c r="G145" s="398" t="s">
        <v>192</v>
      </c>
      <c r="H145" s="406" t="s">
        <v>398</v>
      </c>
      <c r="I145" s="40"/>
      <c r="J145" s="39"/>
      <c r="K145" s="39"/>
      <c r="L145" s="39"/>
      <c r="M145" s="39"/>
      <c r="N145" s="39"/>
      <c r="O145" s="39"/>
      <c r="P145" s="39"/>
      <c r="Q145" s="39"/>
      <c r="R145" s="37"/>
    </row>
    <row r="146" spans="1:18" x14ac:dyDescent="0.25">
      <c r="A146" s="388" t="s">
        <v>58</v>
      </c>
      <c r="B146" s="397" t="s">
        <v>45</v>
      </c>
      <c r="C146" s="28" t="s">
        <v>201</v>
      </c>
      <c r="D146" s="398" t="s">
        <v>192</v>
      </c>
      <c r="E146" s="397" t="s">
        <v>45</v>
      </c>
      <c r="F146" s="28" t="s">
        <v>201</v>
      </c>
      <c r="G146" s="398" t="s">
        <v>192</v>
      </c>
      <c r="H146" s="406" t="s">
        <v>399</v>
      </c>
      <c r="I146" s="40"/>
      <c r="J146" s="39"/>
      <c r="K146" s="39"/>
      <c r="L146" s="39"/>
      <c r="M146" s="39"/>
      <c r="N146" s="39"/>
      <c r="O146" s="39"/>
      <c r="P146" s="39"/>
      <c r="Q146" s="39"/>
      <c r="R146" s="37"/>
    </row>
    <row r="147" spans="1:18" x14ac:dyDescent="0.25">
      <c r="A147" s="379"/>
      <c r="B147" s="397"/>
      <c r="C147" s="28"/>
      <c r="D147" s="398"/>
      <c r="E147" s="397"/>
      <c r="F147" s="28"/>
      <c r="G147" s="398"/>
      <c r="H147" s="406"/>
      <c r="I147" s="40"/>
      <c r="J147" s="39"/>
      <c r="K147" s="39"/>
      <c r="L147" s="39"/>
      <c r="M147" s="39"/>
      <c r="N147" s="39"/>
      <c r="O147" s="39"/>
      <c r="P147" s="39"/>
      <c r="Q147" s="39"/>
      <c r="R147" s="37"/>
    </row>
    <row r="148" spans="1:18" ht="13" x14ac:dyDescent="0.25">
      <c r="A148" s="380" t="s">
        <v>230</v>
      </c>
      <c r="B148" s="397"/>
      <c r="C148" s="28"/>
      <c r="D148" s="398"/>
      <c r="E148" s="397"/>
      <c r="F148" s="28"/>
      <c r="G148" s="398"/>
      <c r="H148" s="406"/>
      <c r="I148" s="40"/>
      <c r="J148" s="39"/>
      <c r="K148" s="39"/>
      <c r="L148" s="39"/>
      <c r="M148" s="39"/>
      <c r="N148" s="39"/>
      <c r="O148" s="39"/>
      <c r="P148" s="39"/>
      <c r="Q148" s="39"/>
      <c r="R148" s="37"/>
    </row>
    <row r="149" spans="1:18" x14ac:dyDescent="0.25">
      <c r="A149" s="373" t="s">
        <v>179</v>
      </c>
      <c r="B149" s="555"/>
      <c r="C149" s="556"/>
      <c r="D149" s="27"/>
      <c r="E149" s="106" t="s">
        <v>47</v>
      </c>
      <c r="F149" s="28" t="s">
        <v>201</v>
      </c>
      <c r="G149" s="398" t="s">
        <v>192</v>
      </c>
      <c r="H149" s="406" t="s">
        <v>963</v>
      </c>
      <c r="I149" s="40"/>
      <c r="J149" s="39"/>
      <c r="K149" s="39"/>
      <c r="L149" s="39"/>
      <c r="M149" s="39"/>
      <c r="N149" s="39"/>
      <c r="O149" s="39"/>
      <c r="P149" s="39"/>
      <c r="Q149" s="39"/>
      <c r="R149" s="37"/>
    </row>
    <row r="150" spans="1:18" x14ac:dyDescent="0.25">
      <c r="A150" s="373" t="s">
        <v>180</v>
      </c>
      <c r="B150" s="555"/>
      <c r="C150" s="556"/>
      <c r="D150" s="27"/>
      <c r="E150" s="106" t="s">
        <v>47</v>
      </c>
      <c r="F150" s="28" t="s">
        <v>201</v>
      </c>
      <c r="G150" s="398" t="s">
        <v>192</v>
      </c>
      <c r="H150" s="406" t="s">
        <v>964</v>
      </c>
      <c r="I150" s="40"/>
      <c r="J150" s="39"/>
      <c r="K150" s="39"/>
      <c r="L150" s="39"/>
      <c r="M150" s="39"/>
      <c r="N150" s="39"/>
      <c r="O150" s="39"/>
      <c r="P150" s="39"/>
      <c r="Q150" s="39"/>
      <c r="R150" s="37"/>
    </row>
    <row r="151" spans="1:18" x14ac:dyDescent="0.25">
      <c r="A151" s="373" t="s">
        <v>58</v>
      </c>
      <c r="B151" s="555"/>
      <c r="C151" s="556"/>
      <c r="D151" s="27"/>
      <c r="E151" s="106" t="s">
        <v>47</v>
      </c>
      <c r="F151" s="28" t="s">
        <v>201</v>
      </c>
      <c r="G151" s="398" t="s">
        <v>192</v>
      </c>
      <c r="H151" s="406" t="s">
        <v>965</v>
      </c>
      <c r="I151" s="40"/>
      <c r="J151" s="37"/>
      <c r="K151" s="39"/>
      <c r="L151" s="37"/>
      <c r="M151" s="37"/>
      <c r="N151" s="37"/>
      <c r="O151" s="39"/>
      <c r="P151" s="37"/>
      <c r="Q151" s="37"/>
      <c r="R151" s="37"/>
    </row>
    <row r="152" spans="1:18" x14ac:dyDescent="0.25">
      <c r="A152" s="373"/>
      <c r="B152" s="397"/>
      <c r="C152" s="28"/>
      <c r="D152" s="398"/>
      <c r="E152" s="397"/>
      <c r="F152" s="28"/>
      <c r="G152" s="398"/>
      <c r="H152" s="406"/>
      <c r="I152" s="38"/>
      <c r="J152" s="36"/>
      <c r="K152" s="36"/>
      <c r="L152" s="37"/>
      <c r="M152" s="37"/>
      <c r="N152" s="36"/>
      <c r="O152" s="36"/>
      <c r="P152" s="37"/>
      <c r="Q152" s="37"/>
      <c r="R152" s="37"/>
    </row>
    <row r="153" spans="1:18" ht="28" x14ac:dyDescent="0.25">
      <c r="A153" s="384" t="s">
        <v>292</v>
      </c>
      <c r="B153" s="397" t="s">
        <v>45</v>
      </c>
      <c r="C153" s="28" t="s">
        <v>201</v>
      </c>
      <c r="D153" s="398" t="s">
        <v>192</v>
      </c>
      <c r="E153" s="397" t="s">
        <v>45</v>
      </c>
      <c r="F153" s="28" t="s">
        <v>201</v>
      </c>
      <c r="G153" s="398" t="s">
        <v>192</v>
      </c>
      <c r="H153" s="408" t="s">
        <v>966</v>
      </c>
      <c r="I153" s="38"/>
      <c r="J153" s="36"/>
      <c r="K153" s="36"/>
      <c r="L153" s="37"/>
      <c r="M153" s="37"/>
      <c r="N153" s="36"/>
      <c r="O153" s="36"/>
      <c r="P153" s="37"/>
      <c r="Q153" s="37"/>
      <c r="R153" s="37"/>
    </row>
    <row r="154" spans="1:18" ht="13" x14ac:dyDescent="0.25">
      <c r="A154" s="372" t="s">
        <v>21</v>
      </c>
      <c r="B154" s="397"/>
      <c r="C154" s="28"/>
      <c r="D154" s="398"/>
      <c r="E154" s="397"/>
      <c r="F154" s="28"/>
      <c r="G154" s="398"/>
      <c r="H154" s="408"/>
      <c r="I154" s="38"/>
      <c r="J154" s="36"/>
      <c r="K154" s="36"/>
      <c r="L154" s="37"/>
      <c r="M154" s="37"/>
      <c r="N154" s="36"/>
      <c r="O154" s="36"/>
      <c r="P154" s="37"/>
      <c r="Q154" s="37"/>
      <c r="R154" s="37"/>
    </row>
    <row r="155" spans="1:18" x14ac:dyDescent="0.25">
      <c r="A155" s="373" t="s">
        <v>53</v>
      </c>
      <c r="B155" s="397" t="s">
        <v>45</v>
      </c>
      <c r="C155" s="28" t="s">
        <v>201</v>
      </c>
      <c r="D155" s="398" t="s">
        <v>192</v>
      </c>
      <c r="E155" s="397" t="s">
        <v>45</v>
      </c>
      <c r="F155" s="28" t="s">
        <v>201</v>
      </c>
      <c r="G155" s="398" t="s">
        <v>192</v>
      </c>
      <c r="H155" s="408" t="s">
        <v>967</v>
      </c>
      <c r="I155" s="38"/>
      <c r="J155" s="36"/>
      <c r="K155" s="36"/>
      <c r="L155" s="37"/>
      <c r="M155" s="37"/>
      <c r="N155" s="36"/>
      <c r="O155" s="36"/>
      <c r="P155" s="37"/>
      <c r="Q155" s="37"/>
      <c r="R155" s="37"/>
    </row>
    <row r="156" spans="1:18" x14ac:dyDescent="0.25">
      <c r="A156" s="373" t="s">
        <v>54</v>
      </c>
      <c r="B156" s="397" t="s">
        <v>45</v>
      </c>
      <c r="C156" s="28" t="s">
        <v>201</v>
      </c>
      <c r="D156" s="398" t="s">
        <v>192</v>
      </c>
      <c r="E156" s="397" t="s">
        <v>45</v>
      </c>
      <c r="F156" s="28" t="s">
        <v>201</v>
      </c>
      <c r="G156" s="398" t="s">
        <v>192</v>
      </c>
      <c r="H156" s="408" t="s">
        <v>970</v>
      </c>
      <c r="I156" s="38"/>
      <c r="J156" s="36"/>
      <c r="K156" s="36"/>
      <c r="L156" s="37"/>
      <c r="M156" s="37"/>
      <c r="N156" s="36"/>
      <c r="O156" s="36"/>
      <c r="P156" s="37"/>
      <c r="Q156" s="37"/>
      <c r="R156" s="37"/>
    </row>
    <row r="157" spans="1:18" ht="13" x14ac:dyDescent="0.25">
      <c r="A157" s="381" t="s">
        <v>204</v>
      </c>
      <c r="B157" s="397"/>
      <c r="C157" s="28"/>
      <c r="D157" s="398"/>
      <c r="E157" s="397"/>
      <c r="F157" s="28"/>
      <c r="G157" s="398"/>
      <c r="H157" s="408"/>
      <c r="I157" s="38"/>
      <c r="J157" s="36"/>
      <c r="K157" s="36"/>
      <c r="L157" s="37"/>
      <c r="M157" s="37"/>
      <c r="N157" s="36"/>
      <c r="O157" s="36"/>
      <c r="P157" s="37"/>
      <c r="Q157" s="37"/>
      <c r="R157" s="37"/>
    </row>
    <row r="158" spans="1:18" x14ac:dyDescent="0.25">
      <c r="A158" s="375" t="s">
        <v>149</v>
      </c>
      <c r="B158" s="397" t="s">
        <v>45</v>
      </c>
      <c r="C158" s="28" t="s">
        <v>201</v>
      </c>
      <c r="D158" s="398" t="s">
        <v>192</v>
      </c>
      <c r="E158" s="397" t="s">
        <v>45</v>
      </c>
      <c r="F158" s="28" t="s">
        <v>201</v>
      </c>
      <c r="G158" s="398" t="s">
        <v>192</v>
      </c>
      <c r="H158" s="408" t="s">
        <v>971</v>
      </c>
      <c r="I158" s="40"/>
      <c r="J158" s="39"/>
      <c r="K158" s="39"/>
      <c r="L158" s="39"/>
      <c r="M158" s="39"/>
      <c r="N158" s="39"/>
      <c r="O158" s="39"/>
      <c r="P158" s="39"/>
      <c r="Q158" s="39"/>
      <c r="R158" s="37"/>
    </row>
    <row r="159" spans="1:18" ht="13" x14ac:dyDescent="0.25">
      <c r="A159" s="385" t="s">
        <v>271</v>
      </c>
      <c r="B159" s="397"/>
      <c r="C159" s="28"/>
      <c r="D159" s="398"/>
      <c r="E159" s="397"/>
      <c r="F159" s="28"/>
      <c r="G159" s="398"/>
      <c r="H159" s="408"/>
      <c r="I159" s="38"/>
      <c r="J159" s="37"/>
      <c r="K159" s="37"/>
      <c r="L159" s="18"/>
      <c r="M159" s="37"/>
      <c r="N159" s="37"/>
      <c r="O159" s="37"/>
      <c r="P159" s="37"/>
      <c r="Q159" s="37"/>
      <c r="R159" s="37"/>
    </row>
    <row r="160" spans="1:18" x14ac:dyDescent="0.25">
      <c r="A160" s="386" t="s">
        <v>241</v>
      </c>
      <c r="B160" s="397" t="s">
        <v>45</v>
      </c>
      <c r="C160" s="28" t="s">
        <v>201</v>
      </c>
      <c r="D160" s="398" t="s">
        <v>192</v>
      </c>
      <c r="E160" s="397" t="s">
        <v>45</v>
      </c>
      <c r="F160" s="28" t="s">
        <v>201</v>
      </c>
      <c r="G160" s="398" t="s">
        <v>192</v>
      </c>
      <c r="H160" s="408" t="s">
        <v>420</v>
      </c>
      <c r="I160" s="18"/>
      <c r="J160" s="18"/>
      <c r="K160" s="18"/>
      <c r="L160" s="18"/>
      <c r="M160" s="18"/>
      <c r="N160" s="18"/>
      <c r="O160" s="18"/>
      <c r="P160" s="18"/>
      <c r="Q160" s="18"/>
      <c r="R160" s="18"/>
    </row>
    <row r="161" spans="1:18" x14ac:dyDescent="0.25">
      <c r="A161" s="386" t="s">
        <v>242</v>
      </c>
      <c r="B161" s="397" t="s">
        <v>45</v>
      </c>
      <c r="C161" s="28" t="s">
        <v>201</v>
      </c>
      <c r="D161" s="398" t="s">
        <v>192</v>
      </c>
      <c r="E161" s="397" t="s">
        <v>45</v>
      </c>
      <c r="F161" s="28" t="s">
        <v>201</v>
      </c>
      <c r="G161" s="398" t="s">
        <v>192</v>
      </c>
      <c r="H161" s="408" t="s">
        <v>421</v>
      </c>
      <c r="I161" s="18"/>
      <c r="J161" s="18"/>
      <c r="K161" s="18"/>
      <c r="L161" s="18"/>
      <c r="M161" s="18"/>
      <c r="N161" s="18"/>
      <c r="O161" s="18"/>
      <c r="P161" s="18"/>
      <c r="Q161" s="18"/>
      <c r="R161" s="18"/>
    </row>
    <row r="162" spans="1:18" x14ac:dyDescent="0.25">
      <c r="A162" s="386" t="s">
        <v>243</v>
      </c>
      <c r="B162" s="397" t="s">
        <v>45</v>
      </c>
      <c r="C162" s="28" t="s">
        <v>201</v>
      </c>
      <c r="D162" s="398" t="s">
        <v>192</v>
      </c>
      <c r="E162" s="397" t="s">
        <v>45</v>
      </c>
      <c r="F162" s="28" t="s">
        <v>201</v>
      </c>
      <c r="G162" s="398" t="s">
        <v>192</v>
      </c>
      <c r="H162" s="408" t="s">
        <v>422</v>
      </c>
      <c r="I162" s="18"/>
      <c r="J162" s="18"/>
      <c r="K162" s="18"/>
      <c r="L162" s="18"/>
      <c r="M162" s="18"/>
      <c r="N162" s="18"/>
      <c r="O162" s="18"/>
      <c r="P162" s="18"/>
      <c r="Q162" s="18"/>
      <c r="R162" s="18"/>
    </row>
    <row r="163" spans="1:18" ht="13" x14ac:dyDescent="0.25">
      <c r="A163" s="376" t="s">
        <v>283</v>
      </c>
      <c r="B163" s="397"/>
      <c r="C163" s="28"/>
      <c r="D163" s="398"/>
      <c r="E163" s="397"/>
      <c r="F163" s="28"/>
      <c r="G163" s="398"/>
      <c r="H163" s="408"/>
      <c r="I163" s="18"/>
      <c r="J163" s="18"/>
      <c r="K163" s="18"/>
      <c r="L163" s="18"/>
      <c r="M163" s="18"/>
      <c r="N163" s="18"/>
      <c r="O163" s="18"/>
      <c r="P163" s="18"/>
      <c r="Q163" s="18"/>
      <c r="R163" s="18"/>
    </row>
    <row r="164" spans="1:18" x14ac:dyDescent="0.25">
      <c r="A164" s="377" t="s">
        <v>219</v>
      </c>
      <c r="B164" s="397" t="s">
        <v>45</v>
      </c>
      <c r="C164" s="28" t="s">
        <v>201</v>
      </c>
      <c r="D164" s="398" t="s">
        <v>192</v>
      </c>
      <c r="E164" s="397" t="s">
        <v>45</v>
      </c>
      <c r="F164" s="28" t="s">
        <v>201</v>
      </c>
      <c r="G164" s="398" t="s">
        <v>192</v>
      </c>
      <c r="H164" s="408" t="s">
        <v>423</v>
      </c>
      <c r="I164" s="38"/>
      <c r="J164" s="37"/>
      <c r="K164" s="37"/>
      <c r="L164" s="37"/>
      <c r="M164" s="37"/>
      <c r="N164" s="37"/>
      <c r="O164" s="37"/>
      <c r="P164" s="37"/>
      <c r="Q164" s="37"/>
      <c r="R164" s="37"/>
    </row>
    <row r="165" spans="1:18" ht="13" x14ac:dyDescent="0.25">
      <c r="A165" s="378" t="s">
        <v>205</v>
      </c>
      <c r="B165" s="397"/>
      <c r="C165" s="28"/>
      <c r="D165" s="398"/>
      <c r="E165" s="397"/>
      <c r="F165" s="28"/>
      <c r="G165" s="398"/>
      <c r="H165" s="408"/>
    </row>
    <row r="166" spans="1:18" x14ac:dyDescent="0.25">
      <c r="A166" s="379" t="s">
        <v>193</v>
      </c>
      <c r="B166" s="555"/>
      <c r="C166" s="556"/>
      <c r="D166" s="27"/>
      <c r="E166" s="397" t="s">
        <v>45</v>
      </c>
      <c r="F166" s="28" t="s">
        <v>201</v>
      </c>
      <c r="G166" s="398" t="s">
        <v>192</v>
      </c>
      <c r="H166" s="408" t="s">
        <v>1193</v>
      </c>
    </row>
    <row r="167" spans="1:18" x14ac:dyDescent="0.25">
      <c r="A167" s="387" t="s">
        <v>168</v>
      </c>
      <c r="B167" s="555"/>
      <c r="C167" s="556"/>
      <c r="D167" s="27"/>
      <c r="E167" s="397" t="s">
        <v>45</v>
      </c>
      <c r="F167" s="28" t="s">
        <v>201</v>
      </c>
      <c r="G167" s="398" t="s">
        <v>192</v>
      </c>
      <c r="H167" s="408" t="s">
        <v>424</v>
      </c>
    </row>
    <row r="168" spans="1:18" x14ac:dyDescent="0.25">
      <c r="A168" s="387" t="s">
        <v>169</v>
      </c>
      <c r="B168" s="555"/>
      <c r="C168" s="556"/>
      <c r="D168" s="27"/>
      <c r="E168" s="397" t="s">
        <v>45</v>
      </c>
      <c r="F168" s="28" t="s">
        <v>201</v>
      </c>
      <c r="G168" s="398" t="s">
        <v>192</v>
      </c>
      <c r="H168" s="408" t="s">
        <v>425</v>
      </c>
    </row>
    <row r="169" spans="1:18" x14ac:dyDescent="0.25">
      <c r="A169" s="387" t="s">
        <v>170</v>
      </c>
      <c r="B169" s="555"/>
      <c r="C169" s="556"/>
      <c r="D169" s="27"/>
      <c r="E169" s="397" t="s">
        <v>45</v>
      </c>
      <c r="F169" s="28" t="s">
        <v>201</v>
      </c>
      <c r="G169" s="398" t="s">
        <v>192</v>
      </c>
      <c r="H169" s="408" t="s">
        <v>426</v>
      </c>
    </row>
    <row r="170" spans="1:18" x14ac:dyDescent="0.25">
      <c r="A170" s="387" t="s">
        <v>58</v>
      </c>
      <c r="B170" s="555"/>
      <c r="C170" s="556"/>
      <c r="D170" s="27"/>
      <c r="E170" s="397" t="s">
        <v>45</v>
      </c>
      <c r="F170" s="28" t="s">
        <v>201</v>
      </c>
      <c r="G170" s="398" t="s">
        <v>192</v>
      </c>
      <c r="H170" s="408" t="s">
        <v>427</v>
      </c>
    </row>
    <row r="171" spans="1:18" x14ac:dyDescent="0.25">
      <c r="A171" s="379" t="s">
        <v>106</v>
      </c>
      <c r="B171" s="555"/>
      <c r="C171" s="556"/>
      <c r="D171" s="27"/>
      <c r="E171" s="397" t="s">
        <v>45</v>
      </c>
      <c r="F171" s="28" t="s">
        <v>201</v>
      </c>
      <c r="G171" s="398" t="s">
        <v>192</v>
      </c>
      <c r="H171" s="408" t="s">
        <v>428</v>
      </c>
    </row>
    <row r="172" spans="1:18" x14ac:dyDescent="0.25">
      <c r="A172" s="379" t="s">
        <v>132</v>
      </c>
      <c r="B172" s="555"/>
      <c r="C172" s="556"/>
      <c r="D172" s="27"/>
      <c r="E172" s="397" t="s">
        <v>45</v>
      </c>
      <c r="F172" s="28" t="s">
        <v>201</v>
      </c>
      <c r="G172" s="398" t="s">
        <v>192</v>
      </c>
      <c r="H172" s="408" t="s">
        <v>429</v>
      </c>
    </row>
    <row r="173" spans="1:18" ht="25" x14ac:dyDescent="0.25">
      <c r="A173" s="377" t="s">
        <v>270</v>
      </c>
      <c r="B173" s="397" t="s">
        <v>45</v>
      </c>
      <c r="C173" s="28" t="s">
        <v>201</v>
      </c>
      <c r="D173" s="398" t="s">
        <v>192</v>
      </c>
      <c r="E173" s="397" t="s">
        <v>45</v>
      </c>
      <c r="F173" s="28" t="s">
        <v>201</v>
      </c>
      <c r="G173" s="398" t="s">
        <v>192</v>
      </c>
      <c r="H173" s="408" t="s">
        <v>1194</v>
      </c>
    </row>
    <row r="174" spans="1:18" ht="13" x14ac:dyDescent="0.25">
      <c r="A174" s="378" t="s">
        <v>205</v>
      </c>
      <c r="B174" s="397"/>
      <c r="C174" s="28"/>
      <c r="D174" s="398"/>
      <c r="E174" s="397"/>
      <c r="F174" s="28"/>
      <c r="G174" s="398"/>
      <c r="H174" s="408"/>
    </row>
    <row r="175" spans="1:18" x14ac:dyDescent="0.25">
      <c r="A175" s="379" t="s">
        <v>193</v>
      </c>
      <c r="B175" s="555"/>
      <c r="C175" s="556"/>
      <c r="D175" s="27"/>
      <c r="E175" s="397" t="s">
        <v>45</v>
      </c>
      <c r="F175" s="28" t="s">
        <v>201</v>
      </c>
      <c r="G175" s="398" t="s">
        <v>192</v>
      </c>
      <c r="H175" s="408" t="s">
        <v>1195</v>
      </c>
    </row>
    <row r="176" spans="1:18" x14ac:dyDescent="0.25">
      <c r="A176" s="387" t="s">
        <v>129</v>
      </c>
      <c r="B176" s="555"/>
      <c r="C176" s="556"/>
      <c r="D176" s="27"/>
      <c r="E176" s="397" t="s">
        <v>45</v>
      </c>
      <c r="F176" s="28" t="s">
        <v>201</v>
      </c>
      <c r="G176" s="398" t="s">
        <v>192</v>
      </c>
      <c r="H176" s="408" t="s">
        <v>1196</v>
      </c>
    </row>
    <row r="177" spans="1:8" x14ac:dyDescent="0.25">
      <c r="A177" s="387" t="s">
        <v>130</v>
      </c>
      <c r="B177" s="555"/>
      <c r="C177" s="556"/>
      <c r="D177" s="27"/>
      <c r="E177" s="397" t="s">
        <v>45</v>
      </c>
      <c r="F177" s="28" t="s">
        <v>201</v>
      </c>
      <c r="G177" s="398" t="s">
        <v>192</v>
      </c>
      <c r="H177" s="408" t="s">
        <v>1197</v>
      </c>
    </row>
    <row r="178" spans="1:8" x14ac:dyDescent="0.25">
      <c r="A178" s="387" t="s">
        <v>131</v>
      </c>
      <c r="B178" s="555"/>
      <c r="C178" s="556"/>
      <c r="D178" s="27"/>
      <c r="E178" s="397" t="s">
        <v>45</v>
      </c>
      <c r="F178" s="28" t="s">
        <v>201</v>
      </c>
      <c r="G178" s="398" t="s">
        <v>192</v>
      </c>
      <c r="H178" s="408" t="s">
        <v>1198</v>
      </c>
    </row>
    <row r="179" spans="1:8" x14ac:dyDescent="0.25">
      <c r="A179" s="387" t="s">
        <v>29</v>
      </c>
      <c r="B179" s="555"/>
      <c r="C179" s="556"/>
      <c r="D179" s="27"/>
      <c r="E179" s="397" t="s">
        <v>45</v>
      </c>
      <c r="F179" s="28" t="s">
        <v>201</v>
      </c>
      <c r="G179" s="398" t="s">
        <v>192</v>
      </c>
      <c r="H179" s="408" t="s">
        <v>1199</v>
      </c>
    </row>
    <row r="180" spans="1:8" x14ac:dyDescent="0.25">
      <c r="A180" s="379" t="s">
        <v>106</v>
      </c>
      <c r="B180" s="555"/>
      <c r="C180" s="556"/>
      <c r="D180" s="27"/>
      <c r="E180" s="397" t="s">
        <v>45</v>
      </c>
      <c r="F180" s="28" t="s">
        <v>201</v>
      </c>
      <c r="G180" s="398" t="s">
        <v>192</v>
      </c>
      <c r="H180" s="408" t="s">
        <v>1200</v>
      </c>
    </row>
    <row r="181" spans="1:8" x14ac:dyDescent="0.25">
      <c r="A181" s="379" t="s">
        <v>132</v>
      </c>
      <c r="B181" s="555"/>
      <c r="C181" s="556"/>
      <c r="D181" s="27"/>
      <c r="E181" s="397" t="s">
        <v>45</v>
      </c>
      <c r="F181" s="28" t="s">
        <v>201</v>
      </c>
      <c r="G181" s="398" t="s">
        <v>192</v>
      </c>
      <c r="H181" s="408" t="s">
        <v>1637</v>
      </c>
    </row>
    <row r="182" spans="1:8" ht="26" x14ac:dyDescent="0.25">
      <c r="A182" s="378" t="s">
        <v>97</v>
      </c>
      <c r="B182" s="397" t="s">
        <v>45</v>
      </c>
      <c r="C182" s="28" t="s">
        <v>201</v>
      </c>
      <c r="D182" s="398" t="s">
        <v>192</v>
      </c>
      <c r="E182" s="557"/>
      <c r="F182" s="558"/>
      <c r="G182" s="559"/>
      <c r="H182" s="408"/>
    </row>
    <row r="183" spans="1:8" x14ac:dyDescent="0.25">
      <c r="A183" s="379" t="s">
        <v>150</v>
      </c>
      <c r="B183" s="397" t="s">
        <v>45</v>
      </c>
      <c r="C183" s="28" t="s">
        <v>201</v>
      </c>
      <c r="D183" s="398" t="s">
        <v>192</v>
      </c>
      <c r="E183" s="397" t="s">
        <v>45</v>
      </c>
      <c r="F183" s="28" t="s">
        <v>201</v>
      </c>
      <c r="G183" s="398" t="s">
        <v>192</v>
      </c>
      <c r="H183" s="408" t="s">
        <v>1201</v>
      </c>
    </row>
    <row r="184" spans="1:8" x14ac:dyDescent="0.25">
      <c r="A184" s="379" t="s">
        <v>152</v>
      </c>
      <c r="B184" s="397" t="s">
        <v>45</v>
      </c>
      <c r="C184" s="28" t="s">
        <v>201</v>
      </c>
      <c r="D184" s="398" t="s">
        <v>192</v>
      </c>
      <c r="E184" s="397" t="s">
        <v>45</v>
      </c>
      <c r="F184" s="28" t="s">
        <v>201</v>
      </c>
      <c r="G184" s="398" t="s">
        <v>192</v>
      </c>
      <c r="H184" s="408" t="s">
        <v>1202</v>
      </c>
    </row>
    <row r="185" spans="1:8" x14ac:dyDescent="0.25">
      <c r="A185" s="379" t="s">
        <v>250</v>
      </c>
      <c r="B185" s="397" t="s">
        <v>45</v>
      </c>
      <c r="C185" s="28" t="s">
        <v>201</v>
      </c>
      <c r="D185" s="398" t="s">
        <v>192</v>
      </c>
      <c r="E185" s="397" t="s">
        <v>45</v>
      </c>
      <c r="F185" s="28" t="s">
        <v>201</v>
      </c>
      <c r="G185" s="398" t="s">
        <v>192</v>
      </c>
      <c r="H185" s="408" t="s">
        <v>1035</v>
      </c>
    </row>
    <row r="186" spans="1:8" x14ac:dyDescent="0.25">
      <c r="A186" s="379" t="s">
        <v>58</v>
      </c>
      <c r="B186" s="397" t="s">
        <v>45</v>
      </c>
      <c r="C186" s="28" t="s">
        <v>201</v>
      </c>
      <c r="D186" s="398" t="s">
        <v>192</v>
      </c>
      <c r="E186" s="397" t="s">
        <v>45</v>
      </c>
      <c r="F186" s="28" t="s">
        <v>201</v>
      </c>
      <c r="G186" s="398" t="s">
        <v>192</v>
      </c>
      <c r="H186" s="408" t="s">
        <v>1203</v>
      </c>
    </row>
    <row r="187" spans="1:8" x14ac:dyDescent="0.25">
      <c r="A187" s="373"/>
      <c r="B187" s="397"/>
      <c r="C187" s="28"/>
      <c r="D187" s="398"/>
      <c r="E187" s="397"/>
      <c r="F187" s="28"/>
      <c r="G187" s="398"/>
      <c r="H187" s="408"/>
    </row>
    <row r="188" spans="1:8" x14ac:dyDescent="0.25">
      <c r="A188" s="375" t="s">
        <v>142</v>
      </c>
      <c r="B188" s="397" t="s">
        <v>45</v>
      </c>
      <c r="C188" s="28" t="s">
        <v>201</v>
      </c>
      <c r="D188" s="398" t="s">
        <v>192</v>
      </c>
      <c r="E188" s="397" t="s">
        <v>45</v>
      </c>
      <c r="F188" s="28" t="s">
        <v>201</v>
      </c>
      <c r="G188" s="398" t="s">
        <v>192</v>
      </c>
      <c r="H188" s="408" t="s">
        <v>1037</v>
      </c>
    </row>
    <row r="189" spans="1:8" ht="13" x14ac:dyDescent="0.25">
      <c r="A189" s="385" t="s">
        <v>160</v>
      </c>
      <c r="B189" s="397"/>
      <c r="C189" s="28"/>
      <c r="D189" s="398"/>
      <c r="E189" s="397"/>
      <c r="F189" s="28"/>
      <c r="G189" s="398"/>
      <c r="H189" s="408"/>
    </row>
    <row r="190" spans="1:8" x14ac:dyDescent="0.25">
      <c r="A190" s="386" t="s">
        <v>241</v>
      </c>
      <c r="B190" s="397" t="s">
        <v>45</v>
      </c>
      <c r="C190" s="28" t="s">
        <v>201</v>
      </c>
      <c r="D190" s="398" t="s">
        <v>192</v>
      </c>
      <c r="E190" s="397" t="s">
        <v>45</v>
      </c>
      <c r="F190" s="28" t="s">
        <v>201</v>
      </c>
      <c r="G190" s="398" t="s">
        <v>192</v>
      </c>
      <c r="H190" s="408" t="s">
        <v>430</v>
      </c>
    </row>
    <row r="191" spans="1:8" x14ac:dyDescent="0.25">
      <c r="A191" s="386" t="s">
        <v>242</v>
      </c>
      <c r="B191" s="397" t="s">
        <v>45</v>
      </c>
      <c r="C191" s="28" t="s">
        <v>201</v>
      </c>
      <c r="D191" s="398" t="s">
        <v>192</v>
      </c>
      <c r="E191" s="397" t="s">
        <v>45</v>
      </c>
      <c r="F191" s="28" t="s">
        <v>201</v>
      </c>
      <c r="G191" s="398" t="s">
        <v>192</v>
      </c>
      <c r="H191" s="408" t="s">
        <v>431</v>
      </c>
    </row>
    <row r="192" spans="1:8" x14ac:dyDescent="0.25">
      <c r="A192" s="386" t="s">
        <v>243</v>
      </c>
      <c r="B192" s="397" t="s">
        <v>45</v>
      </c>
      <c r="C192" s="28" t="s">
        <v>201</v>
      </c>
      <c r="D192" s="398" t="s">
        <v>192</v>
      </c>
      <c r="E192" s="397" t="s">
        <v>45</v>
      </c>
      <c r="F192" s="28" t="s">
        <v>201</v>
      </c>
      <c r="G192" s="398" t="s">
        <v>192</v>
      </c>
      <c r="H192" s="408" t="s">
        <v>432</v>
      </c>
    </row>
    <row r="193" spans="1:8" ht="13" x14ac:dyDescent="0.25">
      <c r="A193" s="376" t="s">
        <v>283</v>
      </c>
      <c r="B193" s="397"/>
      <c r="C193" s="28"/>
      <c r="D193" s="398"/>
      <c r="E193" s="397"/>
      <c r="F193" s="28"/>
      <c r="G193" s="398"/>
      <c r="H193" s="408"/>
    </row>
    <row r="194" spans="1:8" x14ac:dyDescent="0.25">
      <c r="A194" s="377" t="s">
        <v>219</v>
      </c>
      <c r="B194" s="397" t="s">
        <v>45</v>
      </c>
      <c r="C194" s="28" t="s">
        <v>201</v>
      </c>
      <c r="D194" s="398" t="s">
        <v>192</v>
      </c>
      <c r="E194" s="397" t="s">
        <v>45</v>
      </c>
      <c r="F194" s="28" t="s">
        <v>201</v>
      </c>
      <c r="G194" s="398" t="s">
        <v>192</v>
      </c>
      <c r="H194" s="408" t="s">
        <v>433</v>
      </c>
    </row>
    <row r="195" spans="1:8" ht="13" x14ac:dyDescent="0.25">
      <c r="A195" s="378" t="s">
        <v>205</v>
      </c>
      <c r="B195" s="397"/>
      <c r="C195" s="28"/>
      <c r="D195" s="398"/>
      <c r="E195" s="397"/>
      <c r="F195" s="28"/>
      <c r="G195" s="398"/>
      <c r="H195" s="408"/>
    </row>
    <row r="196" spans="1:8" x14ac:dyDescent="0.25">
      <c r="A196" s="379" t="s">
        <v>193</v>
      </c>
      <c r="B196" s="555"/>
      <c r="C196" s="556"/>
      <c r="D196" s="27"/>
      <c r="E196" s="397" t="s">
        <v>45</v>
      </c>
      <c r="F196" s="28" t="s">
        <v>201</v>
      </c>
      <c r="G196" s="398" t="s">
        <v>192</v>
      </c>
      <c r="H196" s="408" t="s">
        <v>1204</v>
      </c>
    </row>
    <row r="197" spans="1:8" x14ac:dyDescent="0.25">
      <c r="A197" s="387" t="s">
        <v>129</v>
      </c>
      <c r="B197" s="555"/>
      <c r="C197" s="556"/>
      <c r="D197" s="27"/>
      <c r="E197" s="397" t="s">
        <v>45</v>
      </c>
      <c r="F197" s="28" t="s">
        <v>201</v>
      </c>
      <c r="G197" s="398" t="s">
        <v>192</v>
      </c>
      <c r="H197" s="408" t="s">
        <v>1205</v>
      </c>
    </row>
    <row r="198" spans="1:8" x14ac:dyDescent="0.25">
      <c r="A198" s="387" t="s">
        <v>130</v>
      </c>
      <c r="B198" s="555"/>
      <c r="C198" s="556"/>
      <c r="D198" s="27"/>
      <c r="E198" s="397" t="s">
        <v>45</v>
      </c>
      <c r="F198" s="28" t="s">
        <v>201</v>
      </c>
      <c r="G198" s="398" t="s">
        <v>192</v>
      </c>
      <c r="H198" s="408" t="s">
        <v>1206</v>
      </c>
    </row>
    <row r="199" spans="1:8" x14ac:dyDescent="0.25">
      <c r="A199" s="387" t="s">
        <v>131</v>
      </c>
      <c r="B199" s="555"/>
      <c r="C199" s="556"/>
      <c r="D199" s="27"/>
      <c r="E199" s="397" t="s">
        <v>45</v>
      </c>
      <c r="F199" s="28" t="s">
        <v>201</v>
      </c>
      <c r="G199" s="398" t="s">
        <v>192</v>
      </c>
      <c r="H199" s="408" t="s">
        <v>1207</v>
      </c>
    </row>
    <row r="200" spans="1:8" x14ac:dyDescent="0.25">
      <c r="A200" s="387" t="s">
        <v>167</v>
      </c>
      <c r="B200" s="555"/>
      <c r="C200" s="556"/>
      <c r="D200" s="27"/>
      <c r="E200" s="397" t="s">
        <v>45</v>
      </c>
      <c r="F200" s="28" t="s">
        <v>201</v>
      </c>
      <c r="G200" s="398" t="s">
        <v>192</v>
      </c>
      <c r="H200" s="408" t="s">
        <v>434</v>
      </c>
    </row>
    <row r="201" spans="1:8" x14ac:dyDescent="0.25">
      <c r="A201" s="387" t="s">
        <v>29</v>
      </c>
      <c r="B201" s="555"/>
      <c r="C201" s="556"/>
      <c r="D201" s="27"/>
      <c r="E201" s="397" t="s">
        <v>45</v>
      </c>
      <c r="F201" s="28" t="s">
        <v>201</v>
      </c>
      <c r="G201" s="398" t="s">
        <v>192</v>
      </c>
      <c r="H201" s="408" t="s">
        <v>1208</v>
      </c>
    </row>
    <row r="202" spans="1:8" x14ac:dyDescent="0.25">
      <c r="A202" s="379" t="s">
        <v>106</v>
      </c>
      <c r="B202" s="555"/>
      <c r="C202" s="556"/>
      <c r="D202" s="27"/>
      <c r="E202" s="397" t="s">
        <v>45</v>
      </c>
      <c r="F202" s="28" t="s">
        <v>201</v>
      </c>
      <c r="G202" s="398" t="s">
        <v>192</v>
      </c>
      <c r="H202" s="408" t="s">
        <v>435</v>
      </c>
    </row>
    <row r="203" spans="1:8" x14ac:dyDescent="0.25">
      <c r="A203" s="379" t="s">
        <v>132</v>
      </c>
      <c r="B203" s="555"/>
      <c r="C203" s="556"/>
      <c r="D203" s="27"/>
      <c r="E203" s="397" t="s">
        <v>45</v>
      </c>
      <c r="F203" s="28" t="s">
        <v>201</v>
      </c>
      <c r="G203" s="398" t="s">
        <v>192</v>
      </c>
      <c r="H203" s="408" t="s">
        <v>1342</v>
      </c>
    </row>
    <row r="204" spans="1:8" ht="25" x14ac:dyDescent="0.25">
      <c r="A204" s="377" t="s">
        <v>270</v>
      </c>
      <c r="B204" s="397" t="s">
        <v>45</v>
      </c>
      <c r="C204" s="28" t="s">
        <v>201</v>
      </c>
      <c r="D204" s="398" t="s">
        <v>192</v>
      </c>
      <c r="E204" s="397" t="s">
        <v>45</v>
      </c>
      <c r="F204" s="28" t="s">
        <v>201</v>
      </c>
      <c r="G204" s="398" t="s">
        <v>192</v>
      </c>
      <c r="H204" s="408" t="s">
        <v>1209</v>
      </c>
    </row>
    <row r="205" spans="1:8" ht="13" x14ac:dyDescent="0.25">
      <c r="A205" s="378" t="s">
        <v>205</v>
      </c>
      <c r="B205" s="397"/>
      <c r="C205" s="28"/>
      <c r="D205" s="398"/>
      <c r="E205" s="397"/>
      <c r="F205" s="28"/>
      <c r="G205" s="398"/>
      <c r="H205" s="408"/>
    </row>
    <row r="206" spans="1:8" x14ac:dyDescent="0.25">
      <c r="A206" s="379" t="s">
        <v>193</v>
      </c>
      <c r="B206" s="555"/>
      <c r="C206" s="556"/>
      <c r="D206" s="27"/>
      <c r="E206" s="397" t="s">
        <v>45</v>
      </c>
      <c r="F206" s="28" t="s">
        <v>201</v>
      </c>
      <c r="G206" s="398" t="s">
        <v>192</v>
      </c>
      <c r="H206" s="408" t="s">
        <v>1210</v>
      </c>
    </row>
    <row r="207" spans="1:8" x14ac:dyDescent="0.25">
      <c r="A207" s="387" t="s">
        <v>129</v>
      </c>
      <c r="B207" s="555"/>
      <c r="C207" s="556"/>
      <c r="D207" s="27"/>
      <c r="E207" s="397" t="s">
        <v>45</v>
      </c>
      <c r="F207" s="28" t="s">
        <v>201</v>
      </c>
      <c r="G207" s="398" t="s">
        <v>192</v>
      </c>
      <c r="H207" s="408" t="s">
        <v>1211</v>
      </c>
    </row>
    <row r="208" spans="1:8" x14ac:dyDescent="0.25">
      <c r="A208" s="387" t="s">
        <v>130</v>
      </c>
      <c r="B208" s="555"/>
      <c r="C208" s="556"/>
      <c r="D208" s="27"/>
      <c r="E208" s="397" t="s">
        <v>45</v>
      </c>
      <c r="F208" s="28" t="s">
        <v>201</v>
      </c>
      <c r="G208" s="398" t="s">
        <v>192</v>
      </c>
      <c r="H208" s="408" t="s">
        <v>1212</v>
      </c>
    </row>
    <row r="209" spans="1:8" x14ac:dyDescent="0.25">
      <c r="A209" s="387" t="s">
        <v>131</v>
      </c>
      <c r="B209" s="555"/>
      <c r="C209" s="556"/>
      <c r="D209" s="27"/>
      <c r="E209" s="397" t="s">
        <v>45</v>
      </c>
      <c r="F209" s="28" t="s">
        <v>201</v>
      </c>
      <c r="G209" s="398" t="s">
        <v>192</v>
      </c>
      <c r="H209" s="408" t="s">
        <v>1213</v>
      </c>
    </row>
    <row r="210" spans="1:8" x14ac:dyDescent="0.25">
      <c r="A210" s="387" t="s">
        <v>167</v>
      </c>
      <c r="B210" s="555"/>
      <c r="C210" s="556"/>
      <c r="D210" s="27"/>
      <c r="E210" s="397" t="s">
        <v>45</v>
      </c>
      <c r="F210" s="28" t="s">
        <v>201</v>
      </c>
      <c r="G210" s="398" t="s">
        <v>192</v>
      </c>
      <c r="H210" s="408" t="s">
        <v>1214</v>
      </c>
    </row>
    <row r="211" spans="1:8" x14ac:dyDescent="0.25">
      <c r="A211" s="387" t="s">
        <v>29</v>
      </c>
      <c r="B211" s="555"/>
      <c r="C211" s="556"/>
      <c r="D211" s="27"/>
      <c r="E211" s="397" t="s">
        <v>45</v>
      </c>
      <c r="F211" s="28" t="s">
        <v>201</v>
      </c>
      <c r="G211" s="398" t="s">
        <v>192</v>
      </c>
      <c r="H211" s="408" t="s">
        <v>1215</v>
      </c>
    </row>
    <row r="212" spans="1:8" x14ac:dyDescent="0.25">
      <c r="A212" s="379" t="s">
        <v>106</v>
      </c>
      <c r="B212" s="555"/>
      <c r="C212" s="556"/>
      <c r="D212" s="27"/>
      <c r="E212" s="397" t="s">
        <v>45</v>
      </c>
      <c r="F212" s="28" t="s">
        <v>201</v>
      </c>
      <c r="G212" s="398" t="s">
        <v>192</v>
      </c>
      <c r="H212" s="408" t="s">
        <v>1216</v>
      </c>
    </row>
    <row r="213" spans="1:8" x14ac:dyDescent="0.25">
      <c r="A213" s="379" t="s">
        <v>132</v>
      </c>
      <c r="B213" s="555"/>
      <c r="C213" s="556"/>
      <c r="D213" s="27"/>
      <c r="E213" s="397" t="s">
        <v>45</v>
      </c>
      <c r="F213" s="28" t="s">
        <v>201</v>
      </c>
      <c r="G213" s="398" t="s">
        <v>192</v>
      </c>
      <c r="H213" s="408" t="s">
        <v>1217</v>
      </c>
    </row>
    <row r="214" spans="1:8" ht="26" x14ac:dyDescent="0.25">
      <c r="A214" s="378" t="s">
        <v>97</v>
      </c>
      <c r="B214" s="397" t="s">
        <v>45</v>
      </c>
      <c r="C214" s="28" t="s">
        <v>201</v>
      </c>
      <c r="D214" s="398" t="s">
        <v>192</v>
      </c>
      <c r="E214" s="557"/>
      <c r="F214" s="558"/>
      <c r="G214" s="559"/>
      <c r="H214" s="408"/>
    </row>
    <row r="215" spans="1:8" x14ac:dyDescent="0.25">
      <c r="A215" s="379" t="s">
        <v>150</v>
      </c>
      <c r="B215" s="397" t="s">
        <v>45</v>
      </c>
      <c r="C215" s="28" t="s">
        <v>201</v>
      </c>
      <c r="D215" s="398" t="s">
        <v>192</v>
      </c>
      <c r="E215" s="397" t="s">
        <v>45</v>
      </c>
      <c r="F215" s="28" t="s">
        <v>201</v>
      </c>
      <c r="G215" s="398" t="s">
        <v>192</v>
      </c>
      <c r="H215" s="408" t="s">
        <v>1218</v>
      </c>
    </row>
    <row r="216" spans="1:8" x14ac:dyDescent="0.25">
      <c r="A216" s="379" t="s">
        <v>143</v>
      </c>
      <c r="B216" s="397" t="s">
        <v>45</v>
      </c>
      <c r="C216" s="28" t="s">
        <v>201</v>
      </c>
      <c r="D216" s="398" t="s">
        <v>192</v>
      </c>
      <c r="E216" s="397" t="s">
        <v>45</v>
      </c>
      <c r="F216" s="28" t="s">
        <v>201</v>
      </c>
      <c r="G216" s="398" t="s">
        <v>192</v>
      </c>
      <c r="H216" s="408" t="s">
        <v>1219</v>
      </c>
    </row>
    <row r="217" spans="1:8" x14ac:dyDescent="0.25">
      <c r="A217" s="379" t="s">
        <v>162</v>
      </c>
      <c r="B217" s="397" t="s">
        <v>45</v>
      </c>
      <c r="C217" s="28" t="s">
        <v>201</v>
      </c>
      <c r="D217" s="398" t="s">
        <v>192</v>
      </c>
      <c r="E217" s="397" t="s">
        <v>45</v>
      </c>
      <c r="F217" s="28" t="s">
        <v>201</v>
      </c>
      <c r="G217" s="398" t="s">
        <v>192</v>
      </c>
      <c r="H217" s="408" t="s">
        <v>1220</v>
      </c>
    </row>
    <row r="218" spans="1:8" x14ac:dyDescent="0.25">
      <c r="A218" s="379" t="s">
        <v>257</v>
      </c>
      <c r="B218" s="397" t="s">
        <v>45</v>
      </c>
      <c r="C218" s="28" t="s">
        <v>201</v>
      </c>
      <c r="D218" s="398" t="s">
        <v>192</v>
      </c>
      <c r="E218" s="397" t="s">
        <v>45</v>
      </c>
      <c r="F218" s="28" t="s">
        <v>201</v>
      </c>
      <c r="G218" s="398" t="s">
        <v>192</v>
      </c>
      <c r="H218" s="408" t="s">
        <v>1638</v>
      </c>
    </row>
    <row r="219" spans="1:8" x14ac:dyDescent="0.25">
      <c r="A219" s="379" t="s">
        <v>58</v>
      </c>
      <c r="B219" s="397" t="s">
        <v>45</v>
      </c>
      <c r="C219" s="28" t="s">
        <v>201</v>
      </c>
      <c r="D219" s="398" t="s">
        <v>192</v>
      </c>
      <c r="E219" s="397" t="s">
        <v>45</v>
      </c>
      <c r="F219" s="28" t="s">
        <v>201</v>
      </c>
      <c r="G219" s="398" t="s">
        <v>192</v>
      </c>
      <c r="H219" s="408" t="s">
        <v>1221</v>
      </c>
    </row>
    <row r="220" spans="1:8" x14ac:dyDescent="0.25">
      <c r="A220" s="379"/>
      <c r="B220" s="397"/>
      <c r="C220" s="28"/>
      <c r="D220" s="398"/>
      <c r="E220" s="397"/>
      <c r="F220" s="28"/>
      <c r="G220" s="398"/>
      <c r="H220" s="408"/>
    </row>
    <row r="221" spans="1:8" ht="13" x14ac:dyDescent="0.25">
      <c r="A221" s="380" t="s">
        <v>230</v>
      </c>
      <c r="B221" s="397"/>
      <c r="C221" s="28"/>
      <c r="D221" s="398"/>
      <c r="E221" s="397"/>
      <c r="F221" s="28"/>
      <c r="G221" s="398"/>
      <c r="H221" s="408"/>
    </row>
    <row r="222" spans="1:8" x14ac:dyDescent="0.25">
      <c r="A222" s="373" t="s">
        <v>179</v>
      </c>
      <c r="B222" s="555"/>
      <c r="C222" s="556"/>
      <c r="D222" s="27"/>
      <c r="E222" s="106" t="s">
        <v>47</v>
      </c>
      <c r="F222" s="28" t="s">
        <v>201</v>
      </c>
      <c r="G222" s="398" t="s">
        <v>192</v>
      </c>
      <c r="H222" s="408" t="s">
        <v>1109</v>
      </c>
    </row>
    <row r="223" spans="1:8" x14ac:dyDescent="0.25">
      <c r="A223" s="373" t="s">
        <v>180</v>
      </c>
      <c r="B223" s="555"/>
      <c r="C223" s="556"/>
      <c r="D223" s="27"/>
      <c r="E223" s="106" t="s">
        <v>47</v>
      </c>
      <c r="F223" s="28" t="s">
        <v>201</v>
      </c>
      <c r="G223" s="398" t="s">
        <v>192</v>
      </c>
      <c r="H223" s="408" t="s">
        <v>1110</v>
      </c>
    </row>
    <row r="224" spans="1:8" x14ac:dyDescent="0.25">
      <c r="A224" s="373" t="s">
        <v>58</v>
      </c>
      <c r="B224" s="555"/>
      <c r="C224" s="556"/>
      <c r="D224" s="27"/>
      <c r="E224" s="106" t="s">
        <v>47</v>
      </c>
      <c r="F224" s="28" t="s">
        <v>201</v>
      </c>
      <c r="G224" s="398" t="s">
        <v>192</v>
      </c>
      <c r="H224" s="408" t="s">
        <v>1111</v>
      </c>
    </row>
    <row r="225" spans="1:8" x14ac:dyDescent="0.25">
      <c r="A225" s="373"/>
      <c r="B225" s="397"/>
      <c r="C225" s="28"/>
      <c r="D225" s="398"/>
      <c r="E225" s="397"/>
      <c r="F225" s="28"/>
      <c r="G225" s="398"/>
      <c r="H225" s="406"/>
    </row>
    <row r="226" spans="1:8" ht="26" x14ac:dyDescent="0.25">
      <c r="A226" s="384" t="s">
        <v>294</v>
      </c>
      <c r="B226" s="397" t="s">
        <v>45</v>
      </c>
      <c r="C226" s="28" t="s">
        <v>201</v>
      </c>
      <c r="D226" s="398" t="s">
        <v>192</v>
      </c>
      <c r="E226" s="397" t="s">
        <v>45</v>
      </c>
      <c r="F226" s="28" t="s">
        <v>201</v>
      </c>
      <c r="G226" s="398" t="s">
        <v>192</v>
      </c>
      <c r="H226" s="408" t="s">
        <v>294</v>
      </c>
    </row>
    <row r="227" spans="1:8" ht="13" x14ac:dyDescent="0.25">
      <c r="A227" s="372" t="s">
        <v>160</v>
      </c>
      <c r="B227" s="397"/>
      <c r="C227" s="28"/>
      <c r="D227" s="398"/>
      <c r="E227" s="397"/>
      <c r="F227" s="28"/>
      <c r="G227" s="398"/>
      <c r="H227" s="405"/>
    </row>
    <row r="228" spans="1:8" x14ac:dyDescent="0.25">
      <c r="A228" s="389" t="s">
        <v>241</v>
      </c>
      <c r="B228" s="397" t="s">
        <v>45</v>
      </c>
      <c r="C228" s="28" t="s">
        <v>201</v>
      </c>
      <c r="D228" s="398" t="s">
        <v>192</v>
      </c>
      <c r="E228" s="397" t="s">
        <v>45</v>
      </c>
      <c r="F228" s="28" t="s">
        <v>201</v>
      </c>
      <c r="G228" s="398" t="s">
        <v>192</v>
      </c>
      <c r="H228" s="409" t="s">
        <v>436</v>
      </c>
    </row>
    <row r="229" spans="1:8" x14ac:dyDescent="0.25">
      <c r="A229" s="389" t="s">
        <v>242</v>
      </c>
      <c r="B229" s="397" t="s">
        <v>45</v>
      </c>
      <c r="C229" s="28" t="s">
        <v>201</v>
      </c>
      <c r="D229" s="398" t="s">
        <v>192</v>
      </c>
      <c r="E229" s="397" t="s">
        <v>45</v>
      </c>
      <c r="F229" s="28" t="s">
        <v>201</v>
      </c>
      <c r="G229" s="398" t="s">
        <v>192</v>
      </c>
      <c r="H229" s="409" t="s">
        <v>437</v>
      </c>
    </row>
    <row r="230" spans="1:8" x14ac:dyDescent="0.25">
      <c r="A230" s="389" t="s">
        <v>243</v>
      </c>
      <c r="B230" s="397" t="s">
        <v>45</v>
      </c>
      <c r="C230" s="28" t="s">
        <v>201</v>
      </c>
      <c r="D230" s="398" t="s">
        <v>192</v>
      </c>
      <c r="E230" s="397" t="s">
        <v>45</v>
      </c>
      <c r="F230" s="28" t="s">
        <v>201</v>
      </c>
      <c r="G230" s="398" t="s">
        <v>192</v>
      </c>
      <c r="H230" s="409" t="s">
        <v>438</v>
      </c>
    </row>
    <row r="231" spans="1:8" ht="13" x14ac:dyDescent="0.25">
      <c r="A231" s="380" t="s">
        <v>218</v>
      </c>
      <c r="B231" s="399"/>
      <c r="C231" s="61"/>
      <c r="D231" s="400"/>
      <c r="E231" s="399"/>
      <c r="F231" s="61"/>
      <c r="G231" s="400"/>
      <c r="H231" s="409"/>
    </row>
    <row r="232" spans="1:8" x14ac:dyDescent="0.25">
      <c r="A232" s="373" t="s">
        <v>193</v>
      </c>
      <c r="B232" s="555"/>
      <c r="C232" s="556"/>
      <c r="D232" s="27"/>
      <c r="E232" s="397" t="s">
        <v>45</v>
      </c>
      <c r="F232" s="28" t="s">
        <v>201</v>
      </c>
      <c r="G232" s="398" t="s">
        <v>192</v>
      </c>
      <c r="H232" s="409" t="s">
        <v>1222</v>
      </c>
    </row>
    <row r="233" spans="1:8" x14ac:dyDescent="0.25">
      <c r="A233" s="375" t="s">
        <v>168</v>
      </c>
      <c r="B233" s="555"/>
      <c r="C233" s="556"/>
      <c r="D233" s="27"/>
      <c r="E233" s="397" t="s">
        <v>45</v>
      </c>
      <c r="F233" s="28" t="s">
        <v>201</v>
      </c>
      <c r="G233" s="398" t="s">
        <v>192</v>
      </c>
      <c r="H233" s="409" t="s">
        <v>439</v>
      </c>
    </row>
    <row r="234" spans="1:8" x14ac:dyDescent="0.25">
      <c r="A234" s="375" t="s">
        <v>169</v>
      </c>
      <c r="B234" s="555"/>
      <c r="C234" s="556"/>
      <c r="D234" s="27"/>
      <c r="E234" s="397" t="s">
        <v>45</v>
      </c>
      <c r="F234" s="28" t="s">
        <v>201</v>
      </c>
      <c r="G234" s="398" t="s">
        <v>192</v>
      </c>
      <c r="H234" s="409" t="s">
        <v>440</v>
      </c>
    </row>
    <row r="235" spans="1:8" x14ac:dyDescent="0.25">
      <c r="A235" s="375" t="s">
        <v>170</v>
      </c>
      <c r="B235" s="555"/>
      <c r="C235" s="556"/>
      <c r="D235" s="27"/>
      <c r="E235" s="397" t="s">
        <v>45</v>
      </c>
      <c r="F235" s="28" t="s">
        <v>201</v>
      </c>
      <c r="G235" s="398" t="s">
        <v>192</v>
      </c>
      <c r="H235" s="409" t="s">
        <v>441</v>
      </c>
    </row>
    <row r="236" spans="1:8" x14ac:dyDescent="0.25">
      <c r="A236" s="375" t="s">
        <v>58</v>
      </c>
      <c r="B236" s="555"/>
      <c r="C236" s="556"/>
      <c r="D236" s="27"/>
      <c r="E236" s="397" t="s">
        <v>45</v>
      </c>
      <c r="F236" s="28" t="s">
        <v>201</v>
      </c>
      <c r="G236" s="398" t="s">
        <v>192</v>
      </c>
      <c r="H236" s="409" t="s">
        <v>442</v>
      </c>
    </row>
    <row r="237" spans="1:8" x14ac:dyDescent="0.25">
      <c r="A237" s="373" t="s">
        <v>171</v>
      </c>
      <c r="B237" s="555"/>
      <c r="C237" s="556"/>
      <c r="D237" s="27"/>
      <c r="E237" s="560" t="s">
        <v>45</v>
      </c>
      <c r="F237" s="561" t="s">
        <v>201</v>
      </c>
      <c r="G237" s="562" t="s">
        <v>192</v>
      </c>
      <c r="H237" s="409" t="s">
        <v>443</v>
      </c>
    </row>
    <row r="238" spans="1:8" x14ac:dyDescent="0.25">
      <c r="A238" s="373"/>
      <c r="B238" s="397"/>
      <c r="C238" s="28"/>
      <c r="D238" s="398"/>
      <c r="E238" s="397"/>
      <c r="F238" s="28"/>
      <c r="G238" s="398"/>
      <c r="H238" s="409"/>
    </row>
    <row r="239" spans="1:8" ht="13" x14ac:dyDescent="0.25">
      <c r="A239" s="380" t="s">
        <v>230</v>
      </c>
      <c r="B239" s="397"/>
      <c r="C239" s="28"/>
      <c r="D239" s="398"/>
      <c r="E239" s="397"/>
      <c r="F239" s="28"/>
      <c r="G239" s="398"/>
      <c r="H239" s="409"/>
    </row>
    <row r="240" spans="1:8" x14ac:dyDescent="0.25">
      <c r="A240" s="373" t="s">
        <v>179</v>
      </c>
      <c r="B240" s="555"/>
      <c r="C240" s="556"/>
      <c r="D240" s="27"/>
      <c r="E240" s="106" t="s">
        <v>47</v>
      </c>
      <c r="F240" s="28" t="s">
        <v>201</v>
      </c>
      <c r="G240" s="398" t="s">
        <v>192</v>
      </c>
      <c r="H240" s="409" t="s">
        <v>1121</v>
      </c>
    </row>
    <row r="241" spans="1:8" x14ac:dyDescent="0.25">
      <c r="A241" s="373" t="s">
        <v>180</v>
      </c>
      <c r="B241" s="555"/>
      <c r="C241" s="556"/>
      <c r="D241" s="27"/>
      <c r="E241" s="106" t="s">
        <v>47</v>
      </c>
      <c r="F241" s="28" t="s">
        <v>201</v>
      </c>
      <c r="G241" s="398" t="s">
        <v>192</v>
      </c>
      <c r="H241" s="409" t="s">
        <v>1122</v>
      </c>
    </row>
    <row r="242" spans="1:8" x14ac:dyDescent="0.25">
      <c r="A242" s="373" t="s">
        <v>58</v>
      </c>
      <c r="B242" s="555"/>
      <c r="C242" s="556"/>
      <c r="D242" s="27"/>
      <c r="E242" s="106" t="s">
        <v>47</v>
      </c>
      <c r="F242" s="28" t="s">
        <v>201</v>
      </c>
      <c r="G242" s="398" t="s">
        <v>192</v>
      </c>
      <c r="H242" s="409" t="s">
        <v>1123</v>
      </c>
    </row>
    <row r="243" spans="1:8" x14ac:dyDescent="0.25">
      <c r="A243" s="390"/>
      <c r="B243" s="399"/>
      <c r="C243" s="61"/>
      <c r="D243" s="400"/>
      <c r="E243" s="399"/>
      <c r="F243" s="61"/>
      <c r="G243" s="400"/>
      <c r="H243" s="410"/>
    </row>
    <row r="244" spans="1:8" ht="13" x14ac:dyDescent="0.25">
      <c r="A244" s="371" t="s">
        <v>203</v>
      </c>
      <c r="B244" s="397" t="s">
        <v>45</v>
      </c>
      <c r="C244" s="28" t="s">
        <v>201</v>
      </c>
      <c r="D244" s="398" t="s">
        <v>192</v>
      </c>
      <c r="E244" s="397" t="s">
        <v>45</v>
      </c>
      <c r="F244" s="28" t="s">
        <v>201</v>
      </c>
      <c r="G244" s="398" t="s">
        <v>192</v>
      </c>
      <c r="H244" s="404" t="s">
        <v>203</v>
      </c>
    </row>
    <row r="245" spans="1:8" ht="13" x14ac:dyDescent="0.25">
      <c r="A245" s="380" t="s">
        <v>21</v>
      </c>
      <c r="B245" s="397"/>
      <c r="C245" s="28"/>
      <c r="D245" s="398"/>
      <c r="E245" s="397"/>
      <c r="F245" s="28"/>
      <c r="G245" s="398"/>
      <c r="H245" s="405"/>
    </row>
    <row r="246" spans="1:8" x14ac:dyDescent="0.25">
      <c r="A246" s="373" t="s">
        <v>142</v>
      </c>
      <c r="B246" s="397" t="s">
        <v>45</v>
      </c>
      <c r="C246" s="28" t="s">
        <v>201</v>
      </c>
      <c r="D246" s="398" t="s">
        <v>192</v>
      </c>
      <c r="E246" s="397" t="s">
        <v>45</v>
      </c>
      <c r="F246" s="28" t="s">
        <v>201</v>
      </c>
      <c r="G246" s="398" t="s">
        <v>192</v>
      </c>
      <c r="H246" s="404" t="s">
        <v>1223</v>
      </c>
    </row>
    <row r="247" spans="1:8" ht="13" x14ac:dyDescent="0.25">
      <c r="A247" s="391" t="s">
        <v>283</v>
      </c>
      <c r="B247" s="397"/>
      <c r="C247" s="28"/>
      <c r="D247" s="398"/>
      <c r="E247" s="397"/>
      <c r="F247" s="28"/>
      <c r="G247" s="398"/>
      <c r="H247" s="404"/>
    </row>
    <row r="248" spans="1:8" x14ac:dyDescent="0.25">
      <c r="A248" s="375" t="s">
        <v>219</v>
      </c>
      <c r="B248" s="397" t="s">
        <v>45</v>
      </c>
      <c r="C248" s="28" t="s">
        <v>201</v>
      </c>
      <c r="D248" s="398" t="s">
        <v>192</v>
      </c>
      <c r="E248" s="397" t="s">
        <v>45</v>
      </c>
      <c r="F248" s="28" t="s">
        <v>201</v>
      </c>
      <c r="G248" s="398" t="s">
        <v>192</v>
      </c>
      <c r="H248" s="404" t="s">
        <v>1224</v>
      </c>
    </row>
    <row r="249" spans="1:8" ht="13" x14ac:dyDescent="0.25">
      <c r="A249" s="392" t="s">
        <v>172</v>
      </c>
      <c r="B249" s="397"/>
      <c r="C249" s="28"/>
      <c r="D249" s="398"/>
      <c r="E249" s="397"/>
      <c r="F249" s="28"/>
      <c r="G249" s="398"/>
      <c r="H249" s="404"/>
    </row>
    <row r="250" spans="1:8" x14ac:dyDescent="0.25">
      <c r="A250" s="377" t="s">
        <v>193</v>
      </c>
      <c r="B250" s="555"/>
      <c r="C250" s="556"/>
      <c r="D250" s="27"/>
      <c r="E250" s="397" t="s">
        <v>45</v>
      </c>
      <c r="F250" s="28" t="s">
        <v>201</v>
      </c>
      <c r="G250" s="398" t="s">
        <v>192</v>
      </c>
      <c r="H250" s="404" t="s">
        <v>1343</v>
      </c>
    </row>
    <row r="251" spans="1:8" x14ac:dyDescent="0.25">
      <c r="A251" s="379" t="s">
        <v>173</v>
      </c>
      <c r="B251" s="555"/>
      <c r="C251" s="556"/>
      <c r="D251" s="27"/>
      <c r="E251" s="397" t="s">
        <v>45</v>
      </c>
      <c r="F251" s="28" t="s">
        <v>201</v>
      </c>
      <c r="G251" s="398" t="s">
        <v>192</v>
      </c>
      <c r="H251" s="404" t="s">
        <v>1346</v>
      </c>
    </row>
    <row r="252" spans="1:8" x14ac:dyDescent="0.25">
      <c r="A252" s="379" t="s">
        <v>174</v>
      </c>
      <c r="B252" s="555"/>
      <c r="C252" s="556"/>
      <c r="D252" s="27"/>
      <c r="E252" s="397" t="s">
        <v>45</v>
      </c>
      <c r="F252" s="28" t="s">
        <v>201</v>
      </c>
      <c r="G252" s="398" t="s">
        <v>192</v>
      </c>
      <c r="H252" s="404" t="s">
        <v>1347</v>
      </c>
    </row>
    <row r="253" spans="1:8" x14ac:dyDescent="0.25">
      <c r="A253" s="379" t="s">
        <v>175</v>
      </c>
      <c r="B253" s="555"/>
      <c r="C253" s="556"/>
      <c r="D253" s="27"/>
      <c r="E253" s="397" t="s">
        <v>45</v>
      </c>
      <c r="F253" s="28" t="s">
        <v>201</v>
      </c>
      <c r="G253" s="398" t="s">
        <v>192</v>
      </c>
      <c r="H253" s="404" t="s">
        <v>1348</v>
      </c>
    </row>
    <row r="254" spans="1:8" x14ac:dyDescent="0.25">
      <c r="A254" s="379" t="s">
        <v>167</v>
      </c>
      <c r="B254" s="555"/>
      <c r="C254" s="556"/>
      <c r="D254" s="27"/>
      <c r="E254" s="397" t="s">
        <v>45</v>
      </c>
      <c r="F254" s="28" t="s">
        <v>201</v>
      </c>
      <c r="G254" s="398" t="s">
        <v>192</v>
      </c>
      <c r="H254" s="404" t="s">
        <v>1349</v>
      </c>
    </row>
    <row r="255" spans="1:8" x14ac:dyDescent="0.25">
      <c r="A255" s="379" t="s">
        <v>176</v>
      </c>
      <c r="B255" s="555"/>
      <c r="C255" s="556"/>
      <c r="D255" s="27"/>
      <c r="E255" s="397" t="s">
        <v>45</v>
      </c>
      <c r="F255" s="28" t="s">
        <v>201</v>
      </c>
      <c r="G255" s="398" t="s">
        <v>192</v>
      </c>
      <c r="H255" s="404" t="s">
        <v>1350</v>
      </c>
    </row>
    <row r="256" spans="1:8" x14ac:dyDescent="0.25">
      <c r="A256" s="377" t="s">
        <v>106</v>
      </c>
      <c r="B256" s="555"/>
      <c r="C256" s="556"/>
      <c r="D256" s="27"/>
      <c r="E256" s="397" t="s">
        <v>45</v>
      </c>
      <c r="F256" s="28" t="s">
        <v>201</v>
      </c>
      <c r="G256" s="398" t="s">
        <v>192</v>
      </c>
      <c r="H256" s="404" t="s">
        <v>1344</v>
      </c>
    </row>
    <row r="257" spans="1:8" x14ac:dyDescent="0.25">
      <c r="A257" s="377" t="s">
        <v>177</v>
      </c>
      <c r="B257" s="555"/>
      <c r="C257" s="556"/>
      <c r="D257" s="27"/>
      <c r="E257" s="397" t="s">
        <v>45</v>
      </c>
      <c r="F257" s="28" t="s">
        <v>201</v>
      </c>
      <c r="G257" s="398" t="s">
        <v>192</v>
      </c>
      <c r="H257" s="404" t="s">
        <v>1345</v>
      </c>
    </row>
    <row r="258" spans="1:8" ht="25" x14ac:dyDescent="0.25">
      <c r="A258" s="375" t="s">
        <v>220</v>
      </c>
      <c r="B258" s="397" t="s">
        <v>45</v>
      </c>
      <c r="C258" s="28" t="s">
        <v>201</v>
      </c>
      <c r="D258" s="398" t="s">
        <v>192</v>
      </c>
      <c r="E258" s="397" t="s">
        <v>45</v>
      </c>
      <c r="F258" s="28" t="s">
        <v>201</v>
      </c>
      <c r="G258" s="398" t="s">
        <v>192</v>
      </c>
      <c r="H258" s="404" t="s">
        <v>1225</v>
      </c>
    </row>
    <row r="259" spans="1:8" ht="13" x14ac:dyDescent="0.25">
      <c r="A259" s="392" t="s">
        <v>172</v>
      </c>
      <c r="B259" s="397"/>
      <c r="C259" s="28"/>
      <c r="D259" s="398"/>
      <c r="E259" s="397"/>
      <c r="F259" s="28"/>
      <c r="G259" s="398"/>
      <c r="H259" s="404"/>
    </row>
    <row r="260" spans="1:8" x14ac:dyDescent="0.25">
      <c r="A260" s="377" t="s">
        <v>193</v>
      </c>
      <c r="B260" s="555"/>
      <c r="C260" s="556"/>
      <c r="D260" s="27"/>
      <c r="E260" s="397" t="s">
        <v>45</v>
      </c>
      <c r="F260" s="28" t="s">
        <v>201</v>
      </c>
      <c r="G260" s="398" t="s">
        <v>192</v>
      </c>
      <c r="H260" s="404" t="s">
        <v>1351</v>
      </c>
    </row>
    <row r="261" spans="1:8" x14ac:dyDescent="0.25">
      <c r="A261" s="379" t="s">
        <v>173</v>
      </c>
      <c r="B261" s="555"/>
      <c r="C261" s="556"/>
      <c r="D261" s="27"/>
      <c r="E261" s="397" t="s">
        <v>45</v>
      </c>
      <c r="F261" s="28" t="s">
        <v>201</v>
      </c>
      <c r="G261" s="398" t="s">
        <v>192</v>
      </c>
      <c r="H261" s="404" t="s">
        <v>1354</v>
      </c>
    </row>
    <row r="262" spans="1:8" x14ac:dyDescent="0.25">
      <c r="A262" s="379" t="s">
        <v>174</v>
      </c>
      <c r="B262" s="555"/>
      <c r="C262" s="556"/>
      <c r="D262" s="27"/>
      <c r="E262" s="397" t="s">
        <v>45</v>
      </c>
      <c r="F262" s="28" t="s">
        <v>201</v>
      </c>
      <c r="G262" s="398" t="s">
        <v>192</v>
      </c>
      <c r="H262" s="404" t="s">
        <v>1355</v>
      </c>
    </row>
    <row r="263" spans="1:8" x14ac:dyDescent="0.25">
      <c r="A263" s="379" t="s">
        <v>175</v>
      </c>
      <c r="B263" s="555"/>
      <c r="C263" s="556"/>
      <c r="D263" s="27"/>
      <c r="E263" s="397" t="s">
        <v>45</v>
      </c>
      <c r="F263" s="28" t="s">
        <v>201</v>
      </c>
      <c r="G263" s="398" t="s">
        <v>192</v>
      </c>
      <c r="H263" s="404" t="s">
        <v>1356</v>
      </c>
    </row>
    <row r="264" spans="1:8" x14ac:dyDescent="0.25">
      <c r="A264" s="379" t="s">
        <v>167</v>
      </c>
      <c r="B264" s="555"/>
      <c r="C264" s="556"/>
      <c r="D264" s="27"/>
      <c r="E264" s="397" t="s">
        <v>45</v>
      </c>
      <c r="F264" s="28" t="s">
        <v>201</v>
      </c>
      <c r="G264" s="398" t="s">
        <v>192</v>
      </c>
      <c r="H264" s="404" t="s">
        <v>1357</v>
      </c>
    </row>
    <row r="265" spans="1:8" x14ac:dyDescent="0.25">
      <c r="A265" s="379" t="s">
        <v>176</v>
      </c>
      <c r="B265" s="555"/>
      <c r="C265" s="556"/>
      <c r="D265" s="27"/>
      <c r="E265" s="397" t="s">
        <v>45</v>
      </c>
      <c r="F265" s="28" t="s">
        <v>201</v>
      </c>
      <c r="G265" s="398" t="s">
        <v>192</v>
      </c>
      <c r="H265" s="404" t="s">
        <v>1358</v>
      </c>
    </row>
    <row r="266" spans="1:8" x14ac:dyDescent="0.25">
      <c r="A266" s="377" t="s">
        <v>106</v>
      </c>
      <c r="B266" s="555"/>
      <c r="C266" s="556"/>
      <c r="D266" s="27"/>
      <c r="E266" s="397" t="s">
        <v>45</v>
      </c>
      <c r="F266" s="28" t="s">
        <v>201</v>
      </c>
      <c r="G266" s="398" t="s">
        <v>192</v>
      </c>
      <c r="H266" s="404" t="s">
        <v>1352</v>
      </c>
    </row>
    <row r="267" spans="1:8" x14ac:dyDescent="0.25">
      <c r="A267" s="377" t="s">
        <v>177</v>
      </c>
      <c r="B267" s="555"/>
      <c r="C267" s="556"/>
      <c r="D267" s="27"/>
      <c r="E267" s="397" t="s">
        <v>45</v>
      </c>
      <c r="F267" s="28" t="s">
        <v>201</v>
      </c>
      <c r="G267" s="398" t="s">
        <v>192</v>
      </c>
      <c r="H267" s="404" t="s">
        <v>1353</v>
      </c>
    </row>
    <row r="268" spans="1:8" ht="26" x14ac:dyDescent="0.25">
      <c r="A268" s="392" t="s">
        <v>97</v>
      </c>
      <c r="B268" s="397"/>
      <c r="C268" s="28"/>
      <c r="D268" s="398"/>
      <c r="E268" s="397"/>
      <c r="F268" s="28"/>
      <c r="G268" s="398"/>
      <c r="H268" s="404"/>
    </row>
    <row r="269" spans="1:8" x14ac:dyDescent="0.25">
      <c r="A269" s="377" t="s">
        <v>143</v>
      </c>
      <c r="B269" s="397" t="s">
        <v>45</v>
      </c>
      <c r="C269" s="28" t="s">
        <v>201</v>
      </c>
      <c r="D269" s="398" t="s">
        <v>192</v>
      </c>
      <c r="E269" s="397" t="s">
        <v>45</v>
      </c>
      <c r="F269" s="28" t="s">
        <v>201</v>
      </c>
      <c r="G269" s="398" t="s">
        <v>192</v>
      </c>
      <c r="H269" s="404" t="s">
        <v>1226</v>
      </c>
    </row>
    <row r="270" spans="1:8" x14ac:dyDescent="0.25">
      <c r="A270" s="377" t="s">
        <v>145</v>
      </c>
      <c r="B270" s="397" t="s">
        <v>45</v>
      </c>
      <c r="C270" s="28" t="s">
        <v>201</v>
      </c>
      <c r="D270" s="398" t="s">
        <v>192</v>
      </c>
      <c r="E270" s="397" t="s">
        <v>45</v>
      </c>
      <c r="F270" s="28" t="s">
        <v>201</v>
      </c>
      <c r="G270" s="398" t="s">
        <v>192</v>
      </c>
      <c r="H270" s="404" t="s">
        <v>1227</v>
      </c>
    </row>
    <row r="271" spans="1:8" x14ac:dyDescent="0.25">
      <c r="A271" s="377" t="s">
        <v>150</v>
      </c>
      <c r="B271" s="397" t="s">
        <v>45</v>
      </c>
      <c r="C271" s="28" t="s">
        <v>201</v>
      </c>
      <c r="D271" s="398" t="s">
        <v>192</v>
      </c>
      <c r="E271" s="397" t="s">
        <v>45</v>
      </c>
      <c r="F271" s="28" t="s">
        <v>201</v>
      </c>
      <c r="G271" s="398" t="s">
        <v>192</v>
      </c>
      <c r="H271" s="404" t="s">
        <v>1228</v>
      </c>
    </row>
    <row r="272" spans="1:8" x14ac:dyDescent="0.25">
      <c r="A272" s="377" t="s">
        <v>144</v>
      </c>
      <c r="B272" s="397" t="s">
        <v>45</v>
      </c>
      <c r="C272" s="28" t="s">
        <v>201</v>
      </c>
      <c r="D272" s="398" t="s">
        <v>192</v>
      </c>
      <c r="E272" s="397" t="s">
        <v>45</v>
      </c>
      <c r="F272" s="28" t="s">
        <v>201</v>
      </c>
      <c r="G272" s="398" t="s">
        <v>192</v>
      </c>
      <c r="H272" s="404" t="s">
        <v>1229</v>
      </c>
    </row>
    <row r="273" spans="1:8" x14ac:dyDescent="0.25">
      <c r="A273" s="377" t="s">
        <v>147</v>
      </c>
      <c r="B273" s="397" t="s">
        <v>45</v>
      </c>
      <c r="C273" s="28" t="s">
        <v>201</v>
      </c>
      <c r="D273" s="398" t="s">
        <v>192</v>
      </c>
      <c r="E273" s="397" t="s">
        <v>45</v>
      </c>
      <c r="F273" s="28" t="s">
        <v>201</v>
      </c>
      <c r="G273" s="398" t="s">
        <v>192</v>
      </c>
      <c r="H273" s="404" t="s">
        <v>1230</v>
      </c>
    </row>
    <row r="274" spans="1:8" x14ac:dyDescent="0.25">
      <c r="A274" s="377" t="s">
        <v>162</v>
      </c>
      <c r="B274" s="397" t="s">
        <v>45</v>
      </c>
      <c r="C274" s="28" t="s">
        <v>201</v>
      </c>
      <c r="D274" s="398" t="s">
        <v>192</v>
      </c>
      <c r="E274" s="397" t="s">
        <v>45</v>
      </c>
      <c r="F274" s="28" t="s">
        <v>201</v>
      </c>
      <c r="G274" s="398" t="s">
        <v>192</v>
      </c>
      <c r="H274" s="404" t="s">
        <v>1231</v>
      </c>
    </row>
    <row r="275" spans="1:8" x14ac:dyDescent="0.25">
      <c r="A275" s="377" t="s">
        <v>257</v>
      </c>
      <c r="B275" s="397" t="s">
        <v>45</v>
      </c>
      <c r="C275" s="28" t="s">
        <v>201</v>
      </c>
      <c r="D275" s="398" t="s">
        <v>192</v>
      </c>
      <c r="E275" s="397" t="s">
        <v>45</v>
      </c>
      <c r="F275" s="28" t="s">
        <v>201</v>
      </c>
      <c r="G275" s="398" t="s">
        <v>192</v>
      </c>
      <c r="H275" s="404" t="s">
        <v>1232</v>
      </c>
    </row>
    <row r="276" spans="1:8" x14ac:dyDescent="0.25">
      <c r="A276" s="377" t="s">
        <v>58</v>
      </c>
      <c r="B276" s="397" t="s">
        <v>45</v>
      </c>
      <c r="C276" s="28" t="s">
        <v>201</v>
      </c>
      <c r="D276" s="398" t="s">
        <v>192</v>
      </c>
      <c r="E276" s="397" t="s">
        <v>45</v>
      </c>
      <c r="F276" s="28" t="s">
        <v>201</v>
      </c>
      <c r="G276" s="398" t="s">
        <v>192</v>
      </c>
      <c r="H276" s="404" t="s">
        <v>1233</v>
      </c>
    </row>
    <row r="277" spans="1:8" x14ac:dyDescent="0.25">
      <c r="A277" s="373" t="s">
        <v>149</v>
      </c>
      <c r="B277" s="397" t="s">
        <v>45</v>
      </c>
      <c r="C277" s="28" t="s">
        <v>201</v>
      </c>
      <c r="D277" s="398" t="s">
        <v>192</v>
      </c>
      <c r="E277" s="397" t="s">
        <v>45</v>
      </c>
      <c r="F277" s="28" t="s">
        <v>201</v>
      </c>
      <c r="G277" s="398" t="s">
        <v>192</v>
      </c>
      <c r="H277" s="404" t="s">
        <v>1234</v>
      </c>
    </row>
    <row r="278" spans="1:8" ht="13" x14ac:dyDescent="0.25">
      <c r="A278" s="391" t="s">
        <v>283</v>
      </c>
      <c r="B278" s="397"/>
      <c r="C278" s="28"/>
      <c r="D278" s="398"/>
      <c r="E278" s="397"/>
      <c r="F278" s="28"/>
      <c r="G278" s="398"/>
      <c r="H278" s="404"/>
    </row>
    <row r="279" spans="1:8" x14ac:dyDescent="0.25">
      <c r="A279" s="375" t="s">
        <v>219</v>
      </c>
      <c r="B279" s="397" t="s">
        <v>45</v>
      </c>
      <c r="C279" s="28" t="s">
        <v>201</v>
      </c>
      <c r="D279" s="398" t="s">
        <v>192</v>
      </c>
      <c r="E279" s="397" t="s">
        <v>45</v>
      </c>
      <c r="F279" s="28" t="s">
        <v>201</v>
      </c>
      <c r="G279" s="398" t="s">
        <v>192</v>
      </c>
      <c r="H279" s="404" t="s">
        <v>1235</v>
      </c>
    </row>
    <row r="280" spans="1:8" ht="13" x14ac:dyDescent="0.25">
      <c r="A280" s="392" t="s">
        <v>172</v>
      </c>
      <c r="B280" s="397"/>
      <c r="C280" s="28"/>
      <c r="D280" s="398"/>
      <c r="E280" s="397"/>
      <c r="F280" s="28"/>
      <c r="G280" s="398"/>
      <c r="H280" s="404"/>
    </row>
    <row r="281" spans="1:8" x14ac:dyDescent="0.25">
      <c r="A281" s="377" t="s">
        <v>193</v>
      </c>
      <c r="B281" s="555"/>
      <c r="C281" s="556"/>
      <c r="D281" s="27"/>
      <c r="E281" s="397" t="s">
        <v>45</v>
      </c>
      <c r="F281" s="28" t="s">
        <v>201</v>
      </c>
      <c r="G281" s="398" t="s">
        <v>192</v>
      </c>
      <c r="H281" s="404" t="s">
        <v>1236</v>
      </c>
    </row>
    <row r="282" spans="1:8" x14ac:dyDescent="0.25">
      <c r="A282" s="379" t="s">
        <v>173</v>
      </c>
      <c r="B282" s="555"/>
      <c r="C282" s="556"/>
      <c r="D282" s="27"/>
      <c r="E282" s="397" t="s">
        <v>45</v>
      </c>
      <c r="F282" s="28" t="s">
        <v>201</v>
      </c>
      <c r="G282" s="398" t="s">
        <v>192</v>
      </c>
      <c r="H282" s="404" t="s">
        <v>1237</v>
      </c>
    </row>
    <row r="283" spans="1:8" x14ac:dyDescent="0.25">
      <c r="A283" s="379" t="s">
        <v>174</v>
      </c>
      <c r="B283" s="555"/>
      <c r="C283" s="556"/>
      <c r="D283" s="27"/>
      <c r="E283" s="397" t="s">
        <v>45</v>
      </c>
      <c r="F283" s="28" t="s">
        <v>201</v>
      </c>
      <c r="G283" s="398" t="s">
        <v>192</v>
      </c>
      <c r="H283" s="404" t="s">
        <v>1238</v>
      </c>
    </row>
    <row r="284" spans="1:8" x14ac:dyDescent="0.25">
      <c r="A284" s="379" t="s">
        <v>175</v>
      </c>
      <c r="B284" s="555"/>
      <c r="C284" s="556"/>
      <c r="D284" s="27"/>
      <c r="E284" s="397" t="s">
        <v>45</v>
      </c>
      <c r="F284" s="28" t="s">
        <v>201</v>
      </c>
      <c r="G284" s="398" t="s">
        <v>192</v>
      </c>
      <c r="H284" s="404" t="s">
        <v>1239</v>
      </c>
    </row>
    <row r="285" spans="1:8" x14ac:dyDescent="0.25">
      <c r="A285" s="379" t="s">
        <v>176</v>
      </c>
      <c r="B285" s="555"/>
      <c r="C285" s="556"/>
      <c r="D285" s="27"/>
      <c r="E285" s="397" t="s">
        <v>45</v>
      </c>
      <c r="F285" s="28" t="s">
        <v>201</v>
      </c>
      <c r="G285" s="398" t="s">
        <v>192</v>
      </c>
      <c r="H285" s="404" t="s">
        <v>1240</v>
      </c>
    </row>
    <row r="286" spans="1:8" x14ac:dyDescent="0.25">
      <c r="A286" s="377" t="s">
        <v>106</v>
      </c>
      <c r="B286" s="555"/>
      <c r="C286" s="556"/>
      <c r="D286" s="27"/>
      <c r="E286" s="397" t="s">
        <v>45</v>
      </c>
      <c r="F286" s="28" t="s">
        <v>201</v>
      </c>
      <c r="G286" s="398" t="s">
        <v>192</v>
      </c>
      <c r="H286" s="404" t="s">
        <v>1241</v>
      </c>
    </row>
    <row r="287" spans="1:8" x14ac:dyDescent="0.25">
      <c r="A287" s="377" t="s">
        <v>177</v>
      </c>
      <c r="B287" s="555"/>
      <c r="C287" s="556"/>
      <c r="D287" s="27"/>
      <c r="E287" s="397" t="s">
        <v>45</v>
      </c>
      <c r="F287" s="28" t="s">
        <v>201</v>
      </c>
      <c r="G287" s="398" t="s">
        <v>192</v>
      </c>
      <c r="H287" s="404" t="s">
        <v>1242</v>
      </c>
    </row>
    <row r="288" spans="1:8" ht="25" x14ac:dyDescent="0.25">
      <c r="A288" s="375" t="s">
        <v>220</v>
      </c>
      <c r="B288" s="397" t="s">
        <v>45</v>
      </c>
      <c r="C288" s="28" t="s">
        <v>201</v>
      </c>
      <c r="D288" s="398" t="s">
        <v>192</v>
      </c>
      <c r="E288" s="397" t="s">
        <v>45</v>
      </c>
      <c r="F288" s="28" t="s">
        <v>201</v>
      </c>
      <c r="G288" s="398" t="s">
        <v>192</v>
      </c>
      <c r="H288" s="404" t="s">
        <v>1243</v>
      </c>
    </row>
    <row r="289" spans="1:8" ht="13" x14ac:dyDescent="0.25">
      <c r="A289" s="392" t="s">
        <v>172</v>
      </c>
      <c r="B289" s="397"/>
      <c r="C289" s="28"/>
      <c r="D289" s="398"/>
      <c r="E289" s="397"/>
      <c r="F289" s="28"/>
      <c r="G289" s="398"/>
      <c r="H289" s="404"/>
    </row>
    <row r="290" spans="1:8" x14ac:dyDescent="0.25">
      <c r="A290" s="377" t="s">
        <v>193</v>
      </c>
      <c r="B290" s="550"/>
      <c r="C290" s="551"/>
      <c r="D290" s="552"/>
      <c r="E290" s="397" t="s">
        <v>45</v>
      </c>
      <c r="F290" s="28" t="s">
        <v>201</v>
      </c>
      <c r="G290" s="398" t="s">
        <v>192</v>
      </c>
      <c r="H290" s="404" t="s">
        <v>1244</v>
      </c>
    </row>
    <row r="291" spans="1:8" x14ac:dyDescent="0.25">
      <c r="A291" s="379" t="s">
        <v>173</v>
      </c>
      <c r="B291" s="550"/>
      <c r="C291" s="551"/>
      <c r="D291" s="552"/>
      <c r="E291" s="397" t="s">
        <v>45</v>
      </c>
      <c r="F291" s="28" t="s">
        <v>201</v>
      </c>
      <c r="G291" s="398" t="s">
        <v>192</v>
      </c>
      <c r="H291" s="404" t="s">
        <v>448</v>
      </c>
    </row>
    <row r="292" spans="1:8" x14ac:dyDescent="0.25">
      <c r="A292" s="379" t="s">
        <v>174</v>
      </c>
      <c r="B292" s="550"/>
      <c r="C292" s="551"/>
      <c r="D292" s="552"/>
      <c r="E292" s="397" t="s">
        <v>45</v>
      </c>
      <c r="F292" s="28" t="s">
        <v>201</v>
      </c>
      <c r="G292" s="398" t="s">
        <v>192</v>
      </c>
      <c r="H292" s="404" t="s">
        <v>449</v>
      </c>
    </row>
    <row r="293" spans="1:8" x14ac:dyDescent="0.25">
      <c r="A293" s="379" t="s">
        <v>175</v>
      </c>
      <c r="B293" s="550"/>
      <c r="C293" s="551"/>
      <c r="D293" s="552"/>
      <c r="E293" s="397" t="s">
        <v>45</v>
      </c>
      <c r="F293" s="28" t="s">
        <v>201</v>
      </c>
      <c r="G293" s="398" t="s">
        <v>192</v>
      </c>
      <c r="H293" s="404" t="s">
        <v>450</v>
      </c>
    </row>
    <row r="294" spans="1:8" x14ac:dyDescent="0.25">
      <c r="A294" s="379" t="s">
        <v>176</v>
      </c>
      <c r="B294" s="550"/>
      <c r="C294" s="551"/>
      <c r="D294" s="552"/>
      <c r="E294" s="397" t="s">
        <v>45</v>
      </c>
      <c r="F294" s="28" t="s">
        <v>201</v>
      </c>
      <c r="G294" s="398" t="s">
        <v>192</v>
      </c>
      <c r="H294" s="404" t="s">
        <v>1360</v>
      </c>
    </row>
    <row r="295" spans="1:8" x14ac:dyDescent="0.25">
      <c r="A295" s="377" t="s">
        <v>106</v>
      </c>
      <c r="B295" s="550"/>
      <c r="C295" s="551"/>
      <c r="D295" s="552"/>
      <c r="E295" s="397" t="s">
        <v>45</v>
      </c>
      <c r="F295" s="28" t="s">
        <v>201</v>
      </c>
      <c r="G295" s="398" t="s">
        <v>192</v>
      </c>
      <c r="H295" s="404" t="s">
        <v>451</v>
      </c>
    </row>
    <row r="296" spans="1:8" x14ac:dyDescent="0.25">
      <c r="A296" s="377" t="s">
        <v>177</v>
      </c>
      <c r="B296" s="550"/>
      <c r="C296" s="551"/>
      <c r="D296" s="552"/>
      <c r="E296" s="397" t="s">
        <v>45</v>
      </c>
      <c r="F296" s="28" t="s">
        <v>201</v>
      </c>
      <c r="G296" s="398" t="s">
        <v>192</v>
      </c>
      <c r="H296" s="404" t="s">
        <v>1359</v>
      </c>
    </row>
    <row r="297" spans="1:8" ht="26" x14ac:dyDescent="0.25">
      <c r="A297" s="392" t="s">
        <v>97</v>
      </c>
      <c r="B297" s="397"/>
      <c r="C297" s="28"/>
      <c r="D297" s="398"/>
      <c r="E297" s="397"/>
      <c r="F297" s="28"/>
      <c r="G297" s="398"/>
      <c r="H297" s="404"/>
    </row>
    <row r="298" spans="1:8" x14ac:dyDescent="0.25">
      <c r="A298" s="377" t="s">
        <v>145</v>
      </c>
      <c r="B298" s="397" t="s">
        <v>45</v>
      </c>
      <c r="C298" s="28" t="s">
        <v>201</v>
      </c>
      <c r="D298" s="398" t="s">
        <v>192</v>
      </c>
      <c r="E298" s="397" t="s">
        <v>45</v>
      </c>
      <c r="F298" s="28" t="s">
        <v>201</v>
      </c>
      <c r="G298" s="398" t="s">
        <v>192</v>
      </c>
      <c r="H298" s="404" t="s">
        <v>444</v>
      </c>
    </row>
    <row r="299" spans="1:8" x14ac:dyDescent="0.25">
      <c r="A299" s="377" t="s">
        <v>150</v>
      </c>
      <c r="B299" s="397" t="s">
        <v>45</v>
      </c>
      <c r="C299" s="28" t="s">
        <v>201</v>
      </c>
      <c r="D299" s="398" t="s">
        <v>192</v>
      </c>
      <c r="E299" s="397" t="s">
        <v>45</v>
      </c>
      <c r="F299" s="28" t="s">
        <v>201</v>
      </c>
      <c r="G299" s="398" t="s">
        <v>192</v>
      </c>
      <c r="H299" s="404" t="s">
        <v>1361</v>
      </c>
    </row>
    <row r="300" spans="1:8" x14ac:dyDescent="0.25">
      <c r="A300" s="377" t="s">
        <v>152</v>
      </c>
      <c r="B300" s="397" t="s">
        <v>45</v>
      </c>
      <c r="C300" s="28" t="s">
        <v>201</v>
      </c>
      <c r="D300" s="398" t="s">
        <v>192</v>
      </c>
      <c r="E300" s="397" t="s">
        <v>45</v>
      </c>
      <c r="F300" s="28" t="s">
        <v>201</v>
      </c>
      <c r="G300" s="398" t="s">
        <v>192</v>
      </c>
      <c r="H300" s="404" t="s">
        <v>445</v>
      </c>
    </row>
    <row r="301" spans="1:8" x14ac:dyDescent="0.25">
      <c r="A301" s="377" t="s">
        <v>250</v>
      </c>
      <c r="B301" s="397" t="s">
        <v>45</v>
      </c>
      <c r="C301" s="28" t="s">
        <v>201</v>
      </c>
      <c r="D301" s="398" t="s">
        <v>192</v>
      </c>
      <c r="E301" s="397" t="s">
        <v>45</v>
      </c>
      <c r="F301" s="28" t="s">
        <v>201</v>
      </c>
      <c r="G301" s="398" t="s">
        <v>192</v>
      </c>
      <c r="H301" s="404" t="s">
        <v>446</v>
      </c>
    </row>
    <row r="302" spans="1:8" x14ac:dyDescent="0.25">
      <c r="A302" s="377" t="s">
        <v>58</v>
      </c>
      <c r="B302" s="397" t="s">
        <v>45</v>
      </c>
      <c r="C302" s="28" t="s">
        <v>201</v>
      </c>
      <c r="D302" s="398" t="s">
        <v>192</v>
      </c>
      <c r="E302" s="397" t="s">
        <v>45</v>
      </c>
      <c r="F302" s="28" t="s">
        <v>201</v>
      </c>
      <c r="G302" s="398" t="s">
        <v>192</v>
      </c>
      <c r="H302" s="404" t="s">
        <v>447</v>
      </c>
    </row>
    <row r="303" spans="1:8" ht="13" x14ac:dyDescent="0.25">
      <c r="A303" s="371"/>
      <c r="B303" s="397"/>
      <c r="C303" s="28"/>
      <c r="D303" s="398"/>
      <c r="E303" s="397"/>
      <c r="F303" s="28"/>
      <c r="G303" s="398"/>
      <c r="H303" s="404"/>
    </row>
    <row r="304" spans="1:8" ht="13" x14ac:dyDescent="0.25">
      <c r="A304" s="380" t="s">
        <v>230</v>
      </c>
      <c r="B304" s="397"/>
      <c r="C304" s="28"/>
      <c r="D304" s="398"/>
      <c r="E304" s="397"/>
      <c r="F304" s="28"/>
      <c r="G304" s="398"/>
      <c r="H304" s="404"/>
    </row>
    <row r="305" spans="1:8" x14ac:dyDescent="0.25">
      <c r="A305" s="373" t="s">
        <v>179</v>
      </c>
      <c r="B305" s="550"/>
      <c r="C305" s="551"/>
      <c r="D305" s="552"/>
      <c r="E305" s="106" t="s">
        <v>47</v>
      </c>
      <c r="F305" s="28" t="s">
        <v>201</v>
      </c>
      <c r="G305" s="398" t="s">
        <v>192</v>
      </c>
      <c r="H305" s="404" t="s">
        <v>1245</v>
      </c>
    </row>
    <row r="306" spans="1:8" x14ac:dyDescent="0.25">
      <c r="A306" s="373" t="s">
        <v>180</v>
      </c>
      <c r="B306" s="550"/>
      <c r="C306" s="551"/>
      <c r="D306" s="552"/>
      <c r="E306" s="106" t="s">
        <v>47</v>
      </c>
      <c r="F306" s="28" t="s">
        <v>201</v>
      </c>
      <c r="G306" s="398" t="s">
        <v>192</v>
      </c>
      <c r="H306" s="404" t="s">
        <v>1246</v>
      </c>
    </row>
    <row r="307" spans="1:8" x14ac:dyDescent="0.25">
      <c r="A307" s="373" t="s">
        <v>58</v>
      </c>
      <c r="B307" s="550"/>
      <c r="C307" s="551"/>
      <c r="D307" s="552"/>
      <c r="E307" s="106" t="s">
        <v>47</v>
      </c>
      <c r="F307" s="28" t="s">
        <v>201</v>
      </c>
      <c r="G307" s="398" t="s">
        <v>192</v>
      </c>
      <c r="H307" s="404" t="s">
        <v>1247</v>
      </c>
    </row>
    <row r="308" spans="1:8" ht="13" x14ac:dyDescent="0.25">
      <c r="A308" s="371"/>
      <c r="B308" s="397"/>
      <c r="C308" s="28"/>
      <c r="D308" s="398"/>
      <c r="E308" s="397"/>
      <c r="F308" s="28"/>
      <c r="G308" s="398"/>
      <c r="H308" s="404"/>
    </row>
    <row r="309" spans="1:8" ht="13" x14ac:dyDescent="0.25">
      <c r="A309" s="371" t="s">
        <v>202</v>
      </c>
      <c r="B309" s="397" t="s">
        <v>45</v>
      </c>
      <c r="C309" s="28" t="s">
        <v>201</v>
      </c>
      <c r="D309" s="398" t="s">
        <v>192</v>
      </c>
      <c r="E309" s="397" t="s">
        <v>45</v>
      </c>
      <c r="F309" s="28" t="s">
        <v>201</v>
      </c>
      <c r="G309" s="398" t="s">
        <v>192</v>
      </c>
      <c r="H309" s="404" t="s">
        <v>202</v>
      </c>
    </row>
    <row r="310" spans="1:8" ht="13" x14ac:dyDescent="0.25">
      <c r="A310" s="371"/>
      <c r="B310" s="397"/>
      <c r="C310" s="28"/>
      <c r="D310" s="398"/>
      <c r="E310" s="397"/>
      <c r="F310" s="28"/>
      <c r="G310" s="398"/>
      <c r="H310" s="404"/>
    </row>
    <row r="311" spans="1:8" ht="13" x14ac:dyDescent="0.3">
      <c r="A311" s="393" t="s">
        <v>35</v>
      </c>
      <c r="B311" s="397" t="s">
        <v>45</v>
      </c>
      <c r="C311" s="28" t="s">
        <v>201</v>
      </c>
      <c r="D311" s="398" t="s">
        <v>192</v>
      </c>
      <c r="E311" s="397" t="s">
        <v>45</v>
      </c>
      <c r="F311" s="28" t="s">
        <v>201</v>
      </c>
      <c r="G311" s="398" t="s">
        <v>192</v>
      </c>
      <c r="H311" s="411" t="s">
        <v>35</v>
      </c>
    </row>
    <row r="312" spans="1:8" ht="13" x14ac:dyDescent="0.25">
      <c r="A312" s="372" t="s">
        <v>21</v>
      </c>
      <c r="B312" s="397" t="s">
        <v>45</v>
      </c>
      <c r="C312" s="28" t="s">
        <v>201</v>
      </c>
      <c r="D312" s="398" t="s">
        <v>192</v>
      </c>
      <c r="E312" s="557"/>
      <c r="F312" s="558"/>
      <c r="G312" s="559"/>
      <c r="H312" s="405"/>
    </row>
    <row r="313" spans="1:8" x14ac:dyDescent="0.25">
      <c r="A313" s="394" t="s">
        <v>142</v>
      </c>
      <c r="B313" s="397"/>
      <c r="C313" s="28"/>
      <c r="D313" s="398"/>
      <c r="E313" s="560" t="s">
        <v>45</v>
      </c>
      <c r="F313" s="561" t="s">
        <v>201</v>
      </c>
      <c r="G313" s="562" t="s">
        <v>192</v>
      </c>
      <c r="H313" s="411" t="s">
        <v>1248</v>
      </c>
    </row>
    <row r="314" spans="1:8" ht="13" x14ac:dyDescent="0.25">
      <c r="A314" s="391" t="s">
        <v>6</v>
      </c>
      <c r="B314" s="397"/>
      <c r="C314" s="28"/>
      <c r="D314" s="398"/>
      <c r="E314" s="397"/>
      <c r="F314" s="28"/>
      <c r="G314" s="398"/>
      <c r="H314" s="411"/>
    </row>
    <row r="315" spans="1:8" x14ac:dyDescent="0.25">
      <c r="A315" s="395" t="s">
        <v>219</v>
      </c>
      <c r="B315" s="397" t="s">
        <v>45</v>
      </c>
      <c r="C315" s="28" t="s">
        <v>201</v>
      </c>
      <c r="D315" s="398" t="s">
        <v>192</v>
      </c>
      <c r="E315" s="397" t="s">
        <v>45</v>
      </c>
      <c r="F315" s="28" t="s">
        <v>201</v>
      </c>
      <c r="G315" s="398" t="s">
        <v>192</v>
      </c>
      <c r="H315" s="411" t="s">
        <v>372</v>
      </c>
    </row>
    <row r="316" spans="1:8" ht="25" x14ac:dyDescent="0.25">
      <c r="A316" s="395" t="s">
        <v>220</v>
      </c>
      <c r="B316" s="397" t="s">
        <v>45</v>
      </c>
      <c r="C316" s="28" t="s">
        <v>201</v>
      </c>
      <c r="D316" s="398" t="s">
        <v>192</v>
      </c>
      <c r="E316" s="397" t="s">
        <v>45</v>
      </c>
      <c r="F316" s="28" t="s">
        <v>201</v>
      </c>
      <c r="G316" s="398" t="s">
        <v>192</v>
      </c>
      <c r="H316" s="411" t="s">
        <v>373</v>
      </c>
    </row>
    <row r="317" spans="1:8" x14ac:dyDescent="0.25">
      <c r="A317" s="394" t="s">
        <v>149</v>
      </c>
      <c r="B317" s="397" t="s">
        <v>45</v>
      </c>
      <c r="C317" s="28" t="s">
        <v>201</v>
      </c>
      <c r="D317" s="398" t="s">
        <v>192</v>
      </c>
      <c r="E317" s="397" t="s">
        <v>45</v>
      </c>
      <c r="F317" s="28" t="s">
        <v>201</v>
      </c>
      <c r="G317" s="398" t="s">
        <v>192</v>
      </c>
      <c r="H317" s="411" t="s">
        <v>1249</v>
      </c>
    </row>
    <row r="318" spans="1:8" ht="13" x14ac:dyDescent="0.25">
      <c r="A318" s="391" t="s">
        <v>283</v>
      </c>
      <c r="B318" s="397"/>
      <c r="C318" s="28"/>
      <c r="D318" s="398"/>
      <c r="E318" s="397"/>
      <c r="F318" s="28"/>
      <c r="G318" s="398"/>
      <c r="H318" s="411"/>
    </row>
    <row r="319" spans="1:8" x14ac:dyDescent="0.25">
      <c r="A319" s="395" t="s">
        <v>219</v>
      </c>
      <c r="B319" s="397" t="s">
        <v>45</v>
      </c>
      <c r="C319" s="28" t="s">
        <v>201</v>
      </c>
      <c r="D319" s="398" t="s">
        <v>192</v>
      </c>
      <c r="E319" s="397" t="s">
        <v>45</v>
      </c>
      <c r="F319" s="28" t="s">
        <v>201</v>
      </c>
      <c r="G319" s="398" t="s">
        <v>192</v>
      </c>
      <c r="H319" s="411" t="s">
        <v>374</v>
      </c>
    </row>
    <row r="320" spans="1:8" ht="25" x14ac:dyDescent="0.25">
      <c r="A320" s="395" t="s">
        <v>220</v>
      </c>
      <c r="B320" s="397" t="s">
        <v>45</v>
      </c>
      <c r="C320" s="28" t="s">
        <v>201</v>
      </c>
      <c r="D320" s="398" t="s">
        <v>192</v>
      </c>
      <c r="E320" s="397" t="s">
        <v>45</v>
      </c>
      <c r="F320" s="28" t="s">
        <v>201</v>
      </c>
      <c r="G320" s="398" t="s">
        <v>192</v>
      </c>
      <c r="H320" s="411" t="s">
        <v>375</v>
      </c>
    </row>
    <row r="321" spans="1:8" ht="13" x14ac:dyDescent="0.3">
      <c r="A321" s="396" t="s">
        <v>164</v>
      </c>
      <c r="B321" s="397"/>
      <c r="C321" s="28"/>
      <c r="D321" s="398"/>
      <c r="E321" s="397"/>
      <c r="F321" s="28"/>
      <c r="G321" s="398"/>
      <c r="H321" s="411"/>
    </row>
    <row r="322" spans="1:8" x14ac:dyDescent="0.25">
      <c r="A322" s="394" t="s">
        <v>1</v>
      </c>
      <c r="B322" s="397" t="s">
        <v>45</v>
      </c>
      <c r="C322" s="28" t="s">
        <v>201</v>
      </c>
      <c r="D322" s="398" t="s">
        <v>192</v>
      </c>
      <c r="E322" s="397" t="s">
        <v>45</v>
      </c>
      <c r="F322" s="28" t="s">
        <v>201</v>
      </c>
      <c r="G322" s="398" t="s">
        <v>192</v>
      </c>
      <c r="H322" s="411" t="s">
        <v>370</v>
      </c>
    </row>
    <row r="323" spans="1:8" ht="13" thickBot="1" x14ac:dyDescent="0.3">
      <c r="A323" s="403" t="s">
        <v>58</v>
      </c>
      <c r="B323" s="401" t="s">
        <v>45</v>
      </c>
      <c r="C323" s="63" t="s">
        <v>201</v>
      </c>
      <c r="D323" s="402" t="s">
        <v>192</v>
      </c>
      <c r="E323" s="401" t="s">
        <v>45</v>
      </c>
      <c r="F323" s="63" t="s">
        <v>201</v>
      </c>
      <c r="G323" s="402" t="s">
        <v>192</v>
      </c>
      <c r="H323" s="265" t="s">
        <v>371</v>
      </c>
    </row>
    <row r="324" spans="1:8" ht="14.25" customHeight="1" x14ac:dyDescent="0.25">
      <c r="A324" s="1062" t="s">
        <v>2159</v>
      </c>
      <c r="B324" s="370"/>
      <c r="C324" s="370"/>
      <c r="D324" s="370"/>
      <c r="E324" s="41"/>
      <c r="F324" s="41"/>
      <c r="G324" s="41"/>
    </row>
    <row r="325" spans="1:8" x14ac:dyDescent="0.25">
      <c r="A325" s="1063"/>
      <c r="B325" s="41"/>
      <c r="C325" s="41"/>
      <c r="D325" s="41"/>
      <c r="E325" s="41"/>
      <c r="F325" s="41"/>
      <c r="G325" s="41"/>
    </row>
    <row r="326" spans="1:8" x14ac:dyDescent="0.25">
      <c r="A326" s="1063"/>
      <c r="B326" s="41"/>
      <c r="C326" s="41"/>
      <c r="D326" s="41"/>
      <c r="E326" s="41"/>
      <c r="F326" s="41"/>
      <c r="G326" s="41"/>
    </row>
    <row r="327" spans="1:8" x14ac:dyDescent="0.25">
      <c r="A327" s="1063"/>
      <c r="B327" s="16"/>
      <c r="C327" s="16"/>
      <c r="D327" s="16"/>
      <c r="F327" s="16"/>
      <c r="G327" s="16"/>
    </row>
    <row r="328" spans="1:8" x14ac:dyDescent="0.25">
      <c r="A328" s="1063"/>
      <c r="B328" s="16"/>
      <c r="C328" s="16"/>
      <c r="D328" s="16"/>
      <c r="F328" s="16"/>
      <c r="G328" s="16"/>
    </row>
    <row r="329" spans="1:8" x14ac:dyDescent="0.25">
      <c r="A329" s="1063"/>
      <c r="B329" s="16"/>
      <c r="C329" s="16"/>
      <c r="D329" s="16"/>
      <c r="F329" s="16"/>
      <c r="G329" s="16"/>
    </row>
    <row r="330" spans="1:8" x14ac:dyDescent="0.25">
      <c r="A330" s="1063"/>
      <c r="B330" s="16"/>
      <c r="C330" s="16"/>
      <c r="D330" s="16"/>
      <c r="F330" s="16"/>
      <c r="G330" s="16"/>
    </row>
    <row r="331" spans="1:8" x14ac:dyDescent="0.25">
      <c r="A331" s="1063"/>
      <c r="B331" s="16"/>
      <c r="C331" s="16"/>
      <c r="D331" s="16"/>
      <c r="F331" s="16"/>
      <c r="G331" s="16"/>
    </row>
    <row r="332" spans="1:8" x14ac:dyDescent="0.25">
      <c r="A332" s="1063"/>
      <c r="B332" s="16"/>
      <c r="C332" s="16"/>
      <c r="D332" s="16"/>
      <c r="F332" s="16"/>
      <c r="G332" s="16"/>
    </row>
    <row r="333" spans="1:8" x14ac:dyDescent="0.25">
      <c r="A333" s="1063"/>
      <c r="B333" s="16"/>
      <c r="C333" s="16"/>
      <c r="D333" s="16"/>
      <c r="F333" s="16"/>
      <c r="G333" s="16"/>
    </row>
    <row r="334" spans="1:8" x14ac:dyDescent="0.25">
      <c r="A334" s="1063"/>
      <c r="B334" s="16"/>
      <c r="C334" s="16"/>
      <c r="D334" s="16"/>
      <c r="F334" s="16"/>
      <c r="G334" s="16"/>
    </row>
    <row r="343" spans="1:7" x14ac:dyDescent="0.25">
      <c r="A343" s="16"/>
      <c r="B343" s="16"/>
      <c r="C343" s="16"/>
      <c r="D343" s="16"/>
      <c r="F343" s="16"/>
      <c r="G343" s="16"/>
    </row>
    <row r="344" spans="1:7" x14ac:dyDescent="0.25">
      <c r="A344" s="16"/>
      <c r="B344" s="16"/>
      <c r="C344" s="16"/>
      <c r="D344" s="16"/>
      <c r="F344" s="16"/>
      <c r="G344" s="16"/>
    </row>
    <row r="345" spans="1:7" x14ac:dyDescent="0.25">
      <c r="A345" s="16"/>
      <c r="B345" s="16"/>
      <c r="C345" s="16"/>
      <c r="D345" s="16"/>
      <c r="F345" s="16"/>
      <c r="G345" s="16"/>
    </row>
    <row r="346" spans="1:7" x14ac:dyDescent="0.25">
      <c r="A346" s="16"/>
      <c r="B346" s="16"/>
      <c r="C346" s="16"/>
      <c r="D346" s="16"/>
      <c r="F346" s="16"/>
      <c r="G346" s="16"/>
    </row>
    <row r="347" spans="1:7" x14ac:dyDescent="0.25">
      <c r="A347" s="16"/>
      <c r="B347" s="16"/>
      <c r="C347" s="16"/>
      <c r="D347" s="16"/>
      <c r="F347" s="16"/>
      <c r="G347" s="16"/>
    </row>
    <row r="348" spans="1:7" x14ac:dyDescent="0.25">
      <c r="A348" s="16"/>
      <c r="B348" s="16"/>
      <c r="C348" s="16"/>
      <c r="D348" s="16"/>
      <c r="F348" s="16"/>
      <c r="G348" s="16"/>
    </row>
    <row r="349" spans="1:7" x14ac:dyDescent="0.25">
      <c r="A349" s="16"/>
      <c r="B349" s="16"/>
      <c r="C349" s="16"/>
      <c r="D349" s="16"/>
      <c r="F349" s="16"/>
      <c r="G349" s="16"/>
    </row>
    <row r="350" spans="1:7" x14ac:dyDescent="0.25">
      <c r="A350" s="16"/>
      <c r="B350" s="16"/>
      <c r="C350" s="16"/>
      <c r="D350" s="16"/>
      <c r="F350" s="16"/>
      <c r="G350" s="16"/>
    </row>
    <row r="359" spans="1:7" x14ac:dyDescent="0.25">
      <c r="A359" s="16"/>
      <c r="B359" s="16"/>
      <c r="C359" s="16"/>
      <c r="D359" s="16"/>
      <c r="F359" s="16"/>
      <c r="G359" s="16"/>
    </row>
    <row r="360" spans="1:7" x14ac:dyDescent="0.25">
      <c r="A360" s="16"/>
      <c r="B360" s="16"/>
      <c r="C360" s="16"/>
      <c r="D360" s="16"/>
      <c r="F360" s="16"/>
      <c r="G360" s="16"/>
    </row>
    <row r="361" spans="1:7" x14ac:dyDescent="0.25">
      <c r="A361" s="16"/>
      <c r="B361" s="16"/>
      <c r="C361" s="16"/>
      <c r="D361" s="16"/>
      <c r="F361" s="16"/>
      <c r="G361" s="16"/>
    </row>
    <row r="362" spans="1:7" x14ac:dyDescent="0.25">
      <c r="A362" s="16"/>
      <c r="B362" s="16"/>
      <c r="C362" s="16"/>
      <c r="D362" s="16"/>
      <c r="F362" s="16"/>
      <c r="G362" s="16"/>
    </row>
    <row r="363" spans="1:7" x14ac:dyDescent="0.25">
      <c r="A363" s="16"/>
      <c r="B363" s="16"/>
      <c r="C363" s="16"/>
      <c r="D363" s="16"/>
      <c r="F363" s="16"/>
      <c r="G363" s="16"/>
    </row>
    <row r="364" spans="1:7" x14ac:dyDescent="0.25">
      <c r="A364" s="16"/>
      <c r="B364" s="16"/>
      <c r="C364" s="16"/>
      <c r="D364" s="16"/>
      <c r="F364" s="16"/>
      <c r="G364" s="16"/>
    </row>
    <row r="365" spans="1:7" x14ac:dyDescent="0.25">
      <c r="A365" s="16"/>
      <c r="B365" s="16"/>
      <c r="C365" s="16"/>
      <c r="D365" s="16"/>
      <c r="F365" s="16"/>
      <c r="G365" s="16"/>
    </row>
    <row r="366" spans="1:7" x14ac:dyDescent="0.25">
      <c r="A366" s="16"/>
      <c r="B366" s="16"/>
      <c r="C366" s="16"/>
      <c r="D366" s="16"/>
      <c r="F366" s="16"/>
      <c r="G366" s="16"/>
    </row>
    <row r="428" spans="1:7" x14ac:dyDescent="0.25">
      <c r="A428" s="16"/>
      <c r="B428" s="16"/>
      <c r="C428" s="16"/>
      <c r="D428" s="16"/>
      <c r="F428" s="16"/>
      <c r="G428" s="16"/>
    </row>
    <row r="516" spans="1:7" x14ac:dyDescent="0.25">
      <c r="A516" s="16"/>
      <c r="B516" s="16"/>
      <c r="C516" s="16"/>
      <c r="D516" s="16"/>
      <c r="F516" s="16"/>
      <c r="G516" s="16"/>
    </row>
    <row r="542" spans="1:7" x14ac:dyDescent="0.25">
      <c r="A542" s="16"/>
      <c r="B542" s="16"/>
      <c r="C542" s="16"/>
      <c r="D542" s="16"/>
      <c r="F542" s="16"/>
      <c r="G542" s="16"/>
    </row>
  </sheetData>
  <sheetProtection algorithmName="SHA-512" hashValue="DWeZdNAa6FGQ4yHy6FeRwj92XxPmoLaPiVUxeS7UKqJBNCZ4S66SBN1zASyYX+9qsD25a1qymxprG/8MCjKkZg==" saltValue="6Fnx72kra4SNh0VfYvLUWQ==" spinCount="100000" sheet="1" formatColumns="0" formatRows="0" sort="0" autoFilter="0"/>
  <mergeCells count="11">
    <mergeCell ref="A324:A334"/>
    <mergeCell ref="H6:H8"/>
    <mergeCell ref="A6:A8"/>
    <mergeCell ref="E5:G5"/>
    <mergeCell ref="B5:D5"/>
    <mergeCell ref="B6:B8"/>
    <mergeCell ref="C6:C8"/>
    <mergeCell ref="D6:D8"/>
    <mergeCell ref="G6:G8"/>
    <mergeCell ref="F6:F8"/>
    <mergeCell ref="E6:E8"/>
  </mergeCells>
  <hyperlinks>
    <hyperlink ref="A1" location="INDEX!A1" display="Back to INDEX" xr:uid="{00000000-0004-0000-14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9">
    <tabColor rgb="FFFFC000"/>
  </sheetPr>
  <dimension ref="A1:E38"/>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9.296875" defaultRowHeight="12.5" x14ac:dyDescent="0.25"/>
  <cols>
    <col min="1" max="1" width="58.296875" style="2" bestFit="1" customWidth="1"/>
    <col min="2" max="2" width="16.69921875" style="2" customWidth="1"/>
    <col min="3" max="3" width="14.296875" style="1" customWidth="1"/>
    <col min="4" max="4" width="14" style="1" customWidth="1"/>
    <col min="5" max="5" width="188.19921875" style="1" customWidth="1"/>
    <col min="6" max="16384" width="9.296875" style="1"/>
  </cols>
  <sheetData>
    <row r="1" spans="1:5" s="80" customFormat="1" ht="13" x14ac:dyDescent="0.3">
      <c r="A1" s="128" t="s">
        <v>1303</v>
      </c>
      <c r="B1" s="2"/>
    </row>
    <row r="2" spans="1:5" s="49" customFormat="1" ht="15.5" x14ac:dyDescent="0.35">
      <c r="A2" s="477" t="s">
        <v>1674</v>
      </c>
      <c r="B2" s="64"/>
    </row>
    <row r="3" spans="1:5" s="49" customFormat="1" ht="13" x14ac:dyDescent="0.25">
      <c r="A3" s="65" t="s">
        <v>300</v>
      </c>
      <c r="B3" s="64"/>
    </row>
    <row r="4" spans="1:5" s="49" customFormat="1" ht="21.5" thickBot="1" x14ac:dyDescent="0.3">
      <c r="A4" s="66" t="s">
        <v>301</v>
      </c>
      <c r="B4" s="67"/>
    </row>
    <row r="5" spans="1:5" ht="18" customHeight="1" x14ac:dyDescent="0.25">
      <c r="A5" s="1078" t="s">
        <v>72</v>
      </c>
      <c r="B5" s="1080" t="s">
        <v>73</v>
      </c>
      <c r="C5" s="1082" t="s">
        <v>122</v>
      </c>
      <c r="D5" s="1084" t="s">
        <v>52</v>
      </c>
      <c r="E5" s="1074" t="s">
        <v>661</v>
      </c>
    </row>
    <row r="6" spans="1:5" ht="21.65" customHeight="1" thickBot="1" x14ac:dyDescent="0.3">
      <c r="A6" s="1079"/>
      <c r="B6" s="1081"/>
      <c r="C6" s="1083"/>
      <c r="D6" s="1085"/>
      <c r="E6" s="1075"/>
    </row>
    <row r="7" spans="1:5" ht="41.15" customHeight="1" x14ac:dyDescent="0.25">
      <c r="A7" s="268" t="s">
        <v>181</v>
      </c>
      <c r="B7" s="277" t="s">
        <v>45</v>
      </c>
      <c r="C7" s="278" t="s">
        <v>127</v>
      </c>
      <c r="D7" s="279" t="s">
        <v>192</v>
      </c>
      <c r="E7" s="255" t="s">
        <v>514</v>
      </c>
    </row>
    <row r="8" spans="1:5" ht="13" x14ac:dyDescent="0.25">
      <c r="A8" s="274" t="s">
        <v>28</v>
      </c>
      <c r="B8" s="280"/>
      <c r="C8" s="280"/>
      <c r="D8" s="281"/>
      <c r="E8" s="255"/>
    </row>
    <row r="9" spans="1:5" x14ac:dyDescent="0.25">
      <c r="A9" s="275" t="s">
        <v>37</v>
      </c>
      <c r="B9" s="280" t="s">
        <v>45</v>
      </c>
      <c r="C9" s="280" t="s">
        <v>127</v>
      </c>
      <c r="D9" s="281" t="s">
        <v>192</v>
      </c>
      <c r="E9" s="255" t="s">
        <v>462</v>
      </c>
    </row>
    <row r="10" spans="1:5" x14ac:dyDescent="0.25">
      <c r="A10" s="275" t="s">
        <v>38</v>
      </c>
      <c r="B10" s="280" t="s">
        <v>45</v>
      </c>
      <c r="C10" s="280" t="s">
        <v>127</v>
      </c>
      <c r="D10" s="281" t="s">
        <v>192</v>
      </c>
      <c r="E10" s="255" t="s">
        <v>463</v>
      </c>
    </row>
    <row r="11" spans="1:5" x14ac:dyDescent="0.25">
      <c r="A11" s="275" t="s">
        <v>259</v>
      </c>
      <c r="B11" s="280" t="s">
        <v>45</v>
      </c>
      <c r="C11" s="280" t="s">
        <v>127</v>
      </c>
      <c r="D11" s="281" t="s">
        <v>192</v>
      </c>
      <c r="E11" s="255" t="s">
        <v>464</v>
      </c>
    </row>
    <row r="12" spans="1:5" x14ac:dyDescent="0.25">
      <c r="A12" s="275" t="s">
        <v>195</v>
      </c>
      <c r="B12" s="280" t="s">
        <v>45</v>
      </c>
      <c r="C12" s="280" t="s">
        <v>127</v>
      </c>
      <c r="D12" s="281" t="s">
        <v>192</v>
      </c>
      <c r="E12" s="255" t="s">
        <v>465</v>
      </c>
    </row>
    <row r="13" spans="1:5" x14ac:dyDescent="0.25">
      <c r="A13" s="275" t="s">
        <v>39</v>
      </c>
      <c r="B13" s="280" t="s">
        <v>45</v>
      </c>
      <c r="C13" s="280" t="s">
        <v>127</v>
      </c>
      <c r="D13" s="281" t="s">
        <v>192</v>
      </c>
      <c r="E13" s="255" t="s">
        <v>466</v>
      </c>
    </row>
    <row r="14" spans="1:5" x14ac:dyDescent="0.25">
      <c r="A14" s="275" t="s">
        <v>40</v>
      </c>
      <c r="B14" s="280" t="s">
        <v>45</v>
      </c>
      <c r="C14" s="280" t="s">
        <v>127</v>
      </c>
      <c r="D14" s="281" t="s">
        <v>192</v>
      </c>
      <c r="E14" s="255" t="s">
        <v>467</v>
      </c>
    </row>
    <row r="15" spans="1:5" x14ac:dyDescent="0.25">
      <c r="A15" s="275"/>
      <c r="B15" s="280"/>
      <c r="C15" s="280"/>
      <c r="D15" s="281"/>
      <c r="E15" s="255"/>
    </row>
    <row r="16" spans="1:5" ht="36.65" customHeight="1" x14ac:dyDescent="0.25">
      <c r="A16" s="88" t="s">
        <v>182</v>
      </c>
      <c r="B16" s="282" t="s">
        <v>45</v>
      </c>
      <c r="C16" s="280" t="s">
        <v>127</v>
      </c>
      <c r="D16" s="281" t="s">
        <v>192</v>
      </c>
      <c r="E16" s="255" t="s">
        <v>515</v>
      </c>
    </row>
    <row r="17" spans="1:5" ht="13" x14ac:dyDescent="0.25">
      <c r="A17" s="274" t="s">
        <v>28</v>
      </c>
      <c r="B17" s="280"/>
      <c r="C17" s="280"/>
      <c r="D17" s="281"/>
      <c r="E17" s="255"/>
    </row>
    <row r="18" spans="1:5" x14ac:dyDescent="0.25">
      <c r="A18" s="275" t="s">
        <v>37</v>
      </c>
      <c r="B18" s="280" t="s">
        <v>45</v>
      </c>
      <c r="C18" s="280" t="s">
        <v>127</v>
      </c>
      <c r="D18" s="281" t="s">
        <v>192</v>
      </c>
      <c r="E18" s="255" t="s">
        <v>468</v>
      </c>
    </row>
    <row r="19" spans="1:5" x14ac:dyDescent="0.25">
      <c r="A19" s="275" t="s">
        <v>38</v>
      </c>
      <c r="B19" s="280" t="s">
        <v>45</v>
      </c>
      <c r="C19" s="280" t="s">
        <v>127</v>
      </c>
      <c r="D19" s="281" t="s">
        <v>192</v>
      </c>
      <c r="E19" s="255" t="s">
        <v>469</v>
      </c>
    </row>
    <row r="20" spans="1:5" x14ac:dyDescent="0.25">
      <c r="A20" s="275" t="s">
        <v>259</v>
      </c>
      <c r="B20" s="280" t="s">
        <v>45</v>
      </c>
      <c r="C20" s="280" t="s">
        <v>127</v>
      </c>
      <c r="D20" s="281" t="s">
        <v>192</v>
      </c>
      <c r="E20" s="255" t="s">
        <v>470</v>
      </c>
    </row>
    <row r="21" spans="1:5" x14ac:dyDescent="0.25">
      <c r="A21" s="275" t="s">
        <v>195</v>
      </c>
      <c r="B21" s="280" t="s">
        <v>45</v>
      </c>
      <c r="C21" s="280" t="s">
        <v>127</v>
      </c>
      <c r="D21" s="281" t="s">
        <v>192</v>
      </c>
      <c r="E21" s="255" t="s">
        <v>471</v>
      </c>
    </row>
    <row r="22" spans="1:5" x14ac:dyDescent="0.25">
      <c r="A22" s="275" t="s">
        <v>39</v>
      </c>
      <c r="B22" s="280" t="s">
        <v>45</v>
      </c>
      <c r="C22" s="280" t="s">
        <v>127</v>
      </c>
      <c r="D22" s="281" t="s">
        <v>192</v>
      </c>
      <c r="E22" s="255" t="s">
        <v>472</v>
      </c>
    </row>
    <row r="23" spans="1:5" x14ac:dyDescent="0.25">
      <c r="A23" s="275" t="s">
        <v>40</v>
      </c>
      <c r="B23" s="280" t="s">
        <v>45</v>
      </c>
      <c r="C23" s="280" t="s">
        <v>127</v>
      </c>
      <c r="D23" s="281" t="s">
        <v>192</v>
      </c>
      <c r="E23" s="255" t="s">
        <v>473</v>
      </c>
    </row>
    <row r="24" spans="1:5" x14ac:dyDescent="0.25">
      <c r="A24" s="275"/>
      <c r="B24" s="280"/>
      <c r="C24" s="280"/>
      <c r="D24" s="281"/>
      <c r="E24" s="255"/>
    </row>
    <row r="25" spans="1:5" ht="38.15" customHeight="1" x14ac:dyDescent="0.25">
      <c r="A25" s="88" t="s">
        <v>183</v>
      </c>
      <c r="B25" s="282" t="s">
        <v>45</v>
      </c>
      <c r="C25" s="280" t="s">
        <v>127</v>
      </c>
      <c r="D25" s="281" t="s">
        <v>192</v>
      </c>
      <c r="E25" s="255" t="s">
        <v>516</v>
      </c>
    </row>
    <row r="26" spans="1:5" ht="13" x14ac:dyDescent="0.25">
      <c r="A26" s="274" t="s">
        <v>28</v>
      </c>
      <c r="B26" s="280"/>
      <c r="C26" s="280"/>
      <c r="D26" s="281"/>
      <c r="E26" s="255"/>
    </row>
    <row r="27" spans="1:5" x14ac:dyDescent="0.25">
      <c r="A27" s="275" t="s">
        <v>37</v>
      </c>
      <c r="B27" s="280" t="s">
        <v>45</v>
      </c>
      <c r="C27" s="280" t="s">
        <v>127</v>
      </c>
      <c r="D27" s="281" t="s">
        <v>192</v>
      </c>
      <c r="E27" s="255" t="s">
        <v>474</v>
      </c>
    </row>
    <row r="28" spans="1:5" x14ac:dyDescent="0.25">
      <c r="A28" s="275" t="s">
        <v>38</v>
      </c>
      <c r="B28" s="280" t="s">
        <v>45</v>
      </c>
      <c r="C28" s="280" t="s">
        <v>127</v>
      </c>
      <c r="D28" s="281" t="s">
        <v>192</v>
      </c>
      <c r="E28" s="255" t="s">
        <v>475</v>
      </c>
    </row>
    <row r="29" spans="1:5" x14ac:dyDescent="0.25">
      <c r="A29" s="275" t="s">
        <v>259</v>
      </c>
      <c r="B29" s="280" t="s">
        <v>45</v>
      </c>
      <c r="C29" s="280" t="s">
        <v>127</v>
      </c>
      <c r="D29" s="281" t="s">
        <v>192</v>
      </c>
      <c r="E29" s="255" t="s">
        <v>476</v>
      </c>
    </row>
    <row r="30" spans="1:5" x14ac:dyDescent="0.25">
      <c r="A30" s="275" t="s">
        <v>195</v>
      </c>
      <c r="B30" s="280" t="s">
        <v>45</v>
      </c>
      <c r="C30" s="280" t="s">
        <v>127</v>
      </c>
      <c r="D30" s="281" t="s">
        <v>192</v>
      </c>
      <c r="E30" s="255" t="s">
        <v>477</v>
      </c>
    </row>
    <row r="31" spans="1:5" x14ac:dyDescent="0.25">
      <c r="A31" s="275" t="s">
        <v>39</v>
      </c>
      <c r="B31" s="280" t="s">
        <v>45</v>
      </c>
      <c r="C31" s="280" t="s">
        <v>127</v>
      </c>
      <c r="D31" s="281" t="s">
        <v>192</v>
      </c>
      <c r="E31" s="255" t="s">
        <v>478</v>
      </c>
    </row>
    <row r="32" spans="1:5" x14ac:dyDescent="0.25">
      <c r="A32" s="275" t="s">
        <v>40</v>
      </c>
      <c r="B32" s="280" t="s">
        <v>45</v>
      </c>
      <c r="C32" s="280" t="s">
        <v>127</v>
      </c>
      <c r="D32" s="281" t="s">
        <v>192</v>
      </c>
      <c r="E32" s="255" t="s">
        <v>479</v>
      </c>
    </row>
    <row r="33" spans="1:5" x14ac:dyDescent="0.25">
      <c r="A33" s="275"/>
      <c r="B33" s="280"/>
      <c r="C33" s="280"/>
      <c r="D33" s="281"/>
      <c r="E33" s="255"/>
    </row>
    <row r="34" spans="1:5" x14ac:dyDescent="0.25">
      <c r="A34" s="273" t="s">
        <v>32</v>
      </c>
      <c r="B34" s="280" t="s">
        <v>47</v>
      </c>
      <c r="C34" s="280" t="s">
        <v>127</v>
      </c>
      <c r="D34" s="281" t="s">
        <v>192</v>
      </c>
      <c r="E34" s="255" t="s">
        <v>32</v>
      </c>
    </row>
    <row r="35" spans="1:5" x14ac:dyDescent="0.25">
      <c r="A35" s="273" t="s">
        <v>33</v>
      </c>
      <c r="B35" s="280" t="s">
        <v>47</v>
      </c>
      <c r="C35" s="280" t="s">
        <v>127</v>
      </c>
      <c r="D35" s="281" t="s">
        <v>192</v>
      </c>
      <c r="E35" s="255" t="s">
        <v>33</v>
      </c>
    </row>
    <row r="36" spans="1:5" ht="13" thickBot="1" x14ac:dyDescent="0.3">
      <c r="A36" s="276" t="s">
        <v>34</v>
      </c>
      <c r="B36" s="283" t="s">
        <v>47</v>
      </c>
      <c r="C36" s="283" t="s">
        <v>127</v>
      </c>
      <c r="D36" s="284" t="s">
        <v>192</v>
      </c>
      <c r="E36" s="359" t="s">
        <v>34</v>
      </c>
    </row>
    <row r="37" spans="1:5" ht="14.25" customHeight="1" x14ac:dyDescent="0.25">
      <c r="A37" s="1076" t="s">
        <v>302</v>
      </c>
    </row>
    <row r="38" spans="1:5" x14ac:dyDescent="0.25">
      <c r="A38" s="1077"/>
    </row>
  </sheetData>
  <sheetProtection algorithmName="SHA-512" hashValue="mEk+pgkM9tVCM9lAuWLYk/VB7OXcQHMfIv7eiSnYBJ7p6IG3QEP2fQtHj/JYNj8ETojmyGLT7q+YIdOXRuw4SQ==" saltValue="VCZuhI6P8yK6ZJs8UyExvg==" spinCount="100000" sheet="1" formatColumns="0" formatRows="0" sort="0" autoFilter="0"/>
  <mergeCells count="6">
    <mergeCell ref="E5:E6"/>
    <mergeCell ref="A37:A38"/>
    <mergeCell ref="A5:A6"/>
    <mergeCell ref="B5:B6"/>
    <mergeCell ref="C5:C6"/>
    <mergeCell ref="D5:D6"/>
  </mergeCells>
  <hyperlinks>
    <hyperlink ref="A1" location="INDEX!A1" display="Back to INDEX" xr:uid="{00000000-0004-0000-1500-000000000000}"/>
  </hyperlinks>
  <pageMargins left="0.75" right="0.75" top="1" bottom="1" header="0.5" footer="0.5"/>
  <pageSetup paperSize="9" orientation="landscape" horizontalDpi="4294967295" verticalDpi="4294967295"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FFC000"/>
  </sheetPr>
  <dimension ref="A1:XEQ78"/>
  <sheetViews>
    <sheetView showGridLines="0" zoomScaleNormal="100" workbookViewId="0">
      <pane xSplit="1" topLeftCell="E1" activePane="topRight" state="frozen"/>
      <selection pane="topRight" activeCell="E17" sqref="E17"/>
    </sheetView>
  </sheetViews>
  <sheetFormatPr defaultColWidth="8.796875" defaultRowHeight="12.5" x14ac:dyDescent="0.25"/>
  <cols>
    <col min="1" max="1" width="58.296875" style="1" customWidth="1"/>
    <col min="2" max="2" width="16" style="1" customWidth="1"/>
    <col min="3" max="3" width="15.19921875" style="1" customWidth="1"/>
    <col min="4" max="4" width="14.19921875" style="1" customWidth="1"/>
    <col min="5" max="5" width="154.296875" style="1" customWidth="1"/>
    <col min="6" max="6" width="12.296875" style="1" customWidth="1"/>
    <col min="7" max="16384" width="8.796875" style="1"/>
  </cols>
  <sheetData>
    <row r="1" spans="1:16371" s="80" customFormat="1" ht="13" x14ac:dyDescent="0.3">
      <c r="A1" s="128" t="s">
        <v>1303</v>
      </c>
    </row>
    <row r="2" spans="1:16371" s="17" customFormat="1" ht="15.5" x14ac:dyDescent="0.35">
      <c r="A2" s="489" t="s">
        <v>1675</v>
      </c>
      <c r="B2" s="14"/>
      <c r="C2" s="14"/>
      <c r="D2" s="14"/>
    </row>
    <row r="3" spans="1:16371" ht="13" x14ac:dyDescent="0.25">
      <c r="A3" s="73" t="s">
        <v>274</v>
      </c>
      <c r="B3" s="22"/>
    </row>
    <row r="4" spans="1:16371" ht="13.5" thickBot="1" x14ac:dyDescent="0.35">
      <c r="A4" s="35"/>
      <c r="B4" s="9"/>
    </row>
    <row r="5" spans="1:16371" ht="32.5" customHeight="1" x14ac:dyDescent="0.25">
      <c r="A5" s="115" t="s">
        <v>72</v>
      </c>
      <c r="B5" s="85" t="s">
        <v>111</v>
      </c>
      <c r="C5" s="85" t="s">
        <v>122</v>
      </c>
      <c r="D5" s="357" t="s">
        <v>52</v>
      </c>
      <c r="E5" s="358" t="s">
        <v>661</v>
      </c>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c r="IW5" s="80"/>
      <c r="IX5" s="80"/>
      <c r="IY5" s="80"/>
      <c r="IZ5" s="80"/>
      <c r="JA5" s="80"/>
      <c r="JB5" s="80"/>
      <c r="JC5" s="80"/>
      <c r="JD5" s="80"/>
      <c r="JE5" s="80"/>
      <c r="JF5" s="80"/>
      <c r="JG5" s="80"/>
      <c r="JH5" s="80"/>
      <c r="JI5" s="80"/>
      <c r="JJ5" s="80"/>
      <c r="JK5" s="80"/>
      <c r="JL5" s="80"/>
      <c r="JM5" s="80"/>
      <c r="JN5" s="80"/>
      <c r="JO5" s="80"/>
      <c r="JP5" s="80"/>
      <c r="JQ5" s="80"/>
      <c r="JR5" s="80"/>
      <c r="JS5" s="80"/>
      <c r="JT5" s="80"/>
      <c r="JU5" s="80"/>
      <c r="JV5" s="80"/>
      <c r="JW5" s="80"/>
      <c r="JX5" s="80"/>
      <c r="JY5" s="80"/>
      <c r="JZ5" s="80"/>
      <c r="KA5" s="80"/>
      <c r="KB5" s="80"/>
      <c r="KC5" s="80"/>
      <c r="KD5" s="80"/>
      <c r="KE5" s="80"/>
      <c r="KF5" s="80"/>
      <c r="KG5" s="80"/>
      <c r="KH5" s="80"/>
      <c r="KI5" s="80"/>
      <c r="KJ5" s="80"/>
      <c r="KK5" s="80"/>
      <c r="KL5" s="80"/>
      <c r="KM5" s="80"/>
      <c r="KN5" s="80"/>
      <c r="KO5" s="80"/>
      <c r="KP5" s="80"/>
      <c r="KQ5" s="80"/>
      <c r="KR5" s="80"/>
      <c r="KS5" s="80"/>
      <c r="KT5" s="80"/>
      <c r="KU5" s="80"/>
      <c r="KV5" s="80"/>
      <c r="KW5" s="80"/>
      <c r="KX5" s="80"/>
      <c r="KY5" s="80"/>
      <c r="KZ5" s="80"/>
      <c r="LA5" s="80"/>
      <c r="LB5" s="80"/>
      <c r="LC5" s="80"/>
      <c r="LD5" s="80"/>
      <c r="LE5" s="80"/>
      <c r="LF5" s="80"/>
      <c r="LG5" s="80"/>
      <c r="LH5" s="80"/>
      <c r="LI5" s="80"/>
      <c r="LJ5" s="80"/>
      <c r="LK5" s="80"/>
      <c r="LL5" s="80"/>
      <c r="LM5" s="80"/>
      <c r="LN5" s="80"/>
      <c r="LO5" s="80"/>
      <c r="LP5" s="80"/>
      <c r="LQ5" s="80"/>
      <c r="LR5" s="80"/>
      <c r="LS5" s="80"/>
      <c r="LT5" s="80"/>
      <c r="LU5" s="80"/>
      <c r="LV5" s="80"/>
      <c r="LW5" s="80"/>
      <c r="LX5" s="80"/>
      <c r="LY5" s="80"/>
      <c r="LZ5" s="80"/>
      <c r="MA5" s="80"/>
      <c r="MB5" s="80"/>
      <c r="MC5" s="80"/>
      <c r="MD5" s="80"/>
      <c r="ME5" s="80"/>
      <c r="MF5" s="80"/>
      <c r="MG5" s="80"/>
      <c r="MH5" s="80"/>
      <c r="MI5" s="80"/>
      <c r="MJ5" s="80"/>
      <c r="MK5" s="80"/>
      <c r="ML5" s="80"/>
      <c r="MM5" s="80"/>
      <c r="MN5" s="80"/>
      <c r="MO5" s="80"/>
      <c r="MP5" s="80"/>
      <c r="MQ5" s="80"/>
      <c r="MR5" s="80"/>
      <c r="MS5" s="80"/>
      <c r="MT5" s="80"/>
      <c r="MU5" s="80"/>
      <c r="MV5" s="80"/>
      <c r="MW5" s="80"/>
      <c r="MX5" s="80"/>
      <c r="MY5" s="80"/>
      <c r="MZ5" s="80"/>
      <c r="NA5" s="80"/>
      <c r="NB5" s="80"/>
      <c r="NC5" s="80"/>
      <c r="ND5" s="80"/>
      <c r="NE5" s="80"/>
      <c r="NF5" s="80"/>
      <c r="NG5" s="80"/>
      <c r="NH5" s="80"/>
      <c r="NI5" s="80"/>
      <c r="NJ5" s="80"/>
      <c r="NK5" s="80"/>
      <c r="NL5" s="80"/>
      <c r="NM5" s="80"/>
      <c r="NN5" s="80"/>
      <c r="NO5" s="80"/>
      <c r="NP5" s="80"/>
      <c r="NQ5" s="80"/>
      <c r="NR5" s="80"/>
      <c r="NS5" s="80"/>
      <c r="NT5" s="80"/>
      <c r="NU5" s="80"/>
      <c r="NV5" s="80"/>
      <c r="NW5" s="80"/>
      <c r="NX5" s="80"/>
      <c r="NY5" s="80"/>
      <c r="NZ5" s="80"/>
      <c r="OA5" s="80"/>
      <c r="OB5" s="80"/>
      <c r="OC5" s="80"/>
      <c r="OD5" s="80"/>
      <c r="OE5" s="80"/>
      <c r="OF5" s="80"/>
      <c r="OG5" s="80"/>
      <c r="OH5" s="80"/>
      <c r="OI5" s="80"/>
      <c r="OJ5" s="80"/>
      <c r="OK5" s="80"/>
      <c r="OL5" s="80"/>
      <c r="OM5" s="80"/>
      <c r="ON5" s="80"/>
      <c r="OO5" s="80"/>
      <c r="OP5" s="80"/>
      <c r="OQ5" s="80"/>
      <c r="OR5" s="80"/>
      <c r="OS5" s="80"/>
      <c r="OT5" s="80"/>
      <c r="OU5" s="80"/>
      <c r="OV5" s="80"/>
      <c r="OW5" s="80"/>
      <c r="OX5" s="80"/>
      <c r="OY5" s="80"/>
      <c r="OZ5" s="80"/>
      <c r="PA5" s="80"/>
      <c r="PB5" s="80"/>
      <c r="PC5" s="80"/>
      <c r="PD5" s="80"/>
      <c r="PE5" s="80"/>
      <c r="PF5" s="80"/>
      <c r="PG5" s="80"/>
      <c r="PH5" s="80"/>
      <c r="PI5" s="80"/>
      <c r="PJ5" s="80"/>
      <c r="PK5" s="80"/>
      <c r="PL5" s="80"/>
      <c r="PM5" s="80"/>
      <c r="PN5" s="80"/>
      <c r="PO5" s="80"/>
      <c r="PP5" s="80"/>
      <c r="PQ5" s="80"/>
      <c r="PR5" s="80"/>
      <c r="PS5" s="80"/>
      <c r="PT5" s="80"/>
      <c r="PU5" s="80"/>
      <c r="PV5" s="80"/>
      <c r="PW5" s="80"/>
      <c r="PX5" s="80"/>
      <c r="PY5" s="80"/>
      <c r="PZ5" s="80"/>
      <c r="QA5" s="80"/>
      <c r="QB5" s="80"/>
      <c r="QC5" s="80"/>
      <c r="QD5" s="80"/>
      <c r="QE5" s="80"/>
      <c r="QF5" s="80"/>
      <c r="QG5" s="80"/>
      <c r="QH5" s="80"/>
      <c r="QI5" s="80"/>
      <c r="QJ5" s="80"/>
      <c r="QK5" s="80"/>
      <c r="QL5" s="80"/>
      <c r="QM5" s="80"/>
      <c r="QN5" s="80"/>
      <c r="QO5" s="80"/>
      <c r="QP5" s="80"/>
      <c r="QQ5" s="80"/>
      <c r="QR5" s="80"/>
      <c r="QS5" s="80"/>
      <c r="QT5" s="80"/>
      <c r="QU5" s="80"/>
      <c r="QV5" s="80"/>
      <c r="QW5" s="80"/>
      <c r="QX5" s="80"/>
      <c r="QY5" s="80"/>
      <c r="QZ5" s="80"/>
      <c r="RA5" s="80"/>
      <c r="RB5" s="80"/>
      <c r="RC5" s="80"/>
      <c r="RD5" s="80"/>
      <c r="RE5" s="80"/>
      <c r="RF5" s="80"/>
      <c r="RG5" s="80"/>
      <c r="RH5" s="80"/>
      <c r="RI5" s="80"/>
      <c r="RJ5" s="80"/>
      <c r="RK5" s="80"/>
      <c r="RL5" s="80"/>
      <c r="RM5" s="80"/>
      <c r="RN5" s="80"/>
      <c r="RO5" s="80"/>
      <c r="RP5" s="80"/>
      <c r="RQ5" s="80"/>
      <c r="RR5" s="80"/>
      <c r="RS5" s="80"/>
      <c r="RT5" s="80"/>
      <c r="RU5" s="80"/>
      <c r="RV5" s="80"/>
      <c r="RW5" s="80"/>
      <c r="RX5" s="80"/>
      <c r="RY5" s="80"/>
      <c r="RZ5" s="80"/>
      <c r="SA5" s="80"/>
      <c r="SB5" s="80"/>
      <c r="SC5" s="80"/>
      <c r="SD5" s="80"/>
      <c r="SE5" s="80"/>
      <c r="SF5" s="80"/>
      <c r="SG5" s="80"/>
      <c r="SH5" s="80"/>
      <c r="SI5" s="80"/>
      <c r="SJ5" s="80"/>
      <c r="SK5" s="80"/>
      <c r="SL5" s="80"/>
      <c r="SM5" s="80"/>
      <c r="SN5" s="80"/>
      <c r="SO5" s="80"/>
      <c r="SP5" s="80"/>
      <c r="SQ5" s="80"/>
      <c r="SR5" s="80"/>
      <c r="SS5" s="80"/>
      <c r="ST5" s="80"/>
      <c r="SU5" s="80"/>
      <c r="SV5" s="80"/>
      <c r="SW5" s="80"/>
      <c r="SX5" s="80"/>
      <c r="SY5" s="80"/>
      <c r="SZ5" s="80"/>
      <c r="TA5" s="80"/>
      <c r="TB5" s="80"/>
      <c r="TC5" s="80"/>
      <c r="TD5" s="80"/>
      <c r="TE5" s="80"/>
      <c r="TF5" s="80"/>
      <c r="TG5" s="80"/>
      <c r="TH5" s="80"/>
      <c r="TI5" s="80"/>
      <c r="TJ5" s="80"/>
      <c r="TK5" s="80"/>
      <c r="TL5" s="80"/>
      <c r="TM5" s="80"/>
      <c r="TN5" s="80"/>
      <c r="TO5" s="80"/>
      <c r="TP5" s="80"/>
      <c r="TQ5" s="80"/>
      <c r="TR5" s="80"/>
      <c r="TS5" s="80"/>
      <c r="TT5" s="80"/>
      <c r="TU5" s="80"/>
      <c r="TV5" s="80"/>
      <c r="TW5" s="80"/>
      <c r="TX5" s="80"/>
      <c r="TY5" s="80"/>
      <c r="TZ5" s="80"/>
      <c r="UA5" s="80"/>
      <c r="UB5" s="80"/>
      <c r="UC5" s="80"/>
      <c r="UD5" s="80"/>
      <c r="UE5" s="80"/>
      <c r="UF5" s="80"/>
      <c r="UG5" s="80"/>
      <c r="UH5" s="80"/>
      <c r="UI5" s="80"/>
      <c r="UJ5" s="80"/>
      <c r="UK5" s="80"/>
      <c r="UL5" s="80"/>
      <c r="UM5" s="80"/>
      <c r="UN5" s="80"/>
      <c r="UO5" s="80"/>
      <c r="UP5" s="80"/>
      <c r="UQ5" s="80"/>
      <c r="UR5" s="80"/>
      <c r="US5" s="80"/>
      <c r="UT5" s="80"/>
      <c r="UU5" s="80"/>
      <c r="UV5" s="80"/>
      <c r="UW5" s="80"/>
      <c r="UX5" s="80"/>
      <c r="UY5" s="80"/>
      <c r="UZ5" s="80"/>
      <c r="VA5" s="80"/>
      <c r="VB5" s="80"/>
      <c r="VC5" s="80"/>
      <c r="VD5" s="80"/>
      <c r="VE5" s="80"/>
      <c r="VF5" s="80"/>
      <c r="VG5" s="80"/>
      <c r="VH5" s="80"/>
      <c r="VI5" s="80"/>
      <c r="VJ5" s="80"/>
      <c r="VK5" s="80"/>
      <c r="VL5" s="80"/>
      <c r="VM5" s="80"/>
      <c r="VN5" s="80"/>
      <c r="VO5" s="80"/>
      <c r="VP5" s="80"/>
      <c r="VQ5" s="80"/>
      <c r="VR5" s="80"/>
      <c r="VS5" s="80"/>
      <c r="VT5" s="80"/>
      <c r="VU5" s="80"/>
      <c r="VV5" s="80"/>
      <c r="VW5" s="80"/>
      <c r="VX5" s="80"/>
      <c r="VY5" s="80"/>
      <c r="VZ5" s="80"/>
      <c r="WA5" s="80"/>
      <c r="WB5" s="80"/>
      <c r="WC5" s="80"/>
      <c r="WD5" s="80"/>
      <c r="WE5" s="80"/>
      <c r="WF5" s="80"/>
      <c r="WG5" s="80"/>
      <c r="WH5" s="80"/>
      <c r="WI5" s="80"/>
      <c r="WJ5" s="80"/>
      <c r="WK5" s="80"/>
      <c r="WL5" s="80"/>
      <c r="WM5" s="80"/>
      <c r="WN5" s="80"/>
      <c r="WO5" s="80"/>
      <c r="WP5" s="80"/>
      <c r="WQ5" s="80"/>
      <c r="WR5" s="80"/>
      <c r="WS5" s="80"/>
      <c r="WT5" s="80"/>
      <c r="WU5" s="80"/>
      <c r="WV5" s="80"/>
      <c r="WW5" s="80"/>
      <c r="WX5" s="80"/>
      <c r="WY5" s="80"/>
      <c r="WZ5" s="80"/>
      <c r="XA5" s="80"/>
      <c r="XB5" s="80"/>
      <c r="XC5" s="80"/>
      <c r="XD5" s="80"/>
      <c r="XE5" s="80"/>
      <c r="XF5" s="80"/>
      <c r="XG5" s="80"/>
      <c r="XH5" s="80"/>
      <c r="XI5" s="80"/>
      <c r="XJ5" s="80"/>
      <c r="XK5" s="80"/>
      <c r="XL5" s="80"/>
      <c r="XM5" s="80"/>
      <c r="XN5" s="80"/>
      <c r="XO5" s="80"/>
      <c r="XP5" s="80"/>
      <c r="XQ5" s="80"/>
      <c r="XR5" s="80"/>
      <c r="XS5" s="80"/>
      <c r="XT5" s="80"/>
      <c r="XU5" s="80"/>
      <c r="XV5" s="80"/>
      <c r="XW5" s="80"/>
      <c r="XX5" s="80"/>
      <c r="XY5" s="80"/>
      <c r="XZ5" s="80"/>
      <c r="YA5" s="80"/>
      <c r="YB5" s="80"/>
      <c r="YC5" s="80"/>
      <c r="YD5" s="80"/>
      <c r="YE5" s="80"/>
      <c r="YF5" s="80"/>
      <c r="YG5" s="80"/>
      <c r="YH5" s="80"/>
      <c r="YI5" s="80"/>
      <c r="YJ5" s="80"/>
      <c r="YK5" s="80"/>
      <c r="YL5" s="80"/>
      <c r="YM5" s="80"/>
      <c r="YN5" s="80"/>
      <c r="YO5" s="80"/>
      <c r="YP5" s="80"/>
      <c r="YQ5" s="80"/>
      <c r="YR5" s="80"/>
      <c r="YS5" s="80"/>
      <c r="YT5" s="80"/>
      <c r="YU5" s="80"/>
      <c r="YV5" s="80"/>
      <c r="YW5" s="80"/>
      <c r="YX5" s="80"/>
      <c r="YY5" s="80"/>
      <c r="YZ5" s="80"/>
      <c r="ZA5" s="80"/>
      <c r="ZB5" s="80"/>
      <c r="ZC5" s="80"/>
      <c r="ZD5" s="80"/>
      <c r="ZE5" s="80"/>
      <c r="ZF5" s="80"/>
      <c r="ZG5" s="80"/>
      <c r="ZH5" s="80"/>
      <c r="ZI5" s="80"/>
      <c r="ZJ5" s="80"/>
      <c r="ZK5" s="80"/>
      <c r="ZL5" s="80"/>
      <c r="ZM5" s="80"/>
      <c r="ZN5" s="80"/>
      <c r="ZO5" s="80"/>
      <c r="ZP5" s="80"/>
      <c r="ZQ5" s="80"/>
      <c r="ZR5" s="80"/>
      <c r="ZS5" s="80"/>
      <c r="ZT5" s="80"/>
      <c r="ZU5" s="80"/>
      <c r="ZV5" s="80"/>
      <c r="ZW5" s="80"/>
      <c r="ZX5" s="80"/>
      <c r="ZY5" s="80"/>
      <c r="ZZ5" s="80"/>
      <c r="AAA5" s="80"/>
      <c r="AAB5" s="80"/>
      <c r="AAC5" s="80"/>
      <c r="AAD5" s="80"/>
      <c r="AAE5" s="80"/>
      <c r="AAF5" s="80"/>
      <c r="AAG5" s="80"/>
      <c r="AAH5" s="80"/>
      <c r="AAI5" s="80"/>
      <c r="AAJ5" s="80"/>
      <c r="AAK5" s="80"/>
      <c r="AAL5" s="80"/>
      <c r="AAM5" s="80"/>
      <c r="AAN5" s="80"/>
      <c r="AAO5" s="80"/>
      <c r="AAP5" s="80"/>
      <c r="AAQ5" s="80"/>
      <c r="AAR5" s="80"/>
      <c r="AAS5" s="80"/>
      <c r="AAT5" s="80"/>
      <c r="AAU5" s="80"/>
      <c r="AAV5" s="80"/>
      <c r="AAW5" s="80"/>
      <c r="AAX5" s="80"/>
      <c r="AAY5" s="80"/>
      <c r="AAZ5" s="80"/>
      <c r="ABA5" s="80"/>
      <c r="ABB5" s="80"/>
      <c r="ABC5" s="80"/>
      <c r="ABD5" s="80"/>
      <c r="ABE5" s="80"/>
      <c r="ABF5" s="80"/>
      <c r="ABG5" s="80"/>
      <c r="ABH5" s="80"/>
      <c r="ABI5" s="80"/>
      <c r="ABJ5" s="80"/>
      <c r="ABK5" s="80"/>
      <c r="ABL5" s="80"/>
      <c r="ABM5" s="80"/>
      <c r="ABN5" s="80"/>
      <c r="ABO5" s="80"/>
      <c r="ABP5" s="80"/>
      <c r="ABQ5" s="80"/>
      <c r="ABR5" s="80"/>
      <c r="ABS5" s="80"/>
      <c r="ABT5" s="80"/>
      <c r="ABU5" s="80"/>
      <c r="ABV5" s="80"/>
      <c r="ABW5" s="80"/>
      <c r="ABX5" s="80"/>
      <c r="ABY5" s="80"/>
      <c r="ABZ5" s="80"/>
      <c r="ACA5" s="80"/>
      <c r="ACB5" s="80"/>
      <c r="ACC5" s="80"/>
      <c r="ACD5" s="80"/>
      <c r="ACE5" s="80"/>
      <c r="ACF5" s="80"/>
      <c r="ACG5" s="80"/>
      <c r="ACH5" s="80"/>
      <c r="ACI5" s="80"/>
      <c r="ACJ5" s="80"/>
      <c r="ACK5" s="80"/>
      <c r="ACL5" s="80"/>
      <c r="ACM5" s="80"/>
      <c r="ACN5" s="80"/>
      <c r="ACO5" s="80"/>
      <c r="ACP5" s="80"/>
      <c r="ACQ5" s="80"/>
      <c r="ACR5" s="80"/>
      <c r="ACS5" s="80"/>
      <c r="ACT5" s="80"/>
      <c r="ACU5" s="80"/>
      <c r="ACV5" s="80"/>
      <c r="ACW5" s="80"/>
      <c r="ACX5" s="80"/>
      <c r="ACY5" s="80"/>
      <c r="ACZ5" s="80"/>
      <c r="ADA5" s="80"/>
      <c r="ADB5" s="80"/>
      <c r="ADC5" s="80"/>
      <c r="ADD5" s="80"/>
      <c r="ADE5" s="80"/>
      <c r="ADF5" s="80"/>
      <c r="ADG5" s="80"/>
      <c r="ADH5" s="80"/>
      <c r="ADI5" s="80"/>
      <c r="ADJ5" s="80"/>
      <c r="ADK5" s="80"/>
      <c r="ADL5" s="80"/>
      <c r="ADM5" s="80"/>
      <c r="ADN5" s="80"/>
      <c r="ADO5" s="80"/>
      <c r="ADP5" s="80"/>
      <c r="ADQ5" s="80"/>
      <c r="ADR5" s="80"/>
      <c r="ADS5" s="80"/>
      <c r="ADT5" s="80"/>
      <c r="ADU5" s="80"/>
      <c r="ADV5" s="80"/>
      <c r="ADW5" s="80"/>
      <c r="ADX5" s="80"/>
      <c r="ADY5" s="80"/>
      <c r="ADZ5" s="80"/>
      <c r="AEA5" s="80"/>
      <c r="AEB5" s="80"/>
      <c r="AEC5" s="80"/>
      <c r="AED5" s="80"/>
      <c r="AEE5" s="80"/>
      <c r="AEF5" s="80"/>
      <c r="AEG5" s="80"/>
      <c r="AEH5" s="80"/>
      <c r="AEI5" s="80"/>
      <c r="AEJ5" s="80"/>
      <c r="AEK5" s="80"/>
      <c r="AEL5" s="80"/>
      <c r="AEM5" s="80"/>
      <c r="AEN5" s="80"/>
      <c r="AEO5" s="80"/>
      <c r="AEP5" s="80"/>
      <c r="AEQ5" s="80"/>
      <c r="AER5" s="80"/>
      <c r="AES5" s="80"/>
      <c r="AET5" s="80"/>
      <c r="AEU5" s="80"/>
      <c r="AEV5" s="80"/>
      <c r="AEW5" s="80"/>
      <c r="AEX5" s="80"/>
      <c r="AEY5" s="80"/>
      <c r="AEZ5" s="80"/>
      <c r="AFA5" s="80"/>
      <c r="AFB5" s="80"/>
      <c r="AFC5" s="80"/>
      <c r="AFD5" s="80"/>
      <c r="AFE5" s="80"/>
      <c r="AFF5" s="80"/>
      <c r="AFG5" s="80"/>
      <c r="AFH5" s="80"/>
      <c r="AFI5" s="80"/>
      <c r="AFJ5" s="80"/>
      <c r="AFK5" s="80"/>
      <c r="AFL5" s="80"/>
      <c r="AFM5" s="80"/>
      <c r="AFN5" s="80"/>
      <c r="AFO5" s="80"/>
      <c r="AFP5" s="80"/>
      <c r="AFQ5" s="80"/>
      <c r="AFR5" s="80"/>
      <c r="AFS5" s="80"/>
      <c r="AFT5" s="80"/>
      <c r="AFU5" s="80"/>
      <c r="AFV5" s="80"/>
      <c r="AFW5" s="80"/>
      <c r="AFX5" s="80"/>
      <c r="AFY5" s="80"/>
      <c r="AFZ5" s="80"/>
      <c r="AGA5" s="80"/>
      <c r="AGB5" s="80"/>
      <c r="AGC5" s="80"/>
      <c r="AGD5" s="80"/>
      <c r="AGE5" s="80"/>
      <c r="AGF5" s="80"/>
      <c r="AGG5" s="80"/>
      <c r="AGH5" s="80"/>
      <c r="AGI5" s="80"/>
      <c r="AGJ5" s="80"/>
      <c r="AGK5" s="80"/>
      <c r="AGL5" s="80"/>
      <c r="AGM5" s="80"/>
      <c r="AGN5" s="80"/>
      <c r="AGO5" s="80"/>
      <c r="AGP5" s="80"/>
      <c r="AGQ5" s="80"/>
      <c r="AGR5" s="80"/>
      <c r="AGS5" s="80"/>
      <c r="AGT5" s="80"/>
      <c r="AGU5" s="80"/>
      <c r="AGV5" s="80"/>
      <c r="AGW5" s="80"/>
      <c r="AGX5" s="80"/>
      <c r="AGY5" s="80"/>
      <c r="AGZ5" s="80"/>
      <c r="AHA5" s="80"/>
      <c r="AHB5" s="80"/>
      <c r="AHC5" s="80"/>
      <c r="AHD5" s="80"/>
      <c r="AHE5" s="80"/>
      <c r="AHF5" s="80"/>
      <c r="AHG5" s="80"/>
      <c r="AHH5" s="80"/>
      <c r="AHI5" s="80"/>
      <c r="AHJ5" s="80"/>
      <c r="AHK5" s="80"/>
      <c r="AHL5" s="80"/>
      <c r="AHM5" s="80"/>
      <c r="AHN5" s="80"/>
      <c r="AHO5" s="80"/>
      <c r="AHP5" s="80"/>
      <c r="AHQ5" s="80"/>
      <c r="AHR5" s="80"/>
      <c r="AHS5" s="80"/>
      <c r="AHT5" s="80"/>
      <c r="AHU5" s="80"/>
      <c r="AHV5" s="80"/>
      <c r="AHW5" s="80"/>
      <c r="AHX5" s="80"/>
      <c r="AHY5" s="80"/>
      <c r="AHZ5" s="80"/>
      <c r="AIA5" s="80"/>
      <c r="AIB5" s="80"/>
      <c r="AIC5" s="80"/>
      <c r="AID5" s="80"/>
      <c r="AIE5" s="80"/>
      <c r="AIF5" s="80"/>
      <c r="AIG5" s="80"/>
      <c r="AIH5" s="80"/>
      <c r="AII5" s="80"/>
      <c r="AIJ5" s="80"/>
      <c r="AIK5" s="80"/>
      <c r="AIL5" s="80"/>
      <c r="AIM5" s="80"/>
      <c r="AIN5" s="80"/>
      <c r="AIO5" s="80"/>
      <c r="AIP5" s="80"/>
      <c r="AIQ5" s="80"/>
      <c r="AIR5" s="80"/>
      <c r="AIS5" s="80"/>
      <c r="AIT5" s="80"/>
      <c r="AIU5" s="80"/>
      <c r="AIV5" s="80"/>
      <c r="AIW5" s="80"/>
      <c r="AIX5" s="80"/>
      <c r="AIY5" s="80"/>
      <c r="AIZ5" s="80"/>
      <c r="AJA5" s="80"/>
      <c r="AJB5" s="80"/>
      <c r="AJC5" s="80"/>
      <c r="AJD5" s="80"/>
      <c r="AJE5" s="80"/>
      <c r="AJF5" s="80"/>
      <c r="AJG5" s="80"/>
      <c r="AJH5" s="80"/>
      <c r="AJI5" s="80"/>
      <c r="AJJ5" s="80"/>
      <c r="AJK5" s="80"/>
      <c r="AJL5" s="80"/>
      <c r="AJM5" s="80"/>
      <c r="AJN5" s="80"/>
      <c r="AJO5" s="80"/>
      <c r="AJP5" s="80"/>
      <c r="AJQ5" s="80"/>
      <c r="AJR5" s="80"/>
      <c r="AJS5" s="80"/>
      <c r="AJT5" s="80"/>
      <c r="AJU5" s="80"/>
      <c r="AJV5" s="80"/>
      <c r="AJW5" s="80"/>
      <c r="AJX5" s="80"/>
      <c r="AJY5" s="80"/>
      <c r="AJZ5" s="80"/>
      <c r="AKA5" s="80"/>
      <c r="AKB5" s="80"/>
      <c r="AKC5" s="80"/>
      <c r="AKD5" s="80"/>
      <c r="AKE5" s="80"/>
      <c r="AKF5" s="80"/>
      <c r="AKG5" s="80"/>
      <c r="AKH5" s="80"/>
      <c r="AKI5" s="80"/>
      <c r="AKJ5" s="80"/>
      <c r="AKK5" s="80"/>
      <c r="AKL5" s="80"/>
      <c r="AKM5" s="80"/>
      <c r="AKN5" s="80"/>
      <c r="AKO5" s="80"/>
      <c r="AKP5" s="80"/>
      <c r="AKQ5" s="80"/>
      <c r="AKR5" s="80"/>
      <c r="AKS5" s="80"/>
      <c r="AKT5" s="80"/>
      <c r="AKU5" s="80"/>
      <c r="AKV5" s="80"/>
      <c r="AKW5" s="80"/>
      <c r="AKX5" s="80"/>
      <c r="AKY5" s="80"/>
      <c r="AKZ5" s="80"/>
      <c r="ALA5" s="80"/>
      <c r="ALB5" s="80"/>
      <c r="ALC5" s="80"/>
      <c r="ALD5" s="80"/>
      <c r="ALE5" s="80"/>
      <c r="ALF5" s="80"/>
      <c r="ALG5" s="80"/>
      <c r="ALH5" s="80"/>
      <c r="ALI5" s="80"/>
      <c r="ALJ5" s="80"/>
      <c r="ALK5" s="80"/>
      <c r="ALL5" s="80"/>
      <c r="ALM5" s="80"/>
      <c r="ALN5" s="80"/>
      <c r="ALO5" s="80"/>
      <c r="ALP5" s="80"/>
      <c r="ALQ5" s="80"/>
      <c r="ALR5" s="80"/>
      <c r="ALS5" s="80"/>
      <c r="ALT5" s="80"/>
      <c r="ALU5" s="80"/>
      <c r="ALV5" s="80"/>
      <c r="ALW5" s="80"/>
      <c r="ALX5" s="80"/>
      <c r="ALY5" s="80"/>
      <c r="ALZ5" s="80"/>
      <c r="AMA5" s="80"/>
      <c r="AMB5" s="80"/>
      <c r="AMC5" s="80"/>
      <c r="AMD5" s="80"/>
      <c r="AME5" s="80"/>
      <c r="AMF5" s="80"/>
      <c r="AMG5" s="80"/>
      <c r="AMH5" s="80"/>
      <c r="AMI5" s="80"/>
      <c r="AMJ5" s="80"/>
      <c r="AMK5" s="80"/>
      <c r="AML5" s="80"/>
      <c r="AMM5" s="80"/>
      <c r="AMN5" s="80"/>
      <c r="AMO5" s="80"/>
      <c r="AMP5" s="80"/>
      <c r="AMQ5" s="80"/>
      <c r="AMR5" s="80"/>
      <c r="AMS5" s="80"/>
      <c r="AMT5" s="80"/>
      <c r="AMU5" s="80"/>
      <c r="AMV5" s="80"/>
      <c r="AMW5" s="80"/>
      <c r="AMX5" s="80"/>
      <c r="AMY5" s="80"/>
      <c r="AMZ5" s="80"/>
      <c r="ANA5" s="80"/>
      <c r="ANB5" s="80"/>
      <c r="ANC5" s="80"/>
      <c r="AND5" s="80"/>
      <c r="ANE5" s="80"/>
      <c r="ANF5" s="80"/>
      <c r="ANG5" s="80"/>
      <c r="ANH5" s="80"/>
      <c r="ANI5" s="80"/>
      <c r="ANJ5" s="80"/>
      <c r="ANK5" s="80"/>
      <c r="ANL5" s="80"/>
      <c r="ANM5" s="80"/>
      <c r="ANN5" s="80"/>
      <c r="ANO5" s="80"/>
      <c r="ANP5" s="80"/>
      <c r="ANQ5" s="80"/>
      <c r="ANR5" s="80"/>
      <c r="ANS5" s="80"/>
      <c r="ANT5" s="80"/>
      <c r="ANU5" s="80"/>
      <c r="ANV5" s="80"/>
      <c r="ANW5" s="80"/>
      <c r="ANX5" s="80"/>
      <c r="ANY5" s="80"/>
      <c r="ANZ5" s="80"/>
      <c r="AOA5" s="80"/>
      <c r="AOB5" s="80"/>
      <c r="AOC5" s="80"/>
      <c r="AOD5" s="80"/>
      <c r="AOE5" s="80"/>
      <c r="AOF5" s="80"/>
      <c r="AOG5" s="80"/>
      <c r="AOH5" s="80"/>
      <c r="AOI5" s="80"/>
      <c r="AOJ5" s="80"/>
      <c r="AOK5" s="80"/>
      <c r="AOL5" s="80"/>
      <c r="AOM5" s="80"/>
      <c r="AON5" s="80"/>
      <c r="AOO5" s="80"/>
      <c r="AOP5" s="80"/>
      <c r="AOQ5" s="80"/>
      <c r="AOR5" s="80"/>
      <c r="AOS5" s="80"/>
      <c r="AOT5" s="80"/>
      <c r="AOU5" s="80"/>
      <c r="AOV5" s="80"/>
      <c r="AOW5" s="80"/>
      <c r="AOX5" s="80"/>
      <c r="AOY5" s="80"/>
      <c r="AOZ5" s="80"/>
      <c r="APA5" s="80"/>
      <c r="APB5" s="80"/>
      <c r="APC5" s="80"/>
      <c r="APD5" s="80"/>
      <c r="APE5" s="80"/>
      <c r="APF5" s="80"/>
      <c r="APG5" s="80"/>
      <c r="APH5" s="80"/>
      <c r="API5" s="80"/>
      <c r="APJ5" s="80"/>
      <c r="APK5" s="80"/>
      <c r="APL5" s="80"/>
      <c r="APM5" s="80"/>
      <c r="APN5" s="80"/>
      <c r="APO5" s="80"/>
      <c r="APP5" s="80"/>
      <c r="APQ5" s="80"/>
      <c r="APR5" s="80"/>
      <c r="APS5" s="80"/>
      <c r="APT5" s="80"/>
      <c r="APU5" s="80"/>
      <c r="APV5" s="80"/>
      <c r="APW5" s="80"/>
      <c r="APX5" s="80"/>
      <c r="APY5" s="80"/>
      <c r="APZ5" s="80"/>
      <c r="AQA5" s="80"/>
      <c r="AQB5" s="80"/>
      <c r="AQC5" s="80"/>
      <c r="AQD5" s="80"/>
      <c r="AQE5" s="80"/>
      <c r="AQF5" s="80"/>
      <c r="AQG5" s="80"/>
      <c r="AQH5" s="80"/>
      <c r="AQI5" s="80"/>
      <c r="AQJ5" s="80"/>
      <c r="AQK5" s="80"/>
      <c r="AQL5" s="80"/>
      <c r="AQM5" s="80"/>
      <c r="AQN5" s="80"/>
      <c r="AQO5" s="80"/>
      <c r="AQP5" s="80"/>
      <c r="AQQ5" s="80"/>
      <c r="AQR5" s="80"/>
      <c r="AQS5" s="80"/>
      <c r="AQT5" s="80"/>
      <c r="AQU5" s="80"/>
      <c r="AQV5" s="80"/>
      <c r="AQW5" s="80"/>
      <c r="AQX5" s="80"/>
      <c r="AQY5" s="80"/>
      <c r="AQZ5" s="80"/>
      <c r="ARA5" s="80"/>
      <c r="ARB5" s="80"/>
      <c r="ARC5" s="80"/>
      <c r="ARD5" s="80"/>
      <c r="ARE5" s="80"/>
      <c r="ARF5" s="80"/>
      <c r="ARG5" s="80"/>
      <c r="ARH5" s="80"/>
      <c r="ARI5" s="80"/>
      <c r="ARJ5" s="80"/>
      <c r="ARK5" s="80"/>
      <c r="ARL5" s="80"/>
      <c r="ARM5" s="80"/>
      <c r="ARN5" s="80"/>
      <c r="ARO5" s="80"/>
      <c r="ARP5" s="80"/>
      <c r="ARQ5" s="80"/>
      <c r="ARR5" s="80"/>
      <c r="ARS5" s="80"/>
      <c r="ART5" s="80"/>
      <c r="ARU5" s="80"/>
      <c r="ARV5" s="80"/>
      <c r="ARW5" s="80"/>
      <c r="ARX5" s="80"/>
      <c r="ARY5" s="80"/>
      <c r="ARZ5" s="80"/>
      <c r="ASA5" s="80"/>
      <c r="ASB5" s="80"/>
      <c r="ASC5" s="80"/>
      <c r="ASD5" s="80"/>
      <c r="ASE5" s="80"/>
      <c r="ASF5" s="80"/>
      <c r="ASG5" s="80"/>
      <c r="ASH5" s="80"/>
      <c r="ASI5" s="80"/>
      <c r="ASJ5" s="80"/>
      <c r="ASK5" s="80"/>
      <c r="ASL5" s="80"/>
      <c r="ASM5" s="80"/>
      <c r="ASN5" s="80"/>
      <c r="ASO5" s="80"/>
      <c r="ASP5" s="80"/>
      <c r="ASQ5" s="80"/>
      <c r="ASR5" s="80"/>
      <c r="ASS5" s="80"/>
      <c r="AST5" s="80"/>
      <c r="ASU5" s="80"/>
      <c r="ASV5" s="80"/>
      <c r="ASW5" s="80"/>
      <c r="ASX5" s="80"/>
      <c r="ASY5" s="80"/>
      <c r="ASZ5" s="80"/>
      <c r="ATA5" s="80"/>
      <c r="ATB5" s="80"/>
      <c r="ATC5" s="80"/>
      <c r="ATD5" s="80"/>
      <c r="ATE5" s="80"/>
      <c r="ATF5" s="80"/>
      <c r="ATG5" s="80"/>
      <c r="ATH5" s="80"/>
      <c r="ATI5" s="80"/>
      <c r="ATJ5" s="80"/>
      <c r="ATK5" s="80"/>
      <c r="ATL5" s="80"/>
      <c r="ATM5" s="80"/>
      <c r="ATN5" s="80"/>
      <c r="ATO5" s="80"/>
      <c r="ATP5" s="80"/>
      <c r="ATQ5" s="80"/>
      <c r="ATR5" s="80"/>
      <c r="ATS5" s="80"/>
      <c r="ATT5" s="80"/>
      <c r="ATU5" s="80"/>
      <c r="ATV5" s="80"/>
      <c r="ATW5" s="80"/>
      <c r="ATX5" s="80"/>
      <c r="ATY5" s="80"/>
      <c r="ATZ5" s="80"/>
      <c r="AUA5" s="80"/>
      <c r="AUB5" s="80"/>
      <c r="AUC5" s="80"/>
      <c r="AUD5" s="80"/>
      <c r="AUE5" s="80"/>
      <c r="AUF5" s="80"/>
      <c r="AUG5" s="80"/>
      <c r="AUH5" s="80"/>
      <c r="AUI5" s="80"/>
      <c r="AUJ5" s="80"/>
      <c r="AUK5" s="80"/>
      <c r="AUL5" s="80"/>
      <c r="AUM5" s="80"/>
      <c r="AUN5" s="80"/>
      <c r="AUO5" s="80"/>
      <c r="AUP5" s="80"/>
      <c r="AUQ5" s="80"/>
      <c r="AUR5" s="80"/>
      <c r="AUS5" s="80"/>
      <c r="AUT5" s="80"/>
      <c r="AUU5" s="80"/>
      <c r="AUV5" s="80"/>
      <c r="AUW5" s="80"/>
      <c r="AUX5" s="80"/>
      <c r="AUY5" s="80"/>
      <c r="AUZ5" s="80"/>
      <c r="AVA5" s="80"/>
      <c r="AVB5" s="80"/>
      <c r="AVC5" s="80"/>
      <c r="AVD5" s="80"/>
      <c r="AVE5" s="80"/>
      <c r="AVF5" s="80"/>
      <c r="AVG5" s="80"/>
      <c r="AVH5" s="80"/>
      <c r="AVI5" s="80"/>
      <c r="AVJ5" s="80"/>
      <c r="AVK5" s="80"/>
      <c r="AVL5" s="80"/>
      <c r="AVM5" s="80"/>
      <c r="AVN5" s="80"/>
      <c r="AVO5" s="80"/>
      <c r="AVP5" s="80"/>
      <c r="AVQ5" s="80"/>
      <c r="AVR5" s="80"/>
      <c r="AVS5" s="80"/>
      <c r="AVT5" s="80"/>
      <c r="AVU5" s="80"/>
      <c r="AVV5" s="80"/>
      <c r="AVW5" s="80"/>
      <c r="AVX5" s="80"/>
      <c r="AVY5" s="80"/>
      <c r="AVZ5" s="80"/>
      <c r="AWA5" s="80"/>
      <c r="AWB5" s="80"/>
      <c r="AWC5" s="80"/>
      <c r="AWD5" s="80"/>
      <c r="AWE5" s="80"/>
      <c r="AWF5" s="80"/>
      <c r="AWG5" s="80"/>
      <c r="AWH5" s="80"/>
      <c r="AWI5" s="80"/>
      <c r="AWJ5" s="80"/>
      <c r="AWK5" s="80"/>
      <c r="AWL5" s="80"/>
      <c r="AWM5" s="80"/>
      <c r="AWN5" s="80"/>
      <c r="AWO5" s="80"/>
      <c r="AWP5" s="80"/>
      <c r="AWQ5" s="80"/>
      <c r="AWR5" s="80"/>
      <c r="AWS5" s="80"/>
      <c r="AWT5" s="80"/>
      <c r="AWU5" s="80"/>
      <c r="AWV5" s="80"/>
      <c r="AWW5" s="80"/>
      <c r="AWX5" s="80"/>
      <c r="AWY5" s="80"/>
      <c r="AWZ5" s="80"/>
      <c r="AXA5" s="80"/>
      <c r="AXB5" s="80"/>
      <c r="AXC5" s="80"/>
      <c r="AXD5" s="80"/>
      <c r="AXE5" s="80"/>
      <c r="AXF5" s="80"/>
      <c r="AXG5" s="80"/>
      <c r="AXH5" s="80"/>
      <c r="AXI5" s="80"/>
      <c r="AXJ5" s="80"/>
      <c r="AXK5" s="80"/>
      <c r="AXL5" s="80"/>
      <c r="AXM5" s="80"/>
      <c r="AXN5" s="80"/>
      <c r="AXO5" s="80"/>
      <c r="AXP5" s="80"/>
      <c r="AXQ5" s="80"/>
      <c r="AXR5" s="80"/>
      <c r="AXS5" s="80"/>
      <c r="AXT5" s="80"/>
      <c r="AXU5" s="80"/>
      <c r="AXV5" s="80"/>
      <c r="AXW5" s="80"/>
      <c r="AXX5" s="80"/>
      <c r="AXY5" s="80"/>
      <c r="AXZ5" s="80"/>
      <c r="AYA5" s="80"/>
      <c r="AYB5" s="80"/>
      <c r="AYC5" s="80"/>
      <c r="AYD5" s="80"/>
      <c r="AYE5" s="80"/>
      <c r="AYF5" s="80"/>
      <c r="AYG5" s="80"/>
      <c r="AYH5" s="80"/>
      <c r="AYI5" s="80"/>
      <c r="AYJ5" s="80"/>
      <c r="AYK5" s="80"/>
      <c r="AYL5" s="80"/>
      <c r="AYM5" s="80"/>
      <c r="AYN5" s="80"/>
      <c r="AYO5" s="80"/>
      <c r="AYP5" s="80"/>
      <c r="AYQ5" s="80"/>
      <c r="AYR5" s="80"/>
      <c r="AYS5" s="80"/>
      <c r="AYT5" s="80"/>
      <c r="AYU5" s="80"/>
      <c r="AYV5" s="80"/>
      <c r="AYW5" s="80"/>
      <c r="AYX5" s="80"/>
      <c r="AYY5" s="80"/>
      <c r="AYZ5" s="80"/>
      <c r="AZA5" s="80"/>
      <c r="AZB5" s="80"/>
      <c r="AZC5" s="80"/>
      <c r="AZD5" s="80"/>
      <c r="AZE5" s="80"/>
      <c r="AZF5" s="80"/>
      <c r="AZG5" s="80"/>
      <c r="AZH5" s="80"/>
      <c r="AZI5" s="80"/>
      <c r="AZJ5" s="80"/>
      <c r="AZK5" s="80"/>
      <c r="AZL5" s="80"/>
      <c r="AZM5" s="80"/>
      <c r="AZN5" s="80"/>
      <c r="AZO5" s="80"/>
      <c r="AZP5" s="80"/>
      <c r="AZQ5" s="80"/>
      <c r="AZR5" s="80"/>
      <c r="AZS5" s="80"/>
      <c r="AZT5" s="80"/>
      <c r="AZU5" s="80"/>
      <c r="AZV5" s="80"/>
      <c r="AZW5" s="80"/>
      <c r="AZX5" s="80"/>
      <c r="AZY5" s="80"/>
      <c r="AZZ5" s="80"/>
      <c r="BAA5" s="80"/>
      <c r="BAB5" s="80"/>
      <c r="BAC5" s="80"/>
      <c r="BAD5" s="80"/>
      <c r="BAE5" s="80"/>
      <c r="BAF5" s="80"/>
      <c r="BAG5" s="80"/>
      <c r="BAH5" s="80"/>
      <c r="BAI5" s="80"/>
      <c r="BAJ5" s="80"/>
      <c r="BAK5" s="80"/>
      <c r="BAL5" s="80"/>
      <c r="BAM5" s="80"/>
      <c r="BAN5" s="80"/>
      <c r="BAO5" s="80"/>
      <c r="BAP5" s="80"/>
      <c r="BAQ5" s="80"/>
      <c r="BAR5" s="80"/>
      <c r="BAS5" s="80"/>
      <c r="BAT5" s="80"/>
      <c r="BAU5" s="80"/>
      <c r="BAV5" s="80"/>
      <c r="BAW5" s="80"/>
      <c r="BAX5" s="80"/>
      <c r="BAY5" s="80"/>
      <c r="BAZ5" s="80"/>
      <c r="BBA5" s="80"/>
      <c r="BBB5" s="80"/>
      <c r="BBC5" s="80"/>
      <c r="BBD5" s="80"/>
      <c r="BBE5" s="80"/>
      <c r="BBF5" s="80"/>
      <c r="BBG5" s="80"/>
      <c r="BBH5" s="80"/>
      <c r="BBI5" s="80"/>
      <c r="BBJ5" s="80"/>
      <c r="BBK5" s="80"/>
      <c r="BBL5" s="80"/>
      <c r="BBM5" s="80"/>
      <c r="BBN5" s="80"/>
      <c r="BBO5" s="80"/>
      <c r="BBP5" s="80"/>
      <c r="BBQ5" s="80"/>
      <c r="BBR5" s="80"/>
      <c r="BBS5" s="80"/>
      <c r="BBT5" s="80"/>
      <c r="BBU5" s="80"/>
      <c r="BBV5" s="80"/>
      <c r="BBW5" s="80"/>
      <c r="BBX5" s="80"/>
      <c r="BBY5" s="80"/>
      <c r="BBZ5" s="80"/>
      <c r="BCA5" s="80"/>
      <c r="BCB5" s="80"/>
      <c r="BCC5" s="80"/>
      <c r="BCD5" s="80"/>
      <c r="BCE5" s="80"/>
      <c r="BCF5" s="80"/>
      <c r="BCG5" s="80"/>
      <c r="BCH5" s="80"/>
      <c r="BCI5" s="80"/>
      <c r="BCJ5" s="80"/>
      <c r="BCK5" s="80"/>
      <c r="BCL5" s="80"/>
      <c r="BCM5" s="80"/>
      <c r="BCN5" s="80"/>
      <c r="BCO5" s="80"/>
      <c r="BCP5" s="80"/>
      <c r="BCQ5" s="80"/>
      <c r="BCR5" s="80"/>
      <c r="BCS5" s="80"/>
      <c r="BCT5" s="80"/>
      <c r="BCU5" s="80"/>
      <c r="BCV5" s="80"/>
      <c r="BCW5" s="80"/>
      <c r="BCX5" s="80"/>
      <c r="BCY5" s="80"/>
      <c r="BCZ5" s="80"/>
      <c r="BDA5" s="80"/>
      <c r="BDB5" s="80"/>
      <c r="BDC5" s="80"/>
      <c r="BDD5" s="80"/>
      <c r="BDE5" s="80"/>
      <c r="BDF5" s="80"/>
      <c r="BDG5" s="80"/>
      <c r="BDH5" s="80"/>
      <c r="BDI5" s="80"/>
      <c r="BDJ5" s="80"/>
      <c r="BDK5" s="80"/>
      <c r="BDL5" s="80"/>
      <c r="BDM5" s="80"/>
      <c r="BDN5" s="80"/>
      <c r="BDO5" s="80"/>
      <c r="BDP5" s="80"/>
      <c r="BDQ5" s="80"/>
      <c r="BDR5" s="80"/>
      <c r="BDS5" s="80"/>
      <c r="BDT5" s="80"/>
      <c r="BDU5" s="80"/>
      <c r="BDV5" s="80"/>
      <c r="BDW5" s="80"/>
      <c r="BDX5" s="80"/>
      <c r="BDY5" s="80"/>
      <c r="BDZ5" s="80"/>
      <c r="BEA5" s="80"/>
      <c r="BEB5" s="80"/>
      <c r="BEC5" s="80"/>
      <c r="BED5" s="80"/>
      <c r="BEE5" s="80"/>
      <c r="BEF5" s="80"/>
      <c r="BEG5" s="80"/>
      <c r="BEH5" s="80"/>
      <c r="BEI5" s="80"/>
      <c r="BEJ5" s="80"/>
      <c r="BEK5" s="80"/>
      <c r="BEL5" s="80"/>
      <c r="BEM5" s="80"/>
      <c r="BEN5" s="80"/>
      <c r="BEO5" s="80"/>
      <c r="BEP5" s="80"/>
      <c r="BEQ5" s="80"/>
      <c r="BER5" s="80"/>
      <c r="BES5" s="80"/>
      <c r="BET5" s="80"/>
      <c r="BEU5" s="80"/>
      <c r="BEV5" s="80"/>
      <c r="BEW5" s="80"/>
      <c r="BEX5" s="80"/>
      <c r="BEY5" s="80"/>
      <c r="BEZ5" s="80"/>
      <c r="BFA5" s="80"/>
      <c r="BFB5" s="80"/>
      <c r="BFC5" s="80"/>
      <c r="BFD5" s="80"/>
      <c r="BFE5" s="80"/>
      <c r="BFF5" s="80"/>
      <c r="BFG5" s="80"/>
      <c r="BFH5" s="80"/>
      <c r="BFI5" s="80"/>
      <c r="BFJ5" s="80"/>
      <c r="BFK5" s="80"/>
      <c r="BFL5" s="80"/>
      <c r="BFM5" s="80"/>
      <c r="BFN5" s="80"/>
      <c r="BFO5" s="80"/>
      <c r="BFP5" s="80"/>
      <c r="BFQ5" s="80"/>
      <c r="BFR5" s="80"/>
      <c r="BFS5" s="80"/>
      <c r="BFT5" s="80"/>
      <c r="BFU5" s="80"/>
      <c r="BFV5" s="80"/>
      <c r="BFW5" s="80"/>
      <c r="BFX5" s="80"/>
      <c r="BFY5" s="80"/>
      <c r="BFZ5" s="80"/>
      <c r="BGA5" s="80"/>
      <c r="BGB5" s="80"/>
      <c r="BGC5" s="80"/>
      <c r="BGD5" s="80"/>
      <c r="BGE5" s="80"/>
      <c r="BGF5" s="80"/>
      <c r="BGG5" s="80"/>
      <c r="BGH5" s="80"/>
      <c r="BGI5" s="80"/>
      <c r="BGJ5" s="80"/>
      <c r="BGK5" s="80"/>
      <c r="BGL5" s="80"/>
      <c r="BGM5" s="80"/>
      <c r="BGN5" s="80"/>
      <c r="BGO5" s="80"/>
      <c r="BGP5" s="80"/>
      <c r="BGQ5" s="80"/>
      <c r="BGR5" s="80"/>
      <c r="BGS5" s="80"/>
      <c r="BGT5" s="80"/>
      <c r="BGU5" s="80"/>
      <c r="BGV5" s="80"/>
      <c r="BGW5" s="80"/>
      <c r="BGX5" s="80"/>
      <c r="BGY5" s="80"/>
      <c r="BGZ5" s="80"/>
      <c r="BHA5" s="80"/>
      <c r="BHB5" s="80"/>
      <c r="BHC5" s="80"/>
      <c r="BHD5" s="80"/>
      <c r="BHE5" s="80"/>
      <c r="BHF5" s="80"/>
      <c r="BHG5" s="80"/>
      <c r="BHH5" s="80"/>
      <c r="BHI5" s="80"/>
      <c r="BHJ5" s="80"/>
      <c r="BHK5" s="80"/>
      <c r="BHL5" s="80"/>
      <c r="BHM5" s="80"/>
      <c r="BHN5" s="80"/>
      <c r="BHO5" s="80"/>
      <c r="BHP5" s="80"/>
      <c r="BHQ5" s="80"/>
      <c r="BHR5" s="80"/>
      <c r="BHS5" s="80"/>
      <c r="BHT5" s="80"/>
      <c r="BHU5" s="80"/>
      <c r="BHV5" s="80"/>
      <c r="BHW5" s="80"/>
      <c r="BHX5" s="80"/>
      <c r="BHY5" s="80"/>
      <c r="BHZ5" s="80"/>
      <c r="BIA5" s="80"/>
      <c r="BIB5" s="80"/>
      <c r="BIC5" s="80"/>
      <c r="BID5" s="80"/>
      <c r="BIE5" s="80"/>
      <c r="BIF5" s="80"/>
      <c r="BIG5" s="80"/>
      <c r="BIH5" s="80"/>
      <c r="BII5" s="80"/>
      <c r="BIJ5" s="80"/>
      <c r="BIK5" s="80"/>
      <c r="BIL5" s="80"/>
      <c r="BIM5" s="80"/>
      <c r="BIN5" s="80"/>
      <c r="BIO5" s="80"/>
      <c r="BIP5" s="80"/>
      <c r="BIQ5" s="80"/>
      <c r="BIR5" s="80"/>
      <c r="BIS5" s="80"/>
      <c r="BIT5" s="80"/>
      <c r="BIU5" s="80"/>
      <c r="BIV5" s="80"/>
      <c r="BIW5" s="80"/>
      <c r="BIX5" s="80"/>
      <c r="BIY5" s="80"/>
      <c r="BIZ5" s="80"/>
      <c r="BJA5" s="80"/>
      <c r="BJB5" s="80"/>
      <c r="BJC5" s="80"/>
      <c r="BJD5" s="80"/>
      <c r="BJE5" s="80"/>
      <c r="BJF5" s="80"/>
      <c r="BJG5" s="80"/>
      <c r="BJH5" s="80"/>
      <c r="BJI5" s="80"/>
      <c r="BJJ5" s="80"/>
      <c r="BJK5" s="80"/>
      <c r="BJL5" s="80"/>
      <c r="BJM5" s="80"/>
      <c r="BJN5" s="80"/>
      <c r="BJO5" s="80"/>
      <c r="BJP5" s="80"/>
      <c r="BJQ5" s="80"/>
      <c r="BJR5" s="80"/>
      <c r="BJS5" s="80"/>
      <c r="BJT5" s="80"/>
      <c r="BJU5" s="80"/>
      <c r="BJV5" s="80"/>
      <c r="BJW5" s="80"/>
      <c r="BJX5" s="80"/>
      <c r="BJY5" s="80"/>
      <c r="BJZ5" s="80"/>
      <c r="BKA5" s="80"/>
      <c r="BKB5" s="80"/>
      <c r="BKC5" s="80"/>
      <c r="BKD5" s="80"/>
      <c r="BKE5" s="80"/>
      <c r="BKF5" s="80"/>
      <c r="BKG5" s="80"/>
      <c r="BKH5" s="80"/>
      <c r="BKI5" s="80"/>
      <c r="BKJ5" s="80"/>
      <c r="BKK5" s="80"/>
      <c r="BKL5" s="80"/>
      <c r="BKM5" s="80"/>
      <c r="BKN5" s="80"/>
      <c r="BKO5" s="80"/>
      <c r="BKP5" s="80"/>
      <c r="BKQ5" s="80"/>
      <c r="BKR5" s="80"/>
      <c r="BKS5" s="80"/>
      <c r="BKT5" s="80"/>
      <c r="BKU5" s="80"/>
      <c r="BKV5" s="80"/>
      <c r="BKW5" s="80"/>
      <c r="BKX5" s="80"/>
      <c r="BKY5" s="80"/>
      <c r="BKZ5" s="80"/>
      <c r="BLA5" s="80"/>
      <c r="BLB5" s="80"/>
      <c r="BLC5" s="80"/>
      <c r="BLD5" s="80"/>
      <c r="BLE5" s="80"/>
      <c r="BLF5" s="80"/>
      <c r="BLG5" s="80"/>
      <c r="BLH5" s="80"/>
      <c r="BLI5" s="80"/>
      <c r="BLJ5" s="80"/>
      <c r="BLK5" s="80"/>
      <c r="BLL5" s="80"/>
      <c r="BLM5" s="80"/>
      <c r="BLN5" s="80"/>
      <c r="BLO5" s="80"/>
      <c r="BLP5" s="80"/>
      <c r="BLQ5" s="80"/>
      <c r="BLR5" s="80"/>
      <c r="BLS5" s="80"/>
      <c r="BLT5" s="80"/>
      <c r="BLU5" s="80"/>
      <c r="BLV5" s="80"/>
      <c r="BLW5" s="80"/>
      <c r="BLX5" s="80"/>
      <c r="BLY5" s="80"/>
      <c r="BLZ5" s="80"/>
      <c r="BMA5" s="80"/>
      <c r="BMB5" s="80"/>
      <c r="BMC5" s="80"/>
      <c r="BMD5" s="80"/>
      <c r="BME5" s="80"/>
      <c r="BMF5" s="80"/>
      <c r="BMG5" s="80"/>
      <c r="BMH5" s="80"/>
      <c r="BMI5" s="80"/>
      <c r="BMJ5" s="80"/>
      <c r="BMK5" s="80"/>
      <c r="BML5" s="80"/>
      <c r="BMM5" s="80"/>
      <c r="BMN5" s="80"/>
      <c r="BMO5" s="80"/>
      <c r="BMP5" s="80"/>
      <c r="BMQ5" s="80"/>
      <c r="BMR5" s="80"/>
      <c r="BMS5" s="80"/>
      <c r="BMT5" s="80"/>
      <c r="BMU5" s="80"/>
      <c r="BMV5" s="80"/>
      <c r="BMW5" s="80"/>
      <c r="BMX5" s="80"/>
      <c r="BMY5" s="80"/>
      <c r="BMZ5" s="80"/>
      <c r="BNA5" s="80"/>
      <c r="BNB5" s="80"/>
      <c r="BNC5" s="80"/>
      <c r="BND5" s="80"/>
      <c r="BNE5" s="80"/>
      <c r="BNF5" s="80"/>
      <c r="BNG5" s="80"/>
      <c r="BNH5" s="80"/>
      <c r="BNI5" s="80"/>
      <c r="BNJ5" s="80"/>
      <c r="BNK5" s="80"/>
      <c r="BNL5" s="80"/>
      <c r="BNM5" s="80"/>
      <c r="BNN5" s="80"/>
      <c r="BNO5" s="80"/>
      <c r="BNP5" s="80"/>
      <c r="BNQ5" s="80"/>
      <c r="BNR5" s="80"/>
      <c r="BNS5" s="80"/>
      <c r="BNT5" s="80"/>
      <c r="BNU5" s="80"/>
      <c r="BNV5" s="80"/>
      <c r="BNW5" s="80"/>
      <c r="BNX5" s="80"/>
      <c r="BNY5" s="80"/>
      <c r="BNZ5" s="80"/>
      <c r="BOA5" s="80"/>
      <c r="BOB5" s="80"/>
      <c r="BOC5" s="80"/>
      <c r="BOD5" s="80"/>
      <c r="BOE5" s="80"/>
      <c r="BOF5" s="80"/>
      <c r="BOG5" s="80"/>
      <c r="BOH5" s="80"/>
      <c r="BOI5" s="80"/>
      <c r="BOJ5" s="80"/>
      <c r="BOK5" s="80"/>
      <c r="BOL5" s="80"/>
      <c r="BOM5" s="80"/>
      <c r="BON5" s="80"/>
      <c r="BOO5" s="80"/>
      <c r="BOP5" s="80"/>
      <c r="BOQ5" s="80"/>
      <c r="BOR5" s="80"/>
      <c r="BOS5" s="80"/>
      <c r="BOT5" s="80"/>
      <c r="BOU5" s="80"/>
      <c r="BOV5" s="80"/>
      <c r="BOW5" s="80"/>
      <c r="BOX5" s="80"/>
      <c r="BOY5" s="80"/>
      <c r="BOZ5" s="80"/>
      <c r="BPA5" s="80"/>
      <c r="BPB5" s="80"/>
      <c r="BPC5" s="80"/>
      <c r="BPD5" s="80"/>
      <c r="BPE5" s="80"/>
      <c r="BPF5" s="80"/>
      <c r="BPG5" s="80"/>
      <c r="BPH5" s="80"/>
      <c r="BPI5" s="80"/>
      <c r="BPJ5" s="80"/>
      <c r="BPK5" s="80"/>
      <c r="BPL5" s="80"/>
      <c r="BPM5" s="80"/>
      <c r="BPN5" s="80"/>
      <c r="BPO5" s="80"/>
      <c r="BPP5" s="80"/>
      <c r="BPQ5" s="80"/>
      <c r="BPR5" s="80"/>
      <c r="BPS5" s="80"/>
      <c r="BPT5" s="80"/>
      <c r="BPU5" s="80"/>
      <c r="BPV5" s="80"/>
      <c r="BPW5" s="80"/>
      <c r="BPX5" s="80"/>
      <c r="BPY5" s="80"/>
      <c r="BPZ5" s="80"/>
      <c r="BQA5" s="80"/>
      <c r="BQB5" s="80"/>
      <c r="BQC5" s="80"/>
      <c r="BQD5" s="80"/>
      <c r="BQE5" s="80"/>
      <c r="BQF5" s="80"/>
      <c r="BQG5" s="80"/>
      <c r="BQH5" s="80"/>
      <c r="BQI5" s="80"/>
      <c r="BQJ5" s="80"/>
      <c r="BQK5" s="80"/>
      <c r="BQL5" s="80"/>
      <c r="BQM5" s="80"/>
      <c r="BQN5" s="80"/>
      <c r="BQO5" s="80"/>
      <c r="BQP5" s="80"/>
      <c r="BQQ5" s="80"/>
      <c r="BQR5" s="80"/>
      <c r="BQS5" s="80"/>
      <c r="BQT5" s="80"/>
      <c r="BQU5" s="80"/>
      <c r="BQV5" s="80"/>
      <c r="BQW5" s="80"/>
      <c r="BQX5" s="80"/>
      <c r="BQY5" s="80"/>
      <c r="BQZ5" s="80"/>
      <c r="BRA5" s="80"/>
      <c r="BRB5" s="80"/>
      <c r="BRC5" s="80"/>
      <c r="BRD5" s="80"/>
      <c r="BRE5" s="80"/>
      <c r="BRF5" s="80"/>
      <c r="BRG5" s="80"/>
      <c r="BRH5" s="80"/>
      <c r="BRI5" s="80"/>
      <c r="BRJ5" s="80"/>
      <c r="BRK5" s="80"/>
      <c r="BRL5" s="80"/>
      <c r="BRM5" s="80"/>
      <c r="BRN5" s="80"/>
      <c r="BRO5" s="80"/>
      <c r="BRP5" s="80"/>
      <c r="BRQ5" s="80"/>
      <c r="BRR5" s="80"/>
      <c r="BRS5" s="80"/>
      <c r="BRT5" s="80"/>
      <c r="BRU5" s="80"/>
      <c r="BRV5" s="80"/>
      <c r="BRW5" s="80"/>
      <c r="BRX5" s="80"/>
      <c r="BRY5" s="80"/>
      <c r="BRZ5" s="80"/>
      <c r="BSA5" s="80"/>
      <c r="BSB5" s="80"/>
      <c r="BSC5" s="80"/>
      <c r="BSD5" s="80"/>
      <c r="BSE5" s="80"/>
      <c r="BSF5" s="80"/>
      <c r="BSG5" s="80"/>
      <c r="BSH5" s="80"/>
      <c r="BSI5" s="80"/>
      <c r="BSJ5" s="80"/>
      <c r="BSK5" s="80"/>
      <c r="BSL5" s="80"/>
      <c r="BSM5" s="80"/>
      <c r="BSN5" s="80"/>
      <c r="BSO5" s="80"/>
      <c r="BSP5" s="80"/>
      <c r="BSQ5" s="80"/>
      <c r="BSR5" s="80"/>
      <c r="BSS5" s="80"/>
      <c r="BST5" s="80"/>
      <c r="BSU5" s="80"/>
      <c r="BSV5" s="80"/>
      <c r="BSW5" s="80"/>
      <c r="BSX5" s="80"/>
      <c r="BSY5" s="80"/>
      <c r="BSZ5" s="80"/>
      <c r="BTA5" s="80"/>
      <c r="BTB5" s="80"/>
      <c r="BTC5" s="80"/>
      <c r="BTD5" s="80"/>
      <c r="BTE5" s="80"/>
      <c r="BTF5" s="80"/>
      <c r="BTG5" s="80"/>
      <c r="BTH5" s="80"/>
      <c r="BTI5" s="80"/>
      <c r="BTJ5" s="80"/>
      <c r="BTK5" s="80"/>
      <c r="BTL5" s="80"/>
      <c r="BTM5" s="80"/>
      <c r="BTN5" s="80"/>
      <c r="BTO5" s="80"/>
      <c r="BTP5" s="80"/>
      <c r="BTQ5" s="80"/>
      <c r="BTR5" s="80"/>
      <c r="BTS5" s="80"/>
      <c r="BTT5" s="80"/>
      <c r="BTU5" s="80"/>
      <c r="BTV5" s="80"/>
      <c r="BTW5" s="80"/>
      <c r="BTX5" s="80"/>
      <c r="BTY5" s="80"/>
      <c r="BTZ5" s="80"/>
      <c r="BUA5" s="80"/>
      <c r="BUB5" s="80"/>
      <c r="BUC5" s="80"/>
      <c r="BUD5" s="80"/>
      <c r="BUE5" s="80"/>
      <c r="BUF5" s="80"/>
      <c r="BUG5" s="80"/>
      <c r="BUH5" s="80"/>
      <c r="BUI5" s="80"/>
      <c r="BUJ5" s="80"/>
      <c r="BUK5" s="80"/>
      <c r="BUL5" s="80"/>
      <c r="BUM5" s="80"/>
      <c r="BUN5" s="80"/>
      <c r="BUO5" s="80"/>
      <c r="BUP5" s="80"/>
      <c r="BUQ5" s="80"/>
      <c r="BUR5" s="80"/>
      <c r="BUS5" s="80"/>
      <c r="BUT5" s="80"/>
      <c r="BUU5" s="80"/>
      <c r="BUV5" s="80"/>
      <c r="BUW5" s="80"/>
      <c r="BUX5" s="80"/>
      <c r="BUY5" s="80"/>
      <c r="BUZ5" s="80"/>
      <c r="BVA5" s="80"/>
      <c r="BVB5" s="80"/>
      <c r="BVC5" s="80"/>
      <c r="BVD5" s="80"/>
      <c r="BVE5" s="80"/>
      <c r="BVF5" s="80"/>
      <c r="BVG5" s="80"/>
      <c r="BVH5" s="80"/>
      <c r="BVI5" s="80"/>
      <c r="BVJ5" s="80"/>
      <c r="BVK5" s="80"/>
      <c r="BVL5" s="80"/>
      <c r="BVM5" s="80"/>
      <c r="BVN5" s="80"/>
      <c r="BVO5" s="80"/>
      <c r="BVP5" s="80"/>
      <c r="BVQ5" s="80"/>
      <c r="BVR5" s="80"/>
      <c r="BVS5" s="80"/>
      <c r="BVT5" s="80"/>
      <c r="BVU5" s="80"/>
      <c r="BVV5" s="80"/>
      <c r="BVW5" s="80"/>
      <c r="BVX5" s="80"/>
      <c r="BVY5" s="80"/>
      <c r="BVZ5" s="80"/>
      <c r="BWA5" s="80"/>
      <c r="BWB5" s="80"/>
      <c r="BWC5" s="80"/>
      <c r="BWD5" s="80"/>
      <c r="BWE5" s="80"/>
      <c r="BWF5" s="80"/>
      <c r="BWG5" s="80"/>
      <c r="BWH5" s="80"/>
      <c r="BWI5" s="80"/>
      <c r="BWJ5" s="80"/>
      <c r="BWK5" s="80"/>
      <c r="BWL5" s="80"/>
      <c r="BWM5" s="80"/>
      <c r="BWN5" s="80"/>
      <c r="BWO5" s="80"/>
      <c r="BWP5" s="80"/>
      <c r="BWQ5" s="80"/>
      <c r="BWR5" s="80"/>
      <c r="BWS5" s="80"/>
      <c r="BWT5" s="80"/>
      <c r="BWU5" s="80"/>
      <c r="BWV5" s="80"/>
      <c r="BWW5" s="80"/>
      <c r="BWX5" s="80"/>
      <c r="BWY5" s="80"/>
      <c r="BWZ5" s="80"/>
      <c r="BXA5" s="80"/>
      <c r="BXB5" s="80"/>
      <c r="BXC5" s="80"/>
      <c r="BXD5" s="80"/>
      <c r="BXE5" s="80"/>
      <c r="BXF5" s="80"/>
      <c r="BXG5" s="80"/>
      <c r="BXH5" s="80"/>
      <c r="BXI5" s="80"/>
      <c r="BXJ5" s="80"/>
      <c r="BXK5" s="80"/>
      <c r="BXL5" s="80"/>
      <c r="BXM5" s="80"/>
      <c r="BXN5" s="80"/>
      <c r="BXO5" s="80"/>
      <c r="BXP5" s="80"/>
      <c r="BXQ5" s="80"/>
      <c r="BXR5" s="80"/>
      <c r="BXS5" s="80"/>
      <c r="BXT5" s="80"/>
      <c r="BXU5" s="80"/>
      <c r="BXV5" s="80"/>
      <c r="BXW5" s="80"/>
      <c r="BXX5" s="80"/>
      <c r="BXY5" s="80"/>
      <c r="BXZ5" s="80"/>
      <c r="BYA5" s="80"/>
      <c r="BYB5" s="80"/>
      <c r="BYC5" s="80"/>
      <c r="BYD5" s="80"/>
      <c r="BYE5" s="80"/>
      <c r="BYF5" s="80"/>
      <c r="BYG5" s="80"/>
      <c r="BYH5" s="80"/>
      <c r="BYI5" s="80"/>
      <c r="BYJ5" s="80"/>
      <c r="BYK5" s="80"/>
      <c r="BYL5" s="80"/>
      <c r="BYM5" s="80"/>
      <c r="BYN5" s="80"/>
      <c r="BYO5" s="80"/>
      <c r="BYP5" s="80"/>
      <c r="BYQ5" s="80"/>
      <c r="BYR5" s="80"/>
      <c r="BYS5" s="80"/>
      <c r="BYT5" s="80"/>
      <c r="BYU5" s="80"/>
      <c r="BYV5" s="80"/>
      <c r="BYW5" s="80"/>
      <c r="BYX5" s="80"/>
      <c r="BYY5" s="80"/>
      <c r="BYZ5" s="80"/>
      <c r="BZA5" s="80"/>
      <c r="BZB5" s="80"/>
      <c r="BZC5" s="80"/>
      <c r="BZD5" s="80"/>
      <c r="BZE5" s="80"/>
      <c r="BZF5" s="80"/>
      <c r="BZG5" s="80"/>
      <c r="BZH5" s="80"/>
      <c r="BZI5" s="80"/>
      <c r="BZJ5" s="80"/>
      <c r="BZK5" s="80"/>
      <c r="BZL5" s="80"/>
      <c r="BZM5" s="80"/>
      <c r="BZN5" s="80"/>
      <c r="BZO5" s="80"/>
      <c r="BZP5" s="80"/>
      <c r="BZQ5" s="80"/>
      <c r="BZR5" s="80"/>
      <c r="BZS5" s="80"/>
      <c r="BZT5" s="80"/>
      <c r="BZU5" s="80"/>
      <c r="BZV5" s="80"/>
      <c r="BZW5" s="80"/>
      <c r="BZX5" s="80"/>
      <c r="BZY5" s="80"/>
      <c r="BZZ5" s="80"/>
      <c r="CAA5" s="80"/>
      <c r="CAB5" s="80"/>
      <c r="CAC5" s="80"/>
      <c r="CAD5" s="80"/>
      <c r="CAE5" s="80"/>
      <c r="CAF5" s="80"/>
      <c r="CAG5" s="80"/>
      <c r="CAH5" s="80"/>
      <c r="CAI5" s="80"/>
      <c r="CAJ5" s="80"/>
      <c r="CAK5" s="80"/>
      <c r="CAL5" s="80"/>
      <c r="CAM5" s="80"/>
      <c r="CAN5" s="80"/>
      <c r="CAO5" s="80"/>
      <c r="CAP5" s="80"/>
      <c r="CAQ5" s="80"/>
      <c r="CAR5" s="80"/>
      <c r="CAS5" s="80"/>
      <c r="CAT5" s="80"/>
      <c r="CAU5" s="80"/>
      <c r="CAV5" s="80"/>
      <c r="CAW5" s="80"/>
      <c r="CAX5" s="80"/>
      <c r="CAY5" s="80"/>
      <c r="CAZ5" s="80"/>
      <c r="CBA5" s="80"/>
      <c r="CBB5" s="80"/>
      <c r="CBC5" s="80"/>
      <c r="CBD5" s="80"/>
      <c r="CBE5" s="80"/>
      <c r="CBF5" s="80"/>
      <c r="CBG5" s="80"/>
      <c r="CBH5" s="80"/>
      <c r="CBI5" s="80"/>
      <c r="CBJ5" s="80"/>
      <c r="CBK5" s="80"/>
      <c r="CBL5" s="80"/>
      <c r="CBM5" s="80"/>
      <c r="CBN5" s="80"/>
      <c r="CBO5" s="80"/>
      <c r="CBP5" s="80"/>
      <c r="CBQ5" s="80"/>
      <c r="CBR5" s="80"/>
      <c r="CBS5" s="80"/>
      <c r="CBT5" s="80"/>
      <c r="CBU5" s="80"/>
      <c r="CBV5" s="80"/>
      <c r="CBW5" s="80"/>
      <c r="CBX5" s="80"/>
      <c r="CBY5" s="80"/>
      <c r="CBZ5" s="80"/>
      <c r="CCA5" s="80"/>
      <c r="CCB5" s="80"/>
      <c r="CCC5" s="80"/>
      <c r="CCD5" s="80"/>
      <c r="CCE5" s="80"/>
      <c r="CCF5" s="80"/>
      <c r="CCG5" s="80"/>
      <c r="CCH5" s="80"/>
      <c r="CCI5" s="80"/>
      <c r="CCJ5" s="80"/>
      <c r="CCK5" s="80"/>
      <c r="CCL5" s="80"/>
      <c r="CCM5" s="80"/>
      <c r="CCN5" s="80"/>
      <c r="CCO5" s="80"/>
      <c r="CCP5" s="80"/>
      <c r="CCQ5" s="80"/>
      <c r="CCR5" s="80"/>
      <c r="CCS5" s="80"/>
      <c r="CCT5" s="80"/>
      <c r="CCU5" s="80"/>
      <c r="CCV5" s="80"/>
      <c r="CCW5" s="80"/>
      <c r="CCX5" s="80"/>
      <c r="CCY5" s="80"/>
      <c r="CCZ5" s="80"/>
      <c r="CDA5" s="80"/>
      <c r="CDB5" s="80"/>
      <c r="CDC5" s="80"/>
      <c r="CDD5" s="80"/>
      <c r="CDE5" s="80"/>
      <c r="CDF5" s="80"/>
      <c r="CDG5" s="80"/>
      <c r="CDH5" s="80"/>
      <c r="CDI5" s="80"/>
      <c r="CDJ5" s="80"/>
      <c r="CDK5" s="80"/>
      <c r="CDL5" s="80"/>
      <c r="CDM5" s="80"/>
      <c r="CDN5" s="80"/>
      <c r="CDO5" s="80"/>
      <c r="CDP5" s="80"/>
      <c r="CDQ5" s="80"/>
      <c r="CDR5" s="80"/>
      <c r="CDS5" s="80"/>
      <c r="CDT5" s="80"/>
      <c r="CDU5" s="80"/>
      <c r="CDV5" s="80"/>
      <c r="CDW5" s="80"/>
      <c r="CDX5" s="80"/>
      <c r="CDY5" s="80"/>
      <c r="CDZ5" s="80"/>
      <c r="CEA5" s="80"/>
      <c r="CEB5" s="80"/>
      <c r="CEC5" s="80"/>
      <c r="CED5" s="80"/>
      <c r="CEE5" s="80"/>
      <c r="CEF5" s="80"/>
      <c r="CEG5" s="80"/>
      <c r="CEH5" s="80"/>
      <c r="CEI5" s="80"/>
      <c r="CEJ5" s="80"/>
      <c r="CEK5" s="80"/>
      <c r="CEL5" s="80"/>
      <c r="CEM5" s="80"/>
      <c r="CEN5" s="80"/>
      <c r="CEO5" s="80"/>
      <c r="CEP5" s="80"/>
      <c r="CEQ5" s="80"/>
      <c r="CER5" s="80"/>
      <c r="CES5" s="80"/>
      <c r="CET5" s="80"/>
      <c r="CEU5" s="80"/>
      <c r="CEV5" s="80"/>
      <c r="CEW5" s="80"/>
      <c r="CEX5" s="80"/>
      <c r="CEY5" s="80"/>
      <c r="CEZ5" s="80"/>
      <c r="CFA5" s="80"/>
      <c r="CFB5" s="80"/>
      <c r="CFC5" s="80"/>
      <c r="CFD5" s="80"/>
      <c r="CFE5" s="80"/>
      <c r="CFF5" s="80"/>
      <c r="CFG5" s="80"/>
      <c r="CFH5" s="80"/>
      <c r="CFI5" s="80"/>
      <c r="CFJ5" s="80"/>
      <c r="CFK5" s="80"/>
      <c r="CFL5" s="80"/>
      <c r="CFM5" s="80"/>
      <c r="CFN5" s="80"/>
      <c r="CFO5" s="80"/>
      <c r="CFP5" s="80"/>
      <c r="CFQ5" s="80"/>
      <c r="CFR5" s="80"/>
      <c r="CFS5" s="80"/>
      <c r="CFT5" s="80"/>
      <c r="CFU5" s="80"/>
      <c r="CFV5" s="80"/>
      <c r="CFW5" s="80"/>
      <c r="CFX5" s="80"/>
      <c r="CFY5" s="80"/>
      <c r="CFZ5" s="80"/>
      <c r="CGA5" s="80"/>
      <c r="CGB5" s="80"/>
      <c r="CGC5" s="80"/>
      <c r="CGD5" s="80"/>
      <c r="CGE5" s="80"/>
      <c r="CGF5" s="80"/>
      <c r="CGG5" s="80"/>
      <c r="CGH5" s="80"/>
      <c r="CGI5" s="80"/>
      <c r="CGJ5" s="80"/>
      <c r="CGK5" s="80"/>
      <c r="CGL5" s="80"/>
      <c r="CGM5" s="80"/>
      <c r="CGN5" s="80"/>
      <c r="CGO5" s="80"/>
      <c r="CGP5" s="80"/>
      <c r="CGQ5" s="80"/>
      <c r="CGR5" s="80"/>
      <c r="CGS5" s="80"/>
      <c r="CGT5" s="80"/>
      <c r="CGU5" s="80"/>
      <c r="CGV5" s="80"/>
      <c r="CGW5" s="80"/>
      <c r="CGX5" s="80"/>
      <c r="CGY5" s="80"/>
      <c r="CGZ5" s="80"/>
      <c r="CHA5" s="80"/>
      <c r="CHB5" s="80"/>
      <c r="CHC5" s="80"/>
      <c r="CHD5" s="80"/>
      <c r="CHE5" s="80"/>
      <c r="CHF5" s="80"/>
      <c r="CHG5" s="80"/>
      <c r="CHH5" s="80"/>
      <c r="CHI5" s="80"/>
      <c r="CHJ5" s="80"/>
      <c r="CHK5" s="80"/>
      <c r="CHL5" s="80"/>
      <c r="CHM5" s="80"/>
      <c r="CHN5" s="80"/>
      <c r="CHO5" s="80"/>
      <c r="CHP5" s="80"/>
      <c r="CHQ5" s="80"/>
      <c r="CHR5" s="80"/>
      <c r="CHS5" s="80"/>
      <c r="CHT5" s="80"/>
      <c r="CHU5" s="80"/>
      <c r="CHV5" s="80"/>
      <c r="CHW5" s="80"/>
      <c r="CHX5" s="80"/>
      <c r="CHY5" s="80"/>
      <c r="CHZ5" s="80"/>
      <c r="CIA5" s="80"/>
      <c r="CIB5" s="80"/>
      <c r="CIC5" s="80"/>
      <c r="CID5" s="80"/>
      <c r="CIE5" s="80"/>
      <c r="CIF5" s="80"/>
      <c r="CIG5" s="80"/>
      <c r="CIH5" s="80"/>
      <c r="CII5" s="80"/>
      <c r="CIJ5" s="80"/>
      <c r="CIK5" s="80"/>
      <c r="CIL5" s="80"/>
      <c r="CIM5" s="80"/>
      <c r="CIN5" s="80"/>
      <c r="CIO5" s="80"/>
      <c r="CIP5" s="80"/>
      <c r="CIQ5" s="80"/>
      <c r="CIR5" s="80"/>
      <c r="CIS5" s="80"/>
      <c r="CIT5" s="80"/>
      <c r="CIU5" s="80"/>
      <c r="CIV5" s="80"/>
      <c r="CIW5" s="80"/>
      <c r="CIX5" s="80"/>
      <c r="CIY5" s="80"/>
      <c r="CIZ5" s="80"/>
      <c r="CJA5" s="80"/>
      <c r="CJB5" s="80"/>
      <c r="CJC5" s="80"/>
      <c r="CJD5" s="80"/>
      <c r="CJE5" s="80"/>
      <c r="CJF5" s="80"/>
      <c r="CJG5" s="80"/>
      <c r="CJH5" s="80"/>
      <c r="CJI5" s="80"/>
      <c r="CJJ5" s="80"/>
      <c r="CJK5" s="80"/>
      <c r="CJL5" s="80"/>
      <c r="CJM5" s="80"/>
      <c r="CJN5" s="80"/>
      <c r="CJO5" s="80"/>
      <c r="CJP5" s="80"/>
      <c r="CJQ5" s="80"/>
      <c r="CJR5" s="80"/>
      <c r="CJS5" s="80"/>
      <c r="CJT5" s="80"/>
      <c r="CJU5" s="80"/>
      <c r="CJV5" s="80"/>
      <c r="CJW5" s="80"/>
      <c r="CJX5" s="80"/>
      <c r="CJY5" s="80"/>
      <c r="CJZ5" s="80"/>
      <c r="CKA5" s="80"/>
      <c r="CKB5" s="80"/>
      <c r="CKC5" s="80"/>
      <c r="CKD5" s="80"/>
      <c r="CKE5" s="80"/>
      <c r="CKF5" s="80"/>
      <c r="CKG5" s="80"/>
      <c r="CKH5" s="80"/>
      <c r="CKI5" s="80"/>
      <c r="CKJ5" s="80"/>
      <c r="CKK5" s="80"/>
      <c r="CKL5" s="80"/>
      <c r="CKM5" s="80"/>
      <c r="CKN5" s="80"/>
      <c r="CKO5" s="80"/>
      <c r="CKP5" s="80"/>
      <c r="CKQ5" s="80"/>
      <c r="CKR5" s="80"/>
      <c r="CKS5" s="80"/>
      <c r="CKT5" s="80"/>
      <c r="CKU5" s="80"/>
      <c r="CKV5" s="80"/>
      <c r="CKW5" s="80"/>
      <c r="CKX5" s="80"/>
      <c r="CKY5" s="80"/>
      <c r="CKZ5" s="80"/>
      <c r="CLA5" s="80"/>
      <c r="CLB5" s="80"/>
      <c r="CLC5" s="80"/>
      <c r="CLD5" s="80"/>
      <c r="CLE5" s="80"/>
      <c r="CLF5" s="80"/>
      <c r="CLG5" s="80"/>
      <c r="CLH5" s="80"/>
      <c r="CLI5" s="80"/>
      <c r="CLJ5" s="80"/>
      <c r="CLK5" s="80"/>
      <c r="CLL5" s="80"/>
      <c r="CLM5" s="80"/>
      <c r="CLN5" s="80"/>
      <c r="CLO5" s="80"/>
      <c r="CLP5" s="80"/>
      <c r="CLQ5" s="80"/>
      <c r="CLR5" s="80"/>
      <c r="CLS5" s="80"/>
      <c r="CLT5" s="80"/>
      <c r="CLU5" s="80"/>
      <c r="CLV5" s="80"/>
      <c r="CLW5" s="80"/>
      <c r="CLX5" s="80"/>
      <c r="CLY5" s="80"/>
      <c r="CLZ5" s="80"/>
      <c r="CMA5" s="80"/>
      <c r="CMB5" s="80"/>
      <c r="CMC5" s="80"/>
      <c r="CMD5" s="80"/>
      <c r="CME5" s="80"/>
      <c r="CMF5" s="80"/>
      <c r="CMG5" s="80"/>
      <c r="CMH5" s="80"/>
      <c r="CMI5" s="80"/>
      <c r="CMJ5" s="80"/>
      <c r="CMK5" s="80"/>
      <c r="CML5" s="80"/>
      <c r="CMM5" s="80"/>
      <c r="CMN5" s="80"/>
      <c r="CMO5" s="80"/>
      <c r="CMP5" s="80"/>
      <c r="CMQ5" s="80"/>
      <c r="CMR5" s="80"/>
      <c r="CMS5" s="80"/>
      <c r="CMT5" s="80"/>
      <c r="CMU5" s="80"/>
      <c r="CMV5" s="80"/>
      <c r="CMW5" s="80"/>
      <c r="CMX5" s="80"/>
      <c r="CMY5" s="80"/>
      <c r="CMZ5" s="80"/>
      <c r="CNA5" s="80"/>
      <c r="CNB5" s="80"/>
      <c r="CNC5" s="80"/>
      <c r="CND5" s="80"/>
      <c r="CNE5" s="80"/>
      <c r="CNF5" s="80"/>
      <c r="CNG5" s="80"/>
      <c r="CNH5" s="80"/>
      <c r="CNI5" s="80"/>
      <c r="CNJ5" s="80"/>
      <c r="CNK5" s="80"/>
      <c r="CNL5" s="80"/>
      <c r="CNM5" s="80"/>
      <c r="CNN5" s="80"/>
      <c r="CNO5" s="80"/>
      <c r="CNP5" s="80"/>
      <c r="CNQ5" s="80"/>
      <c r="CNR5" s="80"/>
      <c r="CNS5" s="80"/>
      <c r="CNT5" s="80"/>
      <c r="CNU5" s="80"/>
      <c r="CNV5" s="80"/>
      <c r="CNW5" s="80"/>
      <c r="CNX5" s="80"/>
      <c r="CNY5" s="80"/>
      <c r="CNZ5" s="80"/>
      <c r="COA5" s="80"/>
      <c r="COB5" s="80"/>
      <c r="COC5" s="80"/>
      <c r="COD5" s="80"/>
      <c r="COE5" s="80"/>
      <c r="COF5" s="80"/>
      <c r="COG5" s="80"/>
      <c r="COH5" s="80"/>
      <c r="COI5" s="80"/>
      <c r="COJ5" s="80"/>
      <c r="COK5" s="80"/>
      <c r="COL5" s="80"/>
      <c r="COM5" s="80"/>
      <c r="CON5" s="80"/>
      <c r="COO5" s="80"/>
      <c r="COP5" s="80"/>
      <c r="COQ5" s="80"/>
      <c r="COR5" s="80"/>
      <c r="COS5" s="80"/>
      <c r="COT5" s="80"/>
      <c r="COU5" s="80"/>
      <c r="COV5" s="80"/>
      <c r="COW5" s="80"/>
      <c r="COX5" s="80"/>
      <c r="COY5" s="80"/>
      <c r="COZ5" s="80"/>
      <c r="CPA5" s="80"/>
      <c r="CPB5" s="80"/>
      <c r="CPC5" s="80"/>
      <c r="CPD5" s="80"/>
      <c r="CPE5" s="80"/>
      <c r="CPF5" s="80"/>
      <c r="CPG5" s="80"/>
      <c r="CPH5" s="80"/>
      <c r="CPI5" s="80"/>
      <c r="CPJ5" s="80"/>
      <c r="CPK5" s="80"/>
      <c r="CPL5" s="80"/>
      <c r="CPM5" s="80"/>
      <c r="CPN5" s="80"/>
      <c r="CPO5" s="80"/>
      <c r="CPP5" s="80"/>
      <c r="CPQ5" s="80"/>
      <c r="CPR5" s="80"/>
      <c r="CPS5" s="80"/>
      <c r="CPT5" s="80"/>
      <c r="CPU5" s="80"/>
      <c r="CPV5" s="80"/>
      <c r="CPW5" s="80"/>
      <c r="CPX5" s="80"/>
      <c r="CPY5" s="80"/>
      <c r="CPZ5" s="80"/>
      <c r="CQA5" s="80"/>
      <c r="CQB5" s="80"/>
      <c r="CQC5" s="80"/>
      <c r="CQD5" s="80"/>
      <c r="CQE5" s="80"/>
      <c r="CQF5" s="80"/>
      <c r="CQG5" s="80"/>
      <c r="CQH5" s="80"/>
      <c r="CQI5" s="80"/>
      <c r="CQJ5" s="80"/>
      <c r="CQK5" s="80"/>
      <c r="CQL5" s="80"/>
      <c r="CQM5" s="80"/>
      <c r="CQN5" s="80"/>
      <c r="CQO5" s="80"/>
      <c r="CQP5" s="80"/>
      <c r="CQQ5" s="80"/>
      <c r="CQR5" s="80"/>
      <c r="CQS5" s="80"/>
      <c r="CQT5" s="80"/>
      <c r="CQU5" s="80"/>
      <c r="CQV5" s="80"/>
      <c r="CQW5" s="80"/>
      <c r="CQX5" s="80"/>
      <c r="CQY5" s="80"/>
      <c r="CQZ5" s="80"/>
      <c r="CRA5" s="80"/>
      <c r="CRB5" s="80"/>
      <c r="CRC5" s="80"/>
      <c r="CRD5" s="80"/>
      <c r="CRE5" s="80"/>
      <c r="CRF5" s="80"/>
      <c r="CRG5" s="80"/>
      <c r="CRH5" s="80"/>
      <c r="CRI5" s="80"/>
      <c r="CRJ5" s="80"/>
      <c r="CRK5" s="80"/>
      <c r="CRL5" s="80"/>
      <c r="CRM5" s="80"/>
      <c r="CRN5" s="80"/>
      <c r="CRO5" s="80"/>
      <c r="CRP5" s="80"/>
      <c r="CRQ5" s="80"/>
      <c r="CRR5" s="80"/>
      <c r="CRS5" s="80"/>
      <c r="CRT5" s="80"/>
      <c r="CRU5" s="80"/>
      <c r="CRV5" s="80"/>
      <c r="CRW5" s="80"/>
      <c r="CRX5" s="80"/>
      <c r="CRY5" s="80"/>
      <c r="CRZ5" s="80"/>
      <c r="CSA5" s="80"/>
      <c r="CSB5" s="80"/>
      <c r="CSC5" s="80"/>
      <c r="CSD5" s="80"/>
      <c r="CSE5" s="80"/>
      <c r="CSF5" s="80"/>
      <c r="CSG5" s="80"/>
      <c r="CSH5" s="80"/>
      <c r="CSI5" s="80"/>
      <c r="CSJ5" s="80"/>
      <c r="CSK5" s="80"/>
      <c r="CSL5" s="80"/>
      <c r="CSM5" s="80"/>
      <c r="CSN5" s="80"/>
      <c r="CSO5" s="80"/>
      <c r="CSP5" s="80"/>
      <c r="CSQ5" s="80"/>
      <c r="CSR5" s="80"/>
      <c r="CSS5" s="80"/>
      <c r="CST5" s="80"/>
      <c r="CSU5" s="80"/>
      <c r="CSV5" s="80"/>
      <c r="CSW5" s="80"/>
      <c r="CSX5" s="80"/>
      <c r="CSY5" s="80"/>
      <c r="CSZ5" s="80"/>
      <c r="CTA5" s="80"/>
      <c r="CTB5" s="80"/>
      <c r="CTC5" s="80"/>
      <c r="CTD5" s="80"/>
      <c r="CTE5" s="80"/>
      <c r="CTF5" s="80"/>
      <c r="CTG5" s="80"/>
      <c r="CTH5" s="80"/>
      <c r="CTI5" s="80"/>
      <c r="CTJ5" s="80"/>
      <c r="CTK5" s="80"/>
      <c r="CTL5" s="80"/>
      <c r="CTM5" s="80"/>
      <c r="CTN5" s="80"/>
      <c r="CTO5" s="80"/>
      <c r="CTP5" s="80"/>
      <c r="CTQ5" s="80"/>
      <c r="CTR5" s="80"/>
      <c r="CTS5" s="80"/>
      <c r="CTT5" s="80"/>
      <c r="CTU5" s="80"/>
      <c r="CTV5" s="80"/>
      <c r="CTW5" s="80"/>
      <c r="CTX5" s="80"/>
      <c r="CTY5" s="80"/>
      <c r="CTZ5" s="80"/>
      <c r="CUA5" s="80"/>
      <c r="CUB5" s="80"/>
      <c r="CUC5" s="80"/>
      <c r="CUD5" s="80"/>
      <c r="CUE5" s="80"/>
      <c r="CUF5" s="80"/>
      <c r="CUG5" s="80"/>
      <c r="CUH5" s="80"/>
      <c r="CUI5" s="80"/>
      <c r="CUJ5" s="80"/>
      <c r="CUK5" s="80"/>
      <c r="CUL5" s="80"/>
      <c r="CUM5" s="80"/>
      <c r="CUN5" s="80"/>
      <c r="CUO5" s="80"/>
      <c r="CUP5" s="80"/>
      <c r="CUQ5" s="80"/>
      <c r="CUR5" s="80"/>
      <c r="CUS5" s="80"/>
      <c r="CUT5" s="80"/>
      <c r="CUU5" s="80"/>
      <c r="CUV5" s="80"/>
      <c r="CUW5" s="80"/>
      <c r="CUX5" s="80"/>
      <c r="CUY5" s="80"/>
      <c r="CUZ5" s="80"/>
      <c r="CVA5" s="80"/>
      <c r="CVB5" s="80"/>
      <c r="CVC5" s="80"/>
      <c r="CVD5" s="80"/>
      <c r="CVE5" s="80"/>
      <c r="CVF5" s="80"/>
      <c r="CVG5" s="80"/>
      <c r="CVH5" s="80"/>
      <c r="CVI5" s="80"/>
      <c r="CVJ5" s="80"/>
      <c r="CVK5" s="80"/>
      <c r="CVL5" s="80"/>
      <c r="CVM5" s="80"/>
      <c r="CVN5" s="80"/>
      <c r="CVO5" s="80"/>
      <c r="CVP5" s="80"/>
      <c r="CVQ5" s="80"/>
      <c r="CVR5" s="80"/>
      <c r="CVS5" s="80"/>
      <c r="CVT5" s="80"/>
      <c r="CVU5" s="80"/>
      <c r="CVV5" s="80"/>
      <c r="CVW5" s="80"/>
      <c r="CVX5" s="80"/>
      <c r="CVY5" s="80"/>
      <c r="CVZ5" s="80"/>
      <c r="CWA5" s="80"/>
      <c r="CWB5" s="80"/>
      <c r="CWC5" s="80"/>
      <c r="CWD5" s="80"/>
      <c r="CWE5" s="80"/>
      <c r="CWF5" s="80"/>
      <c r="CWG5" s="80"/>
      <c r="CWH5" s="80"/>
      <c r="CWI5" s="80"/>
      <c r="CWJ5" s="80"/>
      <c r="CWK5" s="80"/>
      <c r="CWL5" s="80"/>
      <c r="CWM5" s="80"/>
      <c r="CWN5" s="80"/>
      <c r="CWO5" s="80"/>
      <c r="CWP5" s="80"/>
      <c r="CWQ5" s="80"/>
      <c r="CWR5" s="80"/>
      <c r="CWS5" s="80"/>
      <c r="CWT5" s="80"/>
      <c r="CWU5" s="80"/>
      <c r="CWV5" s="80"/>
      <c r="CWW5" s="80"/>
      <c r="CWX5" s="80"/>
      <c r="CWY5" s="80"/>
      <c r="CWZ5" s="80"/>
      <c r="CXA5" s="80"/>
      <c r="CXB5" s="80"/>
      <c r="CXC5" s="80"/>
      <c r="CXD5" s="80"/>
      <c r="CXE5" s="80"/>
      <c r="CXF5" s="80"/>
      <c r="CXG5" s="80"/>
      <c r="CXH5" s="80"/>
      <c r="CXI5" s="80"/>
      <c r="CXJ5" s="80"/>
      <c r="CXK5" s="80"/>
      <c r="CXL5" s="80"/>
      <c r="CXM5" s="80"/>
      <c r="CXN5" s="80"/>
      <c r="CXO5" s="80"/>
      <c r="CXP5" s="80"/>
      <c r="CXQ5" s="80"/>
      <c r="CXR5" s="80"/>
      <c r="CXS5" s="80"/>
      <c r="CXT5" s="80"/>
      <c r="CXU5" s="80"/>
      <c r="CXV5" s="80"/>
      <c r="CXW5" s="80"/>
      <c r="CXX5" s="80"/>
      <c r="CXY5" s="80"/>
      <c r="CXZ5" s="80"/>
      <c r="CYA5" s="80"/>
      <c r="CYB5" s="80"/>
      <c r="CYC5" s="80"/>
      <c r="CYD5" s="80"/>
      <c r="CYE5" s="80"/>
      <c r="CYF5" s="80"/>
      <c r="CYG5" s="80"/>
      <c r="CYH5" s="80"/>
      <c r="CYI5" s="80"/>
      <c r="CYJ5" s="80"/>
      <c r="CYK5" s="80"/>
      <c r="CYL5" s="80"/>
      <c r="CYM5" s="80"/>
      <c r="CYN5" s="80"/>
      <c r="CYO5" s="80"/>
      <c r="CYP5" s="80"/>
      <c r="CYQ5" s="80"/>
      <c r="CYR5" s="80"/>
      <c r="CYS5" s="80"/>
      <c r="CYT5" s="80"/>
      <c r="CYU5" s="80"/>
      <c r="CYV5" s="80"/>
      <c r="CYW5" s="80"/>
      <c r="CYX5" s="80"/>
      <c r="CYY5" s="80"/>
      <c r="CYZ5" s="80"/>
      <c r="CZA5" s="80"/>
      <c r="CZB5" s="80"/>
      <c r="CZC5" s="80"/>
      <c r="CZD5" s="80"/>
      <c r="CZE5" s="80"/>
      <c r="CZF5" s="80"/>
      <c r="CZG5" s="80"/>
      <c r="CZH5" s="80"/>
      <c r="CZI5" s="80"/>
      <c r="CZJ5" s="80"/>
      <c r="CZK5" s="80"/>
      <c r="CZL5" s="80"/>
      <c r="CZM5" s="80"/>
      <c r="CZN5" s="80"/>
      <c r="CZO5" s="80"/>
      <c r="CZP5" s="80"/>
      <c r="CZQ5" s="80"/>
      <c r="CZR5" s="80"/>
      <c r="CZS5" s="80"/>
      <c r="CZT5" s="80"/>
      <c r="CZU5" s="80"/>
      <c r="CZV5" s="80"/>
      <c r="CZW5" s="80"/>
      <c r="CZX5" s="80"/>
      <c r="CZY5" s="80"/>
      <c r="CZZ5" s="80"/>
      <c r="DAA5" s="80"/>
      <c r="DAB5" s="80"/>
      <c r="DAC5" s="80"/>
      <c r="DAD5" s="80"/>
      <c r="DAE5" s="80"/>
      <c r="DAF5" s="80"/>
      <c r="DAG5" s="80"/>
      <c r="DAH5" s="80"/>
      <c r="DAI5" s="80"/>
      <c r="DAJ5" s="80"/>
      <c r="DAK5" s="80"/>
      <c r="DAL5" s="80"/>
      <c r="DAM5" s="80"/>
      <c r="DAN5" s="80"/>
      <c r="DAO5" s="80"/>
      <c r="DAP5" s="80"/>
      <c r="DAQ5" s="80"/>
      <c r="DAR5" s="80"/>
      <c r="DAS5" s="80"/>
      <c r="DAT5" s="80"/>
      <c r="DAU5" s="80"/>
      <c r="DAV5" s="80"/>
      <c r="DAW5" s="80"/>
      <c r="DAX5" s="80"/>
      <c r="DAY5" s="80"/>
      <c r="DAZ5" s="80"/>
      <c r="DBA5" s="80"/>
      <c r="DBB5" s="80"/>
      <c r="DBC5" s="80"/>
      <c r="DBD5" s="80"/>
      <c r="DBE5" s="80"/>
      <c r="DBF5" s="80"/>
      <c r="DBG5" s="80"/>
      <c r="DBH5" s="80"/>
      <c r="DBI5" s="80"/>
      <c r="DBJ5" s="80"/>
      <c r="DBK5" s="80"/>
      <c r="DBL5" s="80"/>
      <c r="DBM5" s="80"/>
      <c r="DBN5" s="80"/>
      <c r="DBO5" s="80"/>
      <c r="DBP5" s="80"/>
      <c r="DBQ5" s="80"/>
      <c r="DBR5" s="80"/>
      <c r="DBS5" s="80"/>
      <c r="DBT5" s="80"/>
      <c r="DBU5" s="80"/>
      <c r="DBV5" s="80"/>
      <c r="DBW5" s="80"/>
      <c r="DBX5" s="80"/>
      <c r="DBY5" s="80"/>
      <c r="DBZ5" s="80"/>
      <c r="DCA5" s="80"/>
      <c r="DCB5" s="80"/>
      <c r="DCC5" s="80"/>
      <c r="DCD5" s="80"/>
      <c r="DCE5" s="80"/>
      <c r="DCF5" s="80"/>
      <c r="DCG5" s="80"/>
      <c r="DCH5" s="80"/>
      <c r="DCI5" s="80"/>
      <c r="DCJ5" s="80"/>
      <c r="DCK5" s="80"/>
      <c r="DCL5" s="80"/>
      <c r="DCM5" s="80"/>
      <c r="DCN5" s="80"/>
      <c r="DCO5" s="80"/>
      <c r="DCP5" s="80"/>
      <c r="DCQ5" s="80"/>
      <c r="DCR5" s="80"/>
      <c r="DCS5" s="80"/>
      <c r="DCT5" s="80"/>
      <c r="DCU5" s="80"/>
      <c r="DCV5" s="80"/>
      <c r="DCW5" s="80"/>
      <c r="DCX5" s="80"/>
      <c r="DCY5" s="80"/>
      <c r="DCZ5" s="80"/>
      <c r="DDA5" s="80"/>
      <c r="DDB5" s="80"/>
      <c r="DDC5" s="80"/>
      <c r="DDD5" s="80"/>
      <c r="DDE5" s="80"/>
      <c r="DDF5" s="80"/>
      <c r="DDG5" s="80"/>
      <c r="DDH5" s="80"/>
      <c r="DDI5" s="80"/>
      <c r="DDJ5" s="80"/>
      <c r="DDK5" s="80"/>
      <c r="DDL5" s="80"/>
      <c r="DDM5" s="80"/>
      <c r="DDN5" s="80"/>
      <c r="DDO5" s="80"/>
      <c r="DDP5" s="80"/>
      <c r="DDQ5" s="80"/>
      <c r="DDR5" s="80"/>
      <c r="DDS5" s="80"/>
      <c r="DDT5" s="80"/>
      <c r="DDU5" s="80"/>
      <c r="DDV5" s="80"/>
      <c r="DDW5" s="80"/>
      <c r="DDX5" s="80"/>
      <c r="DDY5" s="80"/>
      <c r="DDZ5" s="80"/>
      <c r="DEA5" s="80"/>
      <c r="DEB5" s="80"/>
      <c r="DEC5" s="80"/>
      <c r="DED5" s="80"/>
      <c r="DEE5" s="80"/>
      <c r="DEF5" s="80"/>
      <c r="DEG5" s="80"/>
      <c r="DEH5" s="80"/>
      <c r="DEI5" s="80"/>
      <c r="DEJ5" s="80"/>
      <c r="DEK5" s="80"/>
      <c r="DEL5" s="80"/>
      <c r="DEM5" s="80"/>
      <c r="DEN5" s="80"/>
      <c r="DEO5" s="80"/>
      <c r="DEP5" s="80"/>
      <c r="DEQ5" s="80"/>
      <c r="DER5" s="80"/>
      <c r="DES5" s="80"/>
      <c r="DET5" s="80"/>
      <c r="DEU5" s="80"/>
      <c r="DEV5" s="80"/>
      <c r="DEW5" s="80"/>
      <c r="DEX5" s="80"/>
      <c r="DEY5" s="80"/>
      <c r="DEZ5" s="80"/>
      <c r="DFA5" s="80"/>
      <c r="DFB5" s="80"/>
      <c r="DFC5" s="80"/>
      <c r="DFD5" s="80"/>
      <c r="DFE5" s="80"/>
      <c r="DFF5" s="80"/>
      <c r="DFG5" s="80"/>
      <c r="DFH5" s="80"/>
      <c r="DFI5" s="80"/>
      <c r="DFJ5" s="80"/>
      <c r="DFK5" s="80"/>
      <c r="DFL5" s="80"/>
      <c r="DFM5" s="80"/>
      <c r="DFN5" s="80"/>
      <c r="DFO5" s="80"/>
      <c r="DFP5" s="80"/>
      <c r="DFQ5" s="80"/>
      <c r="DFR5" s="80"/>
      <c r="DFS5" s="80"/>
      <c r="DFT5" s="80"/>
      <c r="DFU5" s="80"/>
      <c r="DFV5" s="80"/>
      <c r="DFW5" s="80"/>
      <c r="DFX5" s="80"/>
      <c r="DFY5" s="80"/>
      <c r="DFZ5" s="80"/>
      <c r="DGA5" s="80"/>
      <c r="DGB5" s="80"/>
      <c r="DGC5" s="80"/>
      <c r="DGD5" s="80"/>
      <c r="DGE5" s="80"/>
      <c r="DGF5" s="80"/>
      <c r="DGG5" s="80"/>
      <c r="DGH5" s="80"/>
      <c r="DGI5" s="80"/>
      <c r="DGJ5" s="80"/>
      <c r="DGK5" s="80"/>
      <c r="DGL5" s="80"/>
      <c r="DGM5" s="80"/>
      <c r="DGN5" s="80"/>
      <c r="DGO5" s="80"/>
      <c r="DGP5" s="80"/>
      <c r="DGQ5" s="80"/>
      <c r="DGR5" s="80"/>
      <c r="DGS5" s="80"/>
      <c r="DGT5" s="80"/>
      <c r="DGU5" s="80"/>
      <c r="DGV5" s="80"/>
      <c r="DGW5" s="80"/>
      <c r="DGX5" s="80"/>
      <c r="DGY5" s="80"/>
      <c r="DGZ5" s="80"/>
      <c r="DHA5" s="80"/>
      <c r="DHB5" s="80"/>
      <c r="DHC5" s="80"/>
      <c r="DHD5" s="80"/>
      <c r="DHE5" s="80"/>
      <c r="DHF5" s="80"/>
      <c r="DHG5" s="80"/>
      <c r="DHH5" s="80"/>
      <c r="DHI5" s="80"/>
      <c r="DHJ5" s="80"/>
      <c r="DHK5" s="80"/>
      <c r="DHL5" s="80"/>
      <c r="DHM5" s="80"/>
      <c r="DHN5" s="80"/>
      <c r="DHO5" s="80"/>
      <c r="DHP5" s="80"/>
      <c r="DHQ5" s="80"/>
      <c r="DHR5" s="80"/>
      <c r="DHS5" s="80"/>
      <c r="DHT5" s="80"/>
      <c r="DHU5" s="80"/>
      <c r="DHV5" s="80"/>
      <c r="DHW5" s="80"/>
      <c r="DHX5" s="80"/>
      <c r="DHY5" s="80"/>
      <c r="DHZ5" s="80"/>
      <c r="DIA5" s="80"/>
      <c r="DIB5" s="80"/>
      <c r="DIC5" s="80"/>
      <c r="DID5" s="80"/>
      <c r="DIE5" s="80"/>
      <c r="DIF5" s="80"/>
      <c r="DIG5" s="80"/>
      <c r="DIH5" s="80"/>
      <c r="DII5" s="80"/>
      <c r="DIJ5" s="80"/>
      <c r="DIK5" s="80"/>
      <c r="DIL5" s="80"/>
      <c r="DIM5" s="80"/>
      <c r="DIN5" s="80"/>
      <c r="DIO5" s="80"/>
      <c r="DIP5" s="80"/>
      <c r="DIQ5" s="80"/>
      <c r="DIR5" s="80"/>
      <c r="DIS5" s="80"/>
      <c r="DIT5" s="80"/>
      <c r="DIU5" s="80"/>
      <c r="DIV5" s="80"/>
      <c r="DIW5" s="80"/>
      <c r="DIX5" s="80"/>
      <c r="DIY5" s="80"/>
      <c r="DIZ5" s="80"/>
      <c r="DJA5" s="80"/>
      <c r="DJB5" s="80"/>
      <c r="DJC5" s="80"/>
      <c r="DJD5" s="80"/>
      <c r="DJE5" s="80"/>
      <c r="DJF5" s="80"/>
      <c r="DJG5" s="80"/>
      <c r="DJH5" s="80"/>
      <c r="DJI5" s="80"/>
      <c r="DJJ5" s="80"/>
      <c r="DJK5" s="80"/>
      <c r="DJL5" s="80"/>
      <c r="DJM5" s="80"/>
      <c r="DJN5" s="80"/>
      <c r="DJO5" s="80"/>
      <c r="DJP5" s="80"/>
      <c r="DJQ5" s="80"/>
      <c r="DJR5" s="80"/>
      <c r="DJS5" s="80"/>
      <c r="DJT5" s="80"/>
      <c r="DJU5" s="80"/>
      <c r="DJV5" s="80"/>
      <c r="DJW5" s="80"/>
      <c r="DJX5" s="80"/>
      <c r="DJY5" s="80"/>
      <c r="DJZ5" s="80"/>
      <c r="DKA5" s="80"/>
      <c r="DKB5" s="80"/>
      <c r="DKC5" s="80"/>
      <c r="DKD5" s="80"/>
      <c r="DKE5" s="80"/>
      <c r="DKF5" s="80"/>
      <c r="DKG5" s="80"/>
      <c r="DKH5" s="80"/>
      <c r="DKI5" s="80"/>
      <c r="DKJ5" s="80"/>
      <c r="DKK5" s="80"/>
      <c r="DKL5" s="80"/>
      <c r="DKM5" s="80"/>
      <c r="DKN5" s="80"/>
      <c r="DKO5" s="80"/>
      <c r="DKP5" s="80"/>
      <c r="DKQ5" s="80"/>
      <c r="DKR5" s="80"/>
      <c r="DKS5" s="80"/>
      <c r="DKT5" s="80"/>
      <c r="DKU5" s="80"/>
      <c r="DKV5" s="80"/>
      <c r="DKW5" s="80"/>
      <c r="DKX5" s="80"/>
      <c r="DKY5" s="80"/>
      <c r="DKZ5" s="80"/>
      <c r="DLA5" s="80"/>
      <c r="DLB5" s="80"/>
      <c r="DLC5" s="80"/>
      <c r="DLD5" s="80"/>
      <c r="DLE5" s="80"/>
      <c r="DLF5" s="80"/>
      <c r="DLG5" s="80"/>
      <c r="DLH5" s="80"/>
      <c r="DLI5" s="80"/>
      <c r="DLJ5" s="80"/>
      <c r="DLK5" s="80"/>
      <c r="DLL5" s="80"/>
      <c r="DLM5" s="80"/>
      <c r="DLN5" s="80"/>
      <c r="DLO5" s="80"/>
      <c r="DLP5" s="80"/>
      <c r="DLQ5" s="80"/>
      <c r="DLR5" s="80"/>
      <c r="DLS5" s="80"/>
      <c r="DLT5" s="80"/>
      <c r="DLU5" s="80"/>
      <c r="DLV5" s="80"/>
      <c r="DLW5" s="80"/>
      <c r="DLX5" s="80"/>
      <c r="DLY5" s="80"/>
      <c r="DLZ5" s="80"/>
      <c r="DMA5" s="80"/>
      <c r="DMB5" s="80"/>
      <c r="DMC5" s="80"/>
      <c r="DMD5" s="80"/>
      <c r="DME5" s="80"/>
      <c r="DMF5" s="80"/>
      <c r="DMG5" s="80"/>
      <c r="DMH5" s="80"/>
      <c r="DMI5" s="80"/>
      <c r="DMJ5" s="80"/>
      <c r="DMK5" s="80"/>
      <c r="DML5" s="80"/>
      <c r="DMM5" s="80"/>
      <c r="DMN5" s="80"/>
      <c r="DMO5" s="80"/>
      <c r="DMP5" s="80"/>
      <c r="DMQ5" s="80"/>
      <c r="DMR5" s="80"/>
      <c r="DMS5" s="80"/>
      <c r="DMT5" s="80"/>
      <c r="DMU5" s="80"/>
      <c r="DMV5" s="80"/>
      <c r="DMW5" s="80"/>
      <c r="DMX5" s="80"/>
      <c r="DMY5" s="80"/>
      <c r="DMZ5" s="80"/>
      <c r="DNA5" s="80"/>
      <c r="DNB5" s="80"/>
      <c r="DNC5" s="80"/>
      <c r="DND5" s="80"/>
      <c r="DNE5" s="80"/>
      <c r="DNF5" s="80"/>
      <c r="DNG5" s="80"/>
      <c r="DNH5" s="80"/>
      <c r="DNI5" s="80"/>
      <c r="DNJ5" s="80"/>
      <c r="DNK5" s="80"/>
      <c r="DNL5" s="80"/>
      <c r="DNM5" s="80"/>
      <c r="DNN5" s="80"/>
      <c r="DNO5" s="80"/>
      <c r="DNP5" s="80"/>
      <c r="DNQ5" s="80"/>
      <c r="DNR5" s="80"/>
      <c r="DNS5" s="80"/>
      <c r="DNT5" s="80"/>
      <c r="DNU5" s="80"/>
      <c r="DNV5" s="80"/>
      <c r="DNW5" s="80"/>
      <c r="DNX5" s="80"/>
      <c r="DNY5" s="80"/>
      <c r="DNZ5" s="80"/>
      <c r="DOA5" s="80"/>
      <c r="DOB5" s="80"/>
      <c r="DOC5" s="80"/>
      <c r="DOD5" s="80"/>
      <c r="DOE5" s="80"/>
      <c r="DOF5" s="80"/>
      <c r="DOG5" s="80"/>
      <c r="DOH5" s="80"/>
      <c r="DOI5" s="80"/>
      <c r="DOJ5" s="80"/>
      <c r="DOK5" s="80"/>
      <c r="DOL5" s="80"/>
      <c r="DOM5" s="80"/>
      <c r="DON5" s="80"/>
      <c r="DOO5" s="80"/>
      <c r="DOP5" s="80"/>
      <c r="DOQ5" s="80"/>
      <c r="DOR5" s="80"/>
      <c r="DOS5" s="80"/>
      <c r="DOT5" s="80"/>
      <c r="DOU5" s="80"/>
      <c r="DOV5" s="80"/>
      <c r="DOW5" s="80"/>
      <c r="DOX5" s="80"/>
      <c r="DOY5" s="80"/>
      <c r="DOZ5" s="80"/>
      <c r="DPA5" s="80"/>
      <c r="DPB5" s="80"/>
      <c r="DPC5" s="80"/>
      <c r="DPD5" s="80"/>
      <c r="DPE5" s="80"/>
      <c r="DPF5" s="80"/>
      <c r="DPG5" s="80"/>
      <c r="DPH5" s="80"/>
      <c r="DPI5" s="80"/>
      <c r="DPJ5" s="80"/>
      <c r="DPK5" s="80"/>
      <c r="DPL5" s="80"/>
      <c r="DPM5" s="80"/>
      <c r="DPN5" s="80"/>
      <c r="DPO5" s="80"/>
      <c r="DPP5" s="80"/>
      <c r="DPQ5" s="80"/>
      <c r="DPR5" s="80"/>
      <c r="DPS5" s="80"/>
      <c r="DPT5" s="80"/>
      <c r="DPU5" s="80"/>
      <c r="DPV5" s="80"/>
      <c r="DPW5" s="80"/>
      <c r="DPX5" s="80"/>
      <c r="DPY5" s="80"/>
      <c r="DPZ5" s="80"/>
      <c r="DQA5" s="80"/>
      <c r="DQB5" s="80"/>
      <c r="DQC5" s="80"/>
      <c r="DQD5" s="80"/>
      <c r="DQE5" s="80"/>
      <c r="DQF5" s="80"/>
      <c r="DQG5" s="80"/>
      <c r="DQH5" s="80"/>
      <c r="DQI5" s="80"/>
      <c r="DQJ5" s="80"/>
      <c r="DQK5" s="80"/>
      <c r="DQL5" s="80"/>
      <c r="DQM5" s="80"/>
      <c r="DQN5" s="80"/>
      <c r="DQO5" s="80"/>
      <c r="DQP5" s="80"/>
      <c r="DQQ5" s="80"/>
      <c r="DQR5" s="80"/>
      <c r="DQS5" s="80"/>
      <c r="DQT5" s="80"/>
      <c r="DQU5" s="80"/>
      <c r="DQV5" s="80"/>
      <c r="DQW5" s="80"/>
      <c r="DQX5" s="80"/>
      <c r="DQY5" s="80"/>
      <c r="DQZ5" s="80"/>
      <c r="DRA5" s="80"/>
      <c r="DRB5" s="80"/>
      <c r="DRC5" s="80"/>
      <c r="DRD5" s="80"/>
      <c r="DRE5" s="80"/>
      <c r="DRF5" s="80"/>
      <c r="DRG5" s="80"/>
      <c r="DRH5" s="80"/>
      <c r="DRI5" s="80"/>
      <c r="DRJ5" s="80"/>
      <c r="DRK5" s="80"/>
      <c r="DRL5" s="80"/>
      <c r="DRM5" s="80"/>
      <c r="DRN5" s="80"/>
      <c r="DRO5" s="80"/>
      <c r="DRP5" s="80"/>
      <c r="DRQ5" s="80"/>
      <c r="DRR5" s="80"/>
      <c r="DRS5" s="80"/>
      <c r="DRT5" s="80"/>
      <c r="DRU5" s="80"/>
      <c r="DRV5" s="80"/>
      <c r="DRW5" s="80"/>
      <c r="DRX5" s="80"/>
      <c r="DRY5" s="80"/>
      <c r="DRZ5" s="80"/>
      <c r="DSA5" s="80"/>
      <c r="DSB5" s="80"/>
      <c r="DSC5" s="80"/>
      <c r="DSD5" s="80"/>
      <c r="DSE5" s="80"/>
      <c r="DSF5" s="80"/>
      <c r="DSG5" s="80"/>
      <c r="DSH5" s="80"/>
      <c r="DSI5" s="80"/>
      <c r="DSJ5" s="80"/>
      <c r="DSK5" s="80"/>
      <c r="DSL5" s="80"/>
      <c r="DSM5" s="80"/>
      <c r="DSN5" s="80"/>
      <c r="DSO5" s="80"/>
      <c r="DSP5" s="80"/>
      <c r="DSQ5" s="80"/>
      <c r="DSR5" s="80"/>
      <c r="DSS5" s="80"/>
      <c r="DST5" s="80"/>
      <c r="DSU5" s="80"/>
      <c r="DSV5" s="80"/>
      <c r="DSW5" s="80"/>
      <c r="DSX5" s="80"/>
      <c r="DSY5" s="80"/>
      <c r="DSZ5" s="80"/>
      <c r="DTA5" s="80"/>
      <c r="DTB5" s="80"/>
      <c r="DTC5" s="80"/>
      <c r="DTD5" s="80"/>
      <c r="DTE5" s="80"/>
      <c r="DTF5" s="80"/>
      <c r="DTG5" s="80"/>
      <c r="DTH5" s="80"/>
      <c r="DTI5" s="80"/>
      <c r="DTJ5" s="80"/>
      <c r="DTK5" s="80"/>
      <c r="DTL5" s="80"/>
      <c r="DTM5" s="80"/>
      <c r="DTN5" s="80"/>
      <c r="DTO5" s="80"/>
      <c r="DTP5" s="80"/>
      <c r="DTQ5" s="80"/>
      <c r="DTR5" s="80"/>
      <c r="DTS5" s="80"/>
      <c r="DTT5" s="80"/>
      <c r="DTU5" s="80"/>
      <c r="DTV5" s="80"/>
      <c r="DTW5" s="80"/>
      <c r="DTX5" s="80"/>
      <c r="DTY5" s="80"/>
      <c r="DTZ5" s="80"/>
      <c r="DUA5" s="80"/>
      <c r="DUB5" s="80"/>
      <c r="DUC5" s="80"/>
      <c r="DUD5" s="80"/>
      <c r="DUE5" s="80"/>
      <c r="DUF5" s="80"/>
      <c r="DUG5" s="80"/>
      <c r="DUH5" s="80"/>
      <c r="DUI5" s="80"/>
      <c r="DUJ5" s="80"/>
      <c r="DUK5" s="80"/>
      <c r="DUL5" s="80"/>
      <c r="DUM5" s="80"/>
      <c r="DUN5" s="80"/>
      <c r="DUO5" s="80"/>
      <c r="DUP5" s="80"/>
      <c r="DUQ5" s="80"/>
      <c r="DUR5" s="80"/>
      <c r="DUS5" s="80"/>
      <c r="DUT5" s="80"/>
      <c r="DUU5" s="80"/>
      <c r="DUV5" s="80"/>
      <c r="DUW5" s="80"/>
      <c r="DUX5" s="80"/>
      <c r="DUY5" s="80"/>
      <c r="DUZ5" s="80"/>
      <c r="DVA5" s="80"/>
      <c r="DVB5" s="80"/>
      <c r="DVC5" s="80"/>
      <c r="DVD5" s="80"/>
      <c r="DVE5" s="80"/>
      <c r="DVF5" s="80"/>
      <c r="DVG5" s="80"/>
      <c r="DVH5" s="80"/>
      <c r="DVI5" s="80"/>
      <c r="DVJ5" s="80"/>
      <c r="DVK5" s="80"/>
      <c r="DVL5" s="80"/>
      <c r="DVM5" s="80"/>
      <c r="DVN5" s="80"/>
      <c r="DVO5" s="80"/>
      <c r="DVP5" s="80"/>
      <c r="DVQ5" s="80"/>
      <c r="DVR5" s="80"/>
      <c r="DVS5" s="80"/>
      <c r="DVT5" s="80"/>
      <c r="DVU5" s="80"/>
      <c r="DVV5" s="80"/>
      <c r="DVW5" s="80"/>
      <c r="DVX5" s="80"/>
      <c r="DVY5" s="80"/>
      <c r="DVZ5" s="80"/>
      <c r="DWA5" s="80"/>
      <c r="DWB5" s="80"/>
      <c r="DWC5" s="80"/>
      <c r="DWD5" s="80"/>
      <c r="DWE5" s="80"/>
      <c r="DWF5" s="80"/>
      <c r="DWG5" s="80"/>
      <c r="DWH5" s="80"/>
      <c r="DWI5" s="80"/>
      <c r="DWJ5" s="80"/>
      <c r="DWK5" s="80"/>
      <c r="DWL5" s="80"/>
      <c r="DWM5" s="80"/>
      <c r="DWN5" s="80"/>
      <c r="DWO5" s="80"/>
      <c r="DWP5" s="80"/>
      <c r="DWQ5" s="80"/>
      <c r="DWR5" s="80"/>
      <c r="DWS5" s="80"/>
      <c r="DWT5" s="80"/>
      <c r="DWU5" s="80"/>
      <c r="DWV5" s="80"/>
      <c r="DWW5" s="80"/>
      <c r="DWX5" s="80"/>
      <c r="DWY5" s="80"/>
      <c r="DWZ5" s="80"/>
      <c r="DXA5" s="80"/>
      <c r="DXB5" s="80"/>
      <c r="DXC5" s="80"/>
      <c r="DXD5" s="80"/>
      <c r="DXE5" s="80"/>
      <c r="DXF5" s="80"/>
      <c r="DXG5" s="80"/>
      <c r="DXH5" s="80"/>
      <c r="DXI5" s="80"/>
      <c r="DXJ5" s="80"/>
      <c r="DXK5" s="80"/>
      <c r="DXL5" s="80"/>
      <c r="DXM5" s="80"/>
      <c r="DXN5" s="80"/>
      <c r="DXO5" s="80"/>
      <c r="DXP5" s="80"/>
      <c r="DXQ5" s="80"/>
      <c r="DXR5" s="80"/>
      <c r="DXS5" s="80"/>
      <c r="DXT5" s="80"/>
      <c r="DXU5" s="80"/>
      <c r="DXV5" s="80"/>
      <c r="DXW5" s="80"/>
      <c r="DXX5" s="80"/>
      <c r="DXY5" s="80"/>
      <c r="DXZ5" s="80"/>
      <c r="DYA5" s="80"/>
      <c r="DYB5" s="80"/>
      <c r="DYC5" s="80"/>
      <c r="DYD5" s="80"/>
      <c r="DYE5" s="80"/>
      <c r="DYF5" s="80"/>
      <c r="DYG5" s="80"/>
      <c r="DYH5" s="80"/>
      <c r="DYI5" s="80"/>
      <c r="DYJ5" s="80"/>
      <c r="DYK5" s="80"/>
      <c r="DYL5" s="80"/>
      <c r="DYM5" s="80"/>
      <c r="DYN5" s="80"/>
      <c r="DYO5" s="80"/>
      <c r="DYP5" s="80"/>
      <c r="DYQ5" s="80"/>
      <c r="DYR5" s="80"/>
      <c r="DYS5" s="80"/>
      <c r="DYT5" s="80"/>
      <c r="DYU5" s="80"/>
      <c r="DYV5" s="80"/>
      <c r="DYW5" s="80"/>
      <c r="DYX5" s="80"/>
      <c r="DYY5" s="80"/>
      <c r="DYZ5" s="80"/>
      <c r="DZA5" s="80"/>
      <c r="DZB5" s="80"/>
      <c r="DZC5" s="80"/>
      <c r="DZD5" s="80"/>
      <c r="DZE5" s="80"/>
      <c r="DZF5" s="80"/>
      <c r="DZG5" s="80"/>
      <c r="DZH5" s="80"/>
      <c r="DZI5" s="80"/>
      <c r="DZJ5" s="80"/>
      <c r="DZK5" s="80"/>
      <c r="DZL5" s="80"/>
      <c r="DZM5" s="80"/>
      <c r="DZN5" s="80"/>
      <c r="DZO5" s="80"/>
      <c r="DZP5" s="80"/>
      <c r="DZQ5" s="80"/>
      <c r="DZR5" s="80"/>
      <c r="DZS5" s="80"/>
      <c r="DZT5" s="80"/>
      <c r="DZU5" s="80"/>
      <c r="DZV5" s="80"/>
      <c r="DZW5" s="80"/>
      <c r="DZX5" s="80"/>
      <c r="DZY5" s="80"/>
      <c r="DZZ5" s="80"/>
      <c r="EAA5" s="80"/>
      <c r="EAB5" s="80"/>
      <c r="EAC5" s="80"/>
      <c r="EAD5" s="80"/>
      <c r="EAE5" s="80"/>
      <c r="EAF5" s="80"/>
      <c r="EAG5" s="80"/>
      <c r="EAH5" s="80"/>
      <c r="EAI5" s="80"/>
      <c r="EAJ5" s="80"/>
      <c r="EAK5" s="80"/>
      <c r="EAL5" s="80"/>
      <c r="EAM5" s="80"/>
      <c r="EAN5" s="80"/>
      <c r="EAO5" s="80"/>
      <c r="EAP5" s="80"/>
      <c r="EAQ5" s="80"/>
      <c r="EAR5" s="80"/>
      <c r="EAS5" s="80"/>
      <c r="EAT5" s="80"/>
      <c r="EAU5" s="80"/>
      <c r="EAV5" s="80"/>
      <c r="EAW5" s="80"/>
      <c r="EAX5" s="80"/>
      <c r="EAY5" s="80"/>
      <c r="EAZ5" s="80"/>
      <c r="EBA5" s="80"/>
      <c r="EBB5" s="80"/>
      <c r="EBC5" s="80"/>
      <c r="EBD5" s="80"/>
      <c r="EBE5" s="80"/>
      <c r="EBF5" s="80"/>
      <c r="EBG5" s="80"/>
      <c r="EBH5" s="80"/>
      <c r="EBI5" s="80"/>
      <c r="EBJ5" s="80"/>
      <c r="EBK5" s="80"/>
      <c r="EBL5" s="80"/>
      <c r="EBM5" s="80"/>
      <c r="EBN5" s="80"/>
      <c r="EBO5" s="80"/>
      <c r="EBP5" s="80"/>
      <c r="EBQ5" s="80"/>
      <c r="EBR5" s="80"/>
      <c r="EBS5" s="80"/>
      <c r="EBT5" s="80"/>
      <c r="EBU5" s="80"/>
      <c r="EBV5" s="80"/>
      <c r="EBW5" s="80"/>
      <c r="EBX5" s="80"/>
      <c r="EBY5" s="80"/>
      <c r="EBZ5" s="80"/>
      <c r="ECA5" s="80"/>
      <c r="ECB5" s="80"/>
      <c r="ECC5" s="80"/>
      <c r="ECD5" s="80"/>
      <c r="ECE5" s="80"/>
      <c r="ECF5" s="80"/>
      <c r="ECG5" s="80"/>
      <c r="ECH5" s="80"/>
      <c r="ECI5" s="80"/>
      <c r="ECJ5" s="80"/>
      <c r="ECK5" s="80"/>
      <c r="ECL5" s="80"/>
      <c r="ECM5" s="80"/>
      <c r="ECN5" s="80"/>
      <c r="ECO5" s="80"/>
      <c r="ECP5" s="80"/>
      <c r="ECQ5" s="80"/>
      <c r="ECR5" s="80"/>
      <c r="ECS5" s="80"/>
      <c r="ECT5" s="80"/>
      <c r="ECU5" s="80"/>
      <c r="ECV5" s="80"/>
      <c r="ECW5" s="80"/>
      <c r="ECX5" s="80"/>
      <c r="ECY5" s="80"/>
      <c r="ECZ5" s="80"/>
      <c r="EDA5" s="80"/>
      <c r="EDB5" s="80"/>
      <c r="EDC5" s="80"/>
      <c r="EDD5" s="80"/>
      <c r="EDE5" s="80"/>
      <c r="EDF5" s="80"/>
      <c r="EDG5" s="80"/>
      <c r="EDH5" s="80"/>
      <c r="EDI5" s="80"/>
      <c r="EDJ5" s="80"/>
      <c r="EDK5" s="80"/>
      <c r="EDL5" s="80"/>
      <c r="EDM5" s="80"/>
      <c r="EDN5" s="80"/>
      <c r="EDO5" s="80"/>
      <c r="EDP5" s="80"/>
      <c r="EDQ5" s="80"/>
      <c r="EDR5" s="80"/>
      <c r="EDS5" s="80"/>
      <c r="EDT5" s="80"/>
      <c r="EDU5" s="80"/>
      <c r="EDV5" s="80"/>
      <c r="EDW5" s="80"/>
      <c r="EDX5" s="80"/>
      <c r="EDY5" s="80"/>
      <c r="EDZ5" s="80"/>
      <c r="EEA5" s="80"/>
      <c r="EEB5" s="80"/>
      <c r="EEC5" s="80"/>
      <c r="EED5" s="80"/>
      <c r="EEE5" s="80"/>
      <c r="EEF5" s="80"/>
      <c r="EEG5" s="80"/>
      <c r="EEH5" s="80"/>
      <c r="EEI5" s="80"/>
      <c r="EEJ5" s="80"/>
      <c r="EEK5" s="80"/>
      <c r="EEL5" s="80"/>
      <c r="EEM5" s="80"/>
      <c r="EEN5" s="80"/>
      <c r="EEO5" s="80"/>
      <c r="EEP5" s="80"/>
      <c r="EEQ5" s="80"/>
      <c r="EER5" s="80"/>
      <c r="EES5" s="80"/>
      <c r="EET5" s="80"/>
      <c r="EEU5" s="80"/>
      <c r="EEV5" s="80"/>
      <c r="EEW5" s="80"/>
      <c r="EEX5" s="80"/>
      <c r="EEY5" s="80"/>
      <c r="EEZ5" s="80"/>
      <c r="EFA5" s="80"/>
      <c r="EFB5" s="80"/>
      <c r="EFC5" s="80"/>
      <c r="EFD5" s="80"/>
      <c r="EFE5" s="80"/>
      <c r="EFF5" s="80"/>
      <c r="EFG5" s="80"/>
      <c r="EFH5" s="80"/>
      <c r="EFI5" s="80"/>
      <c r="EFJ5" s="80"/>
      <c r="EFK5" s="80"/>
      <c r="EFL5" s="80"/>
      <c r="EFM5" s="80"/>
      <c r="EFN5" s="80"/>
      <c r="EFO5" s="80"/>
      <c r="EFP5" s="80"/>
      <c r="EFQ5" s="80"/>
      <c r="EFR5" s="80"/>
      <c r="EFS5" s="80"/>
      <c r="EFT5" s="80"/>
      <c r="EFU5" s="80"/>
      <c r="EFV5" s="80"/>
      <c r="EFW5" s="80"/>
      <c r="EFX5" s="80"/>
      <c r="EFY5" s="80"/>
      <c r="EFZ5" s="80"/>
      <c r="EGA5" s="80"/>
      <c r="EGB5" s="80"/>
      <c r="EGC5" s="80"/>
      <c r="EGD5" s="80"/>
      <c r="EGE5" s="80"/>
      <c r="EGF5" s="80"/>
      <c r="EGG5" s="80"/>
      <c r="EGH5" s="80"/>
      <c r="EGI5" s="80"/>
      <c r="EGJ5" s="80"/>
      <c r="EGK5" s="80"/>
      <c r="EGL5" s="80"/>
      <c r="EGM5" s="80"/>
      <c r="EGN5" s="80"/>
      <c r="EGO5" s="80"/>
      <c r="EGP5" s="80"/>
      <c r="EGQ5" s="80"/>
      <c r="EGR5" s="80"/>
      <c r="EGS5" s="80"/>
      <c r="EGT5" s="80"/>
      <c r="EGU5" s="80"/>
      <c r="EGV5" s="80"/>
      <c r="EGW5" s="80"/>
      <c r="EGX5" s="80"/>
      <c r="EGY5" s="80"/>
      <c r="EGZ5" s="80"/>
      <c r="EHA5" s="80"/>
      <c r="EHB5" s="80"/>
      <c r="EHC5" s="80"/>
      <c r="EHD5" s="80"/>
      <c r="EHE5" s="80"/>
      <c r="EHF5" s="80"/>
      <c r="EHG5" s="80"/>
      <c r="EHH5" s="80"/>
      <c r="EHI5" s="80"/>
      <c r="EHJ5" s="80"/>
      <c r="EHK5" s="80"/>
      <c r="EHL5" s="80"/>
      <c r="EHM5" s="80"/>
      <c r="EHN5" s="80"/>
      <c r="EHO5" s="80"/>
      <c r="EHP5" s="80"/>
      <c r="EHQ5" s="80"/>
      <c r="EHR5" s="80"/>
      <c r="EHS5" s="80"/>
      <c r="EHT5" s="80"/>
      <c r="EHU5" s="80"/>
      <c r="EHV5" s="80"/>
      <c r="EHW5" s="80"/>
      <c r="EHX5" s="80"/>
      <c r="EHY5" s="80"/>
      <c r="EHZ5" s="80"/>
      <c r="EIA5" s="80"/>
      <c r="EIB5" s="80"/>
      <c r="EIC5" s="80"/>
      <c r="EID5" s="80"/>
      <c r="EIE5" s="80"/>
      <c r="EIF5" s="80"/>
      <c r="EIG5" s="80"/>
      <c r="EIH5" s="80"/>
      <c r="EII5" s="80"/>
      <c r="EIJ5" s="80"/>
      <c r="EIK5" s="80"/>
      <c r="EIL5" s="80"/>
      <c r="EIM5" s="80"/>
      <c r="EIN5" s="80"/>
      <c r="EIO5" s="80"/>
      <c r="EIP5" s="80"/>
      <c r="EIQ5" s="80"/>
      <c r="EIR5" s="80"/>
      <c r="EIS5" s="80"/>
      <c r="EIT5" s="80"/>
      <c r="EIU5" s="80"/>
      <c r="EIV5" s="80"/>
      <c r="EIW5" s="80"/>
      <c r="EIX5" s="80"/>
      <c r="EIY5" s="80"/>
      <c r="EIZ5" s="80"/>
      <c r="EJA5" s="80"/>
      <c r="EJB5" s="80"/>
      <c r="EJC5" s="80"/>
      <c r="EJD5" s="80"/>
      <c r="EJE5" s="80"/>
      <c r="EJF5" s="80"/>
      <c r="EJG5" s="80"/>
      <c r="EJH5" s="80"/>
      <c r="EJI5" s="80"/>
      <c r="EJJ5" s="80"/>
      <c r="EJK5" s="80"/>
      <c r="EJL5" s="80"/>
      <c r="EJM5" s="80"/>
      <c r="EJN5" s="80"/>
      <c r="EJO5" s="80"/>
      <c r="EJP5" s="80"/>
      <c r="EJQ5" s="80"/>
      <c r="EJR5" s="80"/>
      <c r="EJS5" s="80"/>
      <c r="EJT5" s="80"/>
      <c r="EJU5" s="80"/>
      <c r="EJV5" s="80"/>
      <c r="EJW5" s="80"/>
      <c r="EJX5" s="80"/>
      <c r="EJY5" s="80"/>
      <c r="EJZ5" s="80"/>
      <c r="EKA5" s="80"/>
      <c r="EKB5" s="80"/>
      <c r="EKC5" s="80"/>
      <c r="EKD5" s="80"/>
      <c r="EKE5" s="80"/>
      <c r="EKF5" s="80"/>
      <c r="EKG5" s="80"/>
      <c r="EKH5" s="80"/>
      <c r="EKI5" s="80"/>
      <c r="EKJ5" s="80"/>
      <c r="EKK5" s="80"/>
      <c r="EKL5" s="80"/>
      <c r="EKM5" s="80"/>
      <c r="EKN5" s="80"/>
      <c r="EKO5" s="80"/>
      <c r="EKP5" s="80"/>
      <c r="EKQ5" s="80"/>
      <c r="EKR5" s="80"/>
      <c r="EKS5" s="80"/>
      <c r="EKT5" s="80"/>
      <c r="EKU5" s="80"/>
      <c r="EKV5" s="80"/>
      <c r="EKW5" s="80"/>
      <c r="EKX5" s="80"/>
      <c r="EKY5" s="80"/>
      <c r="EKZ5" s="80"/>
      <c r="ELA5" s="80"/>
      <c r="ELB5" s="80"/>
      <c r="ELC5" s="80"/>
      <c r="ELD5" s="80"/>
      <c r="ELE5" s="80"/>
      <c r="ELF5" s="80"/>
      <c r="ELG5" s="80"/>
      <c r="ELH5" s="80"/>
      <c r="ELI5" s="80"/>
      <c r="ELJ5" s="80"/>
      <c r="ELK5" s="80"/>
      <c r="ELL5" s="80"/>
      <c r="ELM5" s="80"/>
      <c r="ELN5" s="80"/>
      <c r="ELO5" s="80"/>
      <c r="ELP5" s="80"/>
      <c r="ELQ5" s="80"/>
      <c r="ELR5" s="80"/>
      <c r="ELS5" s="80"/>
      <c r="ELT5" s="80"/>
      <c r="ELU5" s="80"/>
      <c r="ELV5" s="80"/>
      <c r="ELW5" s="80"/>
      <c r="ELX5" s="80"/>
      <c r="ELY5" s="80"/>
      <c r="ELZ5" s="80"/>
      <c r="EMA5" s="80"/>
      <c r="EMB5" s="80"/>
      <c r="EMC5" s="80"/>
      <c r="EMD5" s="80"/>
      <c r="EME5" s="80"/>
      <c r="EMF5" s="80"/>
      <c r="EMG5" s="80"/>
      <c r="EMH5" s="80"/>
      <c r="EMI5" s="80"/>
      <c r="EMJ5" s="80"/>
      <c r="EMK5" s="80"/>
      <c r="EML5" s="80"/>
      <c r="EMM5" s="80"/>
      <c r="EMN5" s="80"/>
      <c r="EMO5" s="80"/>
      <c r="EMP5" s="80"/>
      <c r="EMQ5" s="80"/>
      <c r="EMR5" s="80"/>
      <c r="EMS5" s="80"/>
      <c r="EMT5" s="80"/>
      <c r="EMU5" s="80"/>
      <c r="EMV5" s="80"/>
      <c r="EMW5" s="80"/>
      <c r="EMX5" s="80"/>
      <c r="EMY5" s="80"/>
      <c r="EMZ5" s="80"/>
      <c r="ENA5" s="80"/>
      <c r="ENB5" s="80"/>
      <c r="ENC5" s="80"/>
      <c r="END5" s="80"/>
      <c r="ENE5" s="80"/>
      <c r="ENF5" s="80"/>
      <c r="ENG5" s="80"/>
      <c r="ENH5" s="80"/>
      <c r="ENI5" s="80"/>
      <c r="ENJ5" s="80"/>
      <c r="ENK5" s="80"/>
      <c r="ENL5" s="80"/>
      <c r="ENM5" s="80"/>
      <c r="ENN5" s="80"/>
      <c r="ENO5" s="80"/>
      <c r="ENP5" s="80"/>
      <c r="ENQ5" s="80"/>
      <c r="ENR5" s="80"/>
      <c r="ENS5" s="80"/>
      <c r="ENT5" s="80"/>
      <c r="ENU5" s="80"/>
      <c r="ENV5" s="80"/>
      <c r="ENW5" s="80"/>
      <c r="ENX5" s="80"/>
      <c r="ENY5" s="80"/>
      <c r="ENZ5" s="80"/>
      <c r="EOA5" s="80"/>
      <c r="EOB5" s="80"/>
      <c r="EOC5" s="80"/>
      <c r="EOD5" s="80"/>
      <c r="EOE5" s="80"/>
      <c r="EOF5" s="80"/>
      <c r="EOG5" s="80"/>
      <c r="EOH5" s="80"/>
      <c r="EOI5" s="80"/>
      <c r="EOJ5" s="80"/>
      <c r="EOK5" s="80"/>
      <c r="EOL5" s="80"/>
      <c r="EOM5" s="80"/>
      <c r="EON5" s="80"/>
      <c r="EOO5" s="80"/>
      <c r="EOP5" s="80"/>
      <c r="EOQ5" s="80"/>
      <c r="EOR5" s="80"/>
      <c r="EOS5" s="80"/>
      <c r="EOT5" s="80"/>
      <c r="EOU5" s="80"/>
      <c r="EOV5" s="80"/>
      <c r="EOW5" s="80"/>
      <c r="EOX5" s="80"/>
      <c r="EOY5" s="80"/>
      <c r="EOZ5" s="80"/>
      <c r="EPA5" s="80"/>
      <c r="EPB5" s="80"/>
      <c r="EPC5" s="80"/>
      <c r="EPD5" s="80"/>
      <c r="EPE5" s="80"/>
      <c r="EPF5" s="80"/>
      <c r="EPG5" s="80"/>
      <c r="EPH5" s="80"/>
      <c r="EPI5" s="80"/>
      <c r="EPJ5" s="80"/>
      <c r="EPK5" s="80"/>
      <c r="EPL5" s="80"/>
      <c r="EPM5" s="80"/>
      <c r="EPN5" s="80"/>
      <c r="EPO5" s="80"/>
      <c r="EPP5" s="80"/>
      <c r="EPQ5" s="80"/>
      <c r="EPR5" s="80"/>
      <c r="EPS5" s="80"/>
      <c r="EPT5" s="80"/>
      <c r="EPU5" s="80"/>
      <c r="EPV5" s="80"/>
      <c r="EPW5" s="80"/>
      <c r="EPX5" s="80"/>
      <c r="EPY5" s="80"/>
      <c r="EPZ5" s="80"/>
      <c r="EQA5" s="80"/>
      <c r="EQB5" s="80"/>
      <c r="EQC5" s="80"/>
      <c r="EQD5" s="80"/>
      <c r="EQE5" s="80"/>
      <c r="EQF5" s="80"/>
      <c r="EQG5" s="80"/>
      <c r="EQH5" s="80"/>
      <c r="EQI5" s="80"/>
      <c r="EQJ5" s="80"/>
      <c r="EQK5" s="80"/>
      <c r="EQL5" s="80"/>
      <c r="EQM5" s="80"/>
      <c r="EQN5" s="80"/>
      <c r="EQO5" s="80"/>
      <c r="EQP5" s="80"/>
      <c r="EQQ5" s="80"/>
      <c r="EQR5" s="80"/>
      <c r="EQS5" s="80"/>
      <c r="EQT5" s="80"/>
      <c r="EQU5" s="80"/>
      <c r="EQV5" s="80"/>
      <c r="EQW5" s="80"/>
      <c r="EQX5" s="80"/>
      <c r="EQY5" s="80"/>
      <c r="EQZ5" s="80"/>
      <c r="ERA5" s="80"/>
      <c r="ERB5" s="80"/>
      <c r="ERC5" s="80"/>
      <c r="ERD5" s="80"/>
      <c r="ERE5" s="80"/>
      <c r="ERF5" s="80"/>
      <c r="ERG5" s="80"/>
      <c r="ERH5" s="80"/>
      <c r="ERI5" s="80"/>
      <c r="ERJ5" s="80"/>
      <c r="ERK5" s="80"/>
      <c r="ERL5" s="80"/>
      <c r="ERM5" s="80"/>
      <c r="ERN5" s="80"/>
      <c r="ERO5" s="80"/>
      <c r="ERP5" s="80"/>
      <c r="ERQ5" s="80"/>
      <c r="ERR5" s="80"/>
      <c r="ERS5" s="80"/>
      <c r="ERT5" s="80"/>
      <c r="ERU5" s="80"/>
      <c r="ERV5" s="80"/>
      <c r="ERW5" s="80"/>
      <c r="ERX5" s="80"/>
      <c r="ERY5" s="80"/>
      <c r="ERZ5" s="80"/>
      <c r="ESA5" s="80"/>
      <c r="ESB5" s="80"/>
      <c r="ESC5" s="80"/>
      <c r="ESD5" s="80"/>
      <c r="ESE5" s="80"/>
      <c r="ESF5" s="80"/>
      <c r="ESG5" s="80"/>
      <c r="ESH5" s="80"/>
      <c r="ESI5" s="80"/>
      <c r="ESJ5" s="80"/>
      <c r="ESK5" s="80"/>
      <c r="ESL5" s="80"/>
      <c r="ESM5" s="80"/>
      <c r="ESN5" s="80"/>
      <c r="ESO5" s="80"/>
      <c r="ESP5" s="80"/>
      <c r="ESQ5" s="80"/>
      <c r="ESR5" s="80"/>
      <c r="ESS5" s="80"/>
      <c r="EST5" s="80"/>
      <c r="ESU5" s="80"/>
      <c r="ESV5" s="80"/>
      <c r="ESW5" s="80"/>
      <c r="ESX5" s="80"/>
      <c r="ESY5" s="80"/>
      <c r="ESZ5" s="80"/>
      <c r="ETA5" s="80"/>
      <c r="ETB5" s="80"/>
      <c r="ETC5" s="80"/>
      <c r="ETD5" s="80"/>
      <c r="ETE5" s="80"/>
      <c r="ETF5" s="80"/>
      <c r="ETG5" s="80"/>
      <c r="ETH5" s="80"/>
      <c r="ETI5" s="80"/>
      <c r="ETJ5" s="80"/>
      <c r="ETK5" s="80"/>
      <c r="ETL5" s="80"/>
      <c r="ETM5" s="80"/>
      <c r="ETN5" s="80"/>
      <c r="ETO5" s="80"/>
      <c r="ETP5" s="80"/>
      <c r="ETQ5" s="80"/>
      <c r="ETR5" s="80"/>
      <c r="ETS5" s="80"/>
      <c r="ETT5" s="80"/>
      <c r="ETU5" s="80"/>
      <c r="ETV5" s="80"/>
      <c r="ETW5" s="80"/>
      <c r="ETX5" s="80"/>
      <c r="ETY5" s="80"/>
      <c r="ETZ5" s="80"/>
      <c r="EUA5" s="80"/>
      <c r="EUB5" s="80"/>
      <c r="EUC5" s="80"/>
      <c r="EUD5" s="80"/>
      <c r="EUE5" s="80"/>
      <c r="EUF5" s="80"/>
      <c r="EUG5" s="80"/>
      <c r="EUH5" s="80"/>
      <c r="EUI5" s="80"/>
      <c r="EUJ5" s="80"/>
      <c r="EUK5" s="80"/>
      <c r="EUL5" s="80"/>
      <c r="EUM5" s="80"/>
      <c r="EUN5" s="80"/>
      <c r="EUO5" s="80"/>
      <c r="EUP5" s="80"/>
      <c r="EUQ5" s="80"/>
      <c r="EUR5" s="80"/>
      <c r="EUS5" s="80"/>
      <c r="EUT5" s="80"/>
      <c r="EUU5" s="80"/>
      <c r="EUV5" s="80"/>
      <c r="EUW5" s="80"/>
      <c r="EUX5" s="80"/>
      <c r="EUY5" s="80"/>
      <c r="EUZ5" s="80"/>
      <c r="EVA5" s="80"/>
      <c r="EVB5" s="80"/>
      <c r="EVC5" s="80"/>
      <c r="EVD5" s="80"/>
      <c r="EVE5" s="80"/>
      <c r="EVF5" s="80"/>
      <c r="EVG5" s="80"/>
      <c r="EVH5" s="80"/>
      <c r="EVI5" s="80"/>
      <c r="EVJ5" s="80"/>
      <c r="EVK5" s="80"/>
      <c r="EVL5" s="80"/>
      <c r="EVM5" s="80"/>
      <c r="EVN5" s="80"/>
      <c r="EVO5" s="80"/>
      <c r="EVP5" s="80"/>
      <c r="EVQ5" s="80"/>
      <c r="EVR5" s="80"/>
      <c r="EVS5" s="80"/>
      <c r="EVT5" s="80"/>
      <c r="EVU5" s="80"/>
      <c r="EVV5" s="80"/>
      <c r="EVW5" s="80"/>
      <c r="EVX5" s="80"/>
      <c r="EVY5" s="80"/>
      <c r="EVZ5" s="80"/>
      <c r="EWA5" s="80"/>
      <c r="EWB5" s="80"/>
      <c r="EWC5" s="80"/>
      <c r="EWD5" s="80"/>
      <c r="EWE5" s="80"/>
      <c r="EWF5" s="80"/>
      <c r="EWG5" s="80"/>
      <c r="EWH5" s="80"/>
      <c r="EWI5" s="80"/>
      <c r="EWJ5" s="80"/>
      <c r="EWK5" s="80"/>
      <c r="EWL5" s="80"/>
      <c r="EWM5" s="80"/>
      <c r="EWN5" s="80"/>
      <c r="EWO5" s="80"/>
      <c r="EWP5" s="80"/>
      <c r="EWQ5" s="80"/>
      <c r="EWR5" s="80"/>
      <c r="EWS5" s="80"/>
      <c r="EWT5" s="80"/>
      <c r="EWU5" s="80"/>
      <c r="EWV5" s="80"/>
      <c r="EWW5" s="80"/>
      <c r="EWX5" s="80"/>
      <c r="EWY5" s="80"/>
      <c r="EWZ5" s="80"/>
      <c r="EXA5" s="80"/>
      <c r="EXB5" s="80"/>
      <c r="EXC5" s="80"/>
      <c r="EXD5" s="80"/>
      <c r="EXE5" s="80"/>
      <c r="EXF5" s="80"/>
      <c r="EXG5" s="80"/>
      <c r="EXH5" s="80"/>
      <c r="EXI5" s="80"/>
      <c r="EXJ5" s="80"/>
      <c r="EXK5" s="80"/>
      <c r="EXL5" s="80"/>
      <c r="EXM5" s="80"/>
      <c r="EXN5" s="80"/>
      <c r="EXO5" s="80"/>
      <c r="EXP5" s="80"/>
      <c r="EXQ5" s="80"/>
      <c r="EXR5" s="80"/>
      <c r="EXS5" s="80"/>
      <c r="EXT5" s="80"/>
      <c r="EXU5" s="80"/>
      <c r="EXV5" s="80"/>
      <c r="EXW5" s="80"/>
      <c r="EXX5" s="80"/>
      <c r="EXY5" s="80"/>
      <c r="EXZ5" s="80"/>
      <c r="EYA5" s="80"/>
      <c r="EYB5" s="80"/>
      <c r="EYC5" s="80"/>
      <c r="EYD5" s="80"/>
      <c r="EYE5" s="80"/>
      <c r="EYF5" s="80"/>
      <c r="EYG5" s="80"/>
      <c r="EYH5" s="80"/>
      <c r="EYI5" s="80"/>
      <c r="EYJ5" s="80"/>
      <c r="EYK5" s="80"/>
      <c r="EYL5" s="80"/>
      <c r="EYM5" s="80"/>
      <c r="EYN5" s="80"/>
      <c r="EYO5" s="80"/>
      <c r="EYP5" s="80"/>
      <c r="EYQ5" s="80"/>
      <c r="EYR5" s="80"/>
      <c r="EYS5" s="80"/>
      <c r="EYT5" s="80"/>
      <c r="EYU5" s="80"/>
      <c r="EYV5" s="80"/>
      <c r="EYW5" s="80"/>
      <c r="EYX5" s="80"/>
      <c r="EYY5" s="80"/>
      <c r="EYZ5" s="80"/>
      <c r="EZA5" s="80"/>
      <c r="EZB5" s="80"/>
      <c r="EZC5" s="80"/>
      <c r="EZD5" s="80"/>
      <c r="EZE5" s="80"/>
      <c r="EZF5" s="80"/>
      <c r="EZG5" s="80"/>
      <c r="EZH5" s="80"/>
      <c r="EZI5" s="80"/>
      <c r="EZJ5" s="80"/>
      <c r="EZK5" s="80"/>
      <c r="EZL5" s="80"/>
      <c r="EZM5" s="80"/>
      <c r="EZN5" s="80"/>
      <c r="EZO5" s="80"/>
      <c r="EZP5" s="80"/>
      <c r="EZQ5" s="80"/>
      <c r="EZR5" s="80"/>
      <c r="EZS5" s="80"/>
      <c r="EZT5" s="80"/>
      <c r="EZU5" s="80"/>
      <c r="EZV5" s="80"/>
      <c r="EZW5" s="80"/>
      <c r="EZX5" s="80"/>
      <c r="EZY5" s="80"/>
      <c r="EZZ5" s="80"/>
      <c r="FAA5" s="80"/>
      <c r="FAB5" s="80"/>
      <c r="FAC5" s="80"/>
      <c r="FAD5" s="80"/>
      <c r="FAE5" s="80"/>
      <c r="FAF5" s="80"/>
      <c r="FAG5" s="80"/>
      <c r="FAH5" s="80"/>
      <c r="FAI5" s="80"/>
      <c r="FAJ5" s="80"/>
      <c r="FAK5" s="80"/>
      <c r="FAL5" s="80"/>
      <c r="FAM5" s="80"/>
      <c r="FAN5" s="80"/>
      <c r="FAO5" s="80"/>
      <c r="FAP5" s="80"/>
      <c r="FAQ5" s="80"/>
      <c r="FAR5" s="80"/>
      <c r="FAS5" s="80"/>
      <c r="FAT5" s="80"/>
      <c r="FAU5" s="80"/>
      <c r="FAV5" s="80"/>
      <c r="FAW5" s="80"/>
      <c r="FAX5" s="80"/>
      <c r="FAY5" s="80"/>
      <c r="FAZ5" s="80"/>
      <c r="FBA5" s="80"/>
      <c r="FBB5" s="80"/>
      <c r="FBC5" s="80"/>
      <c r="FBD5" s="80"/>
      <c r="FBE5" s="80"/>
      <c r="FBF5" s="80"/>
      <c r="FBG5" s="80"/>
      <c r="FBH5" s="80"/>
      <c r="FBI5" s="80"/>
      <c r="FBJ5" s="80"/>
      <c r="FBK5" s="80"/>
      <c r="FBL5" s="80"/>
      <c r="FBM5" s="80"/>
      <c r="FBN5" s="80"/>
      <c r="FBO5" s="80"/>
      <c r="FBP5" s="80"/>
      <c r="FBQ5" s="80"/>
      <c r="FBR5" s="80"/>
      <c r="FBS5" s="80"/>
      <c r="FBT5" s="80"/>
      <c r="FBU5" s="80"/>
      <c r="FBV5" s="80"/>
      <c r="FBW5" s="80"/>
      <c r="FBX5" s="80"/>
      <c r="FBY5" s="80"/>
      <c r="FBZ5" s="80"/>
      <c r="FCA5" s="80"/>
      <c r="FCB5" s="80"/>
      <c r="FCC5" s="80"/>
      <c r="FCD5" s="80"/>
      <c r="FCE5" s="80"/>
      <c r="FCF5" s="80"/>
      <c r="FCG5" s="80"/>
      <c r="FCH5" s="80"/>
      <c r="FCI5" s="80"/>
      <c r="FCJ5" s="80"/>
      <c r="FCK5" s="80"/>
      <c r="FCL5" s="80"/>
      <c r="FCM5" s="80"/>
      <c r="FCN5" s="80"/>
      <c r="FCO5" s="80"/>
      <c r="FCP5" s="80"/>
      <c r="FCQ5" s="80"/>
      <c r="FCR5" s="80"/>
      <c r="FCS5" s="80"/>
      <c r="FCT5" s="80"/>
      <c r="FCU5" s="80"/>
      <c r="FCV5" s="80"/>
      <c r="FCW5" s="80"/>
      <c r="FCX5" s="80"/>
      <c r="FCY5" s="80"/>
      <c r="FCZ5" s="80"/>
      <c r="FDA5" s="80"/>
      <c r="FDB5" s="80"/>
      <c r="FDC5" s="80"/>
      <c r="FDD5" s="80"/>
      <c r="FDE5" s="80"/>
      <c r="FDF5" s="80"/>
      <c r="FDG5" s="80"/>
      <c r="FDH5" s="80"/>
      <c r="FDI5" s="80"/>
      <c r="FDJ5" s="80"/>
      <c r="FDK5" s="80"/>
      <c r="FDL5" s="80"/>
      <c r="FDM5" s="80"/>
      <c r="FDN5" s="80"/>
      <c r="FDO5" s="80"/>
      <c r="FDP5" s="80"/>
      <c r="FDQ5" s="80"/>
      <c r="FDR5" s="80"/>
      <c r="FDS5" s="80"/>
      <c r="FDT5" s="80"/>
      <c r="FDU5" s="80"/>
      <c r="FDV5" s="80"/>
      <c r="FDW5" s="80"/>
      <c r="FDX5" s="80"/>
      <c r="FDY5" s="80"/>
      <c r="FDZ5" s="80"/>
      <c r="FEA5" s="80"/>
      <c r="FEB5" s="80"/>
      <c r="FEC5" s="80"/>
      <c r="FED5" s="80"/>
      <c r="FEE5" s="80"/>
      <c r="FEF5" s="80"/>
      <c r="FEG5" s="80"/>
      <c r="FEH5" s="80"/>
      <c r="FEI5" s="80"/>
      <c r="FEJ5" s="80"/>
      <c r="FEK5" s="80"/>
      <c r="FEL5" s="80"/>
      <c r="FEM5" s="80"/>
      <c r="FEN5" s="80"/>
      <c r="FEO5" s="80"/>
      <c r="FEP5" s="80"/>
      <c r="FEQ5" s="80"/>
      <c r="FER5" s="80"/>
      <c r="FES5" s="80"/>
      <c r="FET5" s="80"/>
      <c r="FEU5" s="80"/>
      <c r="FEV5" s="80"/>
      <c r="FEW5" s="80"/>
      <c r="FEX5" s="80"/>
      <c r="FEY5" s="80"/>
      <c r="FEZ5" s="80"/>
      <c r="FFA5" s="80"/>
      <c r="FFB5" s="80"/>
      <c r="FFC5" s="80"/>
      <c r="FFD5" s="80"/>
      <c r="FFE5" s="80"/>
      <c r="FFF5" s="80"/>
      <c r="FFG5" s="80"/>
      <c r="FFH5" s="80"/>
      <c r="FFI5" s="80"/>
      <c r="FFJ5" s="80"/>
      <c r="FFK5" s="80"/>
      <c r="FFL5" s="80"/>
      <c r="FFM5" s="80"/>
      <c r="FFN5" s="80"/>
      <c r="FFO5" s="80"/>
      <c r="FFP5" s="80"/>
      <c r="FFQ5" s="80"/>
      <c r="FFR5" s="80"/>
      <c r="FFS5" s="80"/>
      <c r="FFT5" s="80"/>
      <c r="FFU5" s="80"/>
      <c r="FFV5" s="80"/>
      <c r="FFW5" s="80"/>
      <c r="FFX5" s="80"/>
      <c r="FFY5" s="80"/>
      <c r="FFZ5" s="80"/>
      <c r="FGA5" s="80"/>
      <c r="FGB5" s="80"/>
      <c r="FGC5" s="80"/>
      <c r="FGD5" s="80"/>
      <c r="FGE5" s="80"/>
      <c r="FGF5" s="80"/>
      <c r="FGG5" s="80"/>
      <c r="FGH5" s="80"/>
      <c r="FGI5" s="80"/>
      <c r="FGJ5" s="80"/>
      <c r="FGK5" s="80"/>
      <c r="FGL5" s="80"/>
      <c r="FGM5" s="80"/>
      <c r="FGN5" s="80"/>
      <c r="FGO5" s="80"/>
      <c r="FGP5" s="80"/>
      <c r="FGQ5" s="80"/>
      <c r="FGR5" s="80"/>
      <c r="FGS5" s="80"/>
      <c r="FGT5" s="80"/>
      <c r="FGU5" s="80"/>
      <c r="FGV5" s="80"/>
      <c r="FGW5" s="80"/>
      <c r="FGX5" s="80"/>
      <c r="FGY5" s="80"/>
      <c r="FGZ5" s="80"/>
      <c r="FHA5" s="80"/>
      <c r="FHB5" s="80"/>
      <c r="FHC5" s="80"/>
      <c r="FHD5" s="80"/>
      <c r="FHE5" s="80"/>
      <c r="FHF5" s="80"/>
      <c r="FHG5" s="80"/>
      <c r="FHH5" s="80"/>
      <c r="FHI5" s="80"/>
      <c r="FHJ5" s="80"/>
      <c r="FHK5" s="80"/>
      <c r="FHL5" s="80"/>
      <c r="FHM5" s="80"/>
      <c r="FHN5" s="80"/>
      <c r="FHO5" s="80"/>
      <c r="FHP5" s="80"/>
      <c r="FHQ5" s="80"/>
      <c r="FHR5" s="80"/>
      <c r="FHS5" s="80"/>
      <c r="FHT5" s="80"/>
      <c r="FHU5" s="80"/>
      <c r="FHV5" s="80"/>
      <c r="FHW5" s="80"/>
      <c r="FHX5" s="80"/>
      <c r="FHY5" s="80"/>
      <c r="FHZ5" s="80"/>
      <c r="FIA5" s="80"/>
      <c r="FIB5" s="80"/>
      <c r="FIC5" s="80"/>
      <c r="FID5" s="80"/>
      <c r="FIE5" s="80"/>
      <c r="FIF5" s="80"/>
      <c r="FIG5" s="80"/>
      <c r="FIH5" s="80"/>
      <c r="FII5" s="80"/>
      <c r="FIJ5" s="80"/>
      <c r="FIK5" s="80"/>
      <c r="FIL5" s="80"/>
      <c r="FIM5" s="80"/>
      <c r="FIN5" s="80"/>
      <c r="FIO5" s="80"/>
      <c r="FIP5" s="80"/>
      <c r="FIQ5" s="80"/>
      <c r="FIR5" s="80"/>
      <c r="FIS5" s="80"/>
      <c r="FIT5" s="80"/>
      <c r="FIU5" s="80"/>
      <c r="FIV5" s="80"/>
      <c r="FIW5" s="80"/>
      <c r="FIX5" s="80"/>
      <c r="FIY5" s="80"/>
      <c r="FIZ5" s="80"/>
      <c r="FJA5" s="80"/>
      <c r="FJB5" s="80"/>
      <c r="FJC5" s="80"/>
      <c r="FJD5" s="80"/>
      <c r="FJE5" s="80"/>
      <c r="FJF5" s="80"/>
      <c r="FJG5" s="80"/>
      <c r="FJH5" s="80"/>
      <c r="FJI5" s="80"/>
      <c r="FJJ5" s="80"/>
      <c r="FJK5" s="80"/>
      <c r="FJL5" s="80"/>
      <c r="FJM5" s="80"/>
      <c r="FJN5" s="80"/>
      <c r="FJO5" s="80"/>
      <c r="FJP5" s="80"/>
      <c r="FJQ5" s="80"/>
      <c r="FJR5" s="80"/>
      <c r="FJS5" s="80"/>
      <c r="FJT5" s="80"/>
      <c r="FJU5" s="80"/>
      <c r="FJV5" s="80"/>
      <c r="FJW5" s="80"/>
      <c r="FJX5" s="80"/>
      <c r="FJY5" s="80"/>
      <c r="FJZ5" s="80"/>
      <c r="FKA5" s="80"/>
      <c r="FKB5" s="80"/>
      <c r="FKC5" s="80"/>
      <c r="FKD5" s="80"/>
      <c r="FKE5" s="80"/>
      <c r="FKF5" s="80"/>
      <c r="FKG5" s="80"/>
      <c r="FKH5" s="80"/>
      <c r="FKI5" s="80"/>
      <c r="FKJ5" s="80"/>
      <c r="FKK5" s="80"/>
      <c r="FKL5" s="80"/>
      <c r="FKM5" s="80"/>
      <c r="FKN5" s="80"/>
      <c r="FKO5" s="80"/>
      <c r="FKP5" s="80"/>
      <c r="FKQ5" s="80"/>
      <c r="FKR5" s="80"/>
      <c r="FKS5" s="80"/>
      <c r="FKT5" s="80"/>
      <c r="FKU5" s="80"/>
      <c r="FKV5" s="80"/>
      <c r="FKW5" s="80"/>
      <c r="FKX5" s="80"/>
      <c r="FKY5" s="80"/>
      <c r="FKZ5" s="80"/>
      <c r="FLA5" s="80"/>
      <c r="FLB5" s="80"/>
      <c r="FLC5" s="80"/>
      <c r="FLD5" s="80"/>
      <c r="FLE5" s="80"/>
      <c r="FLF5" s="80"/>
      <c r="FLG5" s="80"/>
      <c r="FLH5" s="80"/>
      <c r="FLI5" s="80"/>
      <c r="FLJ5" s="80"/>
      <c r="FLK5" s="80"/>
      <c r="FLL5" s="80"/>
      <c r="FLM5" s="80"/>
      <c r="FLN5" s="80"/>
      <c r="FLO5" s="80"/>
      <c r="FLP5" s="80"/>
      <c r="FLQ5" s="80"/>
      <c r="FLR5" s="80"/>
      <c r="FLS5" s="80"/>
      <c r="FLT5" s="80"/>
      <c r="FLU5" s="80"/>
      <c r="FLV5" s="80"/>
      <c r="FLW5" s="80"/>
      <c r="FLX5" s="80"/>
      <c r="FLY5" s="80"/>
      <c r="FLZ5" s="80"/>
      <c r="FMA5" s="80"/>
      <c r="FMB5" s="80"/>
      <c r="FMC5" s="80"/>
      <c r="FMD5" s="80"/>
      <c r="FME5" s="80"/>
      <c r="FMF5" s="80"/>
      <c r="FMG5" s="80"/>
      <c r="FMH5" s="80"/>
      <c r="FMI5" s="80"/>
      <c r="FMJ5" s="80"/>
      <c r="FMK5" s="80"/>
      <c r="FML5" s="80"/>
      <c r="FMM5" s="80"/>
      <c r="FMN5" s="80"/>
      <c r="FMO5" s="80"/>
      <c r="FMP5" s="80"/>
      <c r="FMQ5" s="80"/>
      <c r="FMR5" s="80"/>
      <c r="FMS5" s="80"/>
      <c r="FMT5" s="80"/>
      <c r="FMU5" s="80"/>
      <c r="FMV5" s="80"/>
      <c r="FMW5" s="80"/>
      <c r="FMX5" s="80"/>
      <c r="FMY5" s="80"/>
      <c r="FMZ5" s="80"/>
      <c r="FNA5" s="80"/>
      <c r="FNB5" s="80"/>
      <c r="FNC5" s="80"/>
      <c r="FND5" s="80"/>
      <c r="FNE5" s="80"/>
      <c r="FNF5" s="80"/>
      <c r="FNG5" s="80"/>
      <c r="FNH5" s="80"/>
      <c r="FNI5" s="80"/>
      <c r="FNJ5" s="80"/>
      <c r="FNK5" s="80"/>
      <c r="FNL5" s="80"/>
      <c r="FNM5" s="80"/>
      <c r="FNN5" s="80"/>
      <c r="FNO5" s="80"/>
      <c r="FNP5" s="80"/>
      <c r="FNQ5" s="80"/>
      <c r="FNR5" s="80"/>
      <c r="FNS5" s="80"/>
      <c r="FNT5" s="80"/>
      <c r="FNU5" s="80"/>
      <c r="FNV5" s="80"/>
      <c r="FNW5" s="80"/>
      <c r="FNX5" s="80"/>
      <c r="FNY5" s="80"/>
      <c r="FNZ5" s="80"/>
      <c r="FOA5" s="80"/>
      <c r="FOB5" s="80"/>
      <c r="FOC5" s="80"/>
      <c r="FOD5" s="80"/>
      <c r="FOE5" s="80"/>
      <c r="FOF5" s="80"/>
      <c r="FOG5" s="80"/>
      <c r="FOH5" s="80"/>
      <c r="FOI5" s="80"/>
      <c r="FOJ5" s="80"/>
      <c r="FOK5" s="80"/>
      <c r="FOL5" s="80"/>
      <c r="FOM5" s="80"/>
      <c r="FON5" s="80"/>
      <c r="FOO5" s="80"/>
      <c r="FOP5" s="80"/>
      <c r="FOQ5" s="80"/>
      <c r="FOR5" s="80"/>
      <c r="FOS5" s="80"/>
      <c r="FOT5" s="80"/>
      <c r="FOU5" s="80"/>
      <c r="FOV5" s="80"/>
      <c r="FOW5" s="80"/>
      <c r="FOX5" s="80"/>
      <c r="FOY5" s="80"/>
      <c r="FOZ5" s="80"/>
      <c r="FPA5" s="80"/>
      <c r="FPB5" s="80"/>
      <c r="FPC5" s="80"/>
      <c r="FPD5" s="80"/>
      <c r="FPE5" s="80"/>
      <c r="FPF5" s="80"/>
      <c r="FPG5" s="80"/>
      <c r="FPH5" s="80"/>
      <c r="FPI5" s="80"/>
      <c r="FPJ5" s="80"/>
      <c r="FPK5" s="80"/>
      <c r="FPL5" s="80"/>
      <c r="FPM5" s="80"/>
      <c r="FPN5" s="80"/>
      <c r="FPO5" s="80"/>
      <c r="FPP5" s="80"/>
      <c r="FPQ5" s="80"/>
      <c r="FPR5" s="80"/>
      <c r="FPS5" s="80"/>
      <c r="FPT5" s="80"/>
      <c r="FPU5" s="80"/>
      <c r="FPV5" s="80"/>
      <c r="FPW5" s="80"/>
      <c r="FPX5" s="80"/>
      <c r="FPY5" s="80"/>
      <c r="FPZ5" s="80"/>
      <c r="FQA5" s="80"/>
      <c r="FQB5" s="80"/>
      <c r="FQC5" s="80"/>
      <c r="FQD5" s="80"/>
      <c r="FQE5" s="80"/>
      <c r="FQF5" s="80"/>
      <c r="FQG5" s="80"/>
      <c r="FQH5" s="80"/>
      <c r="FQI5" s="80"/>
      <c r="FQJ5" s="80"/>
      <c r="FQK5" s="80"/>
      <c r="FQL5" s="80"/>
      <c r="FQM5" s="80"/>
      <c r="FQN5" s="80"/>
      <c r="FQO5" s="80"/>
      <c r="FQP5" s="80"/>
      <c r="FQQ5" s="80"/>
      <c r="FQR5" s="80"/>
      <c r="FQS5" s="80"/>
      <c r="FQT5" s="80"/>
      <c r="FQU5" s="80"/>
      <c r="FQV5" s="80"/>
      <c r="FQW5" s="80"/>
      <c r="FQX5" s="80"/>
      <c r="FQY5" s="80"/>
      <c r="FQZ5" s="80"/>
      <c r="FRA5" s="80"/>
      <c r="FRB5" s="80"/>
      <c r="FRC5" s="80"/>
      <c r="FRD5" s="80"/>
      <c r="FRE5" s="80"/>
      <c r="FRF5" s="80"/>
      <c r="FRG5" s="80"/>
      <c r="FRH5" s="80"/>
      <c r="FRI5" s="80"/>
      <c r="FRJ5" s="80"/>
      <c r="FRK5" s="80"/>
      <c r="FRL5" s="80"/>
      <c r="FRM5" s="80"/>
      <c r="FRN5" s="80"/>
      <c r="FRO5" s="80"/>
      <c r="FRP5" s="80"/>
      <c r="FRQ5" s="80"/>
      <c r="FRR5" s="80"/>
      <c r="FRS5" s="80"/>
      <c r="FRT5" s="80"/>
      <c r="FRU5" s="80"/>
      <c r="FRV5" s="80"/>
      <c r="FRW5" s="80"/>
      <c r="FRX5" s="80"/>
      <c r="FRY5" s="80"/>
      <c r="FRZ5" s="80"/>
      <c r="FSA5" s="80"/>
      <c r="FSB5" s="80"/>
      <c r="FSC5" s="80"/>
      <c r="FSD5" s="80"/>
      <c r="FSE5" s="80"/>
      <c r="FSF5" s="80"/>
      <c r="FSG5" s="80"/>
      <c r="FSH5" s="80"/>
      <c r="FSI5" s="80"/>
      <c r="FSJ5" s="80"/>
      <c r="FSK5" s="80"/>
      <c r="FSL5" s="80"/>
      <c r="FSM5" s="80"/>
      <c r="FSN5" s="80"/>
      <c r="FSO5" s="80"/>
      <c r="FSP5" s="80"/>
      <c r="FSQ5" s="80"/>
      <c r="FSR5" s="80"/>
      <c r="FSS5" s="80"/>
      <c r="FST5" s="80"/>
      <c r="FSU5" s="80"/>
      <c r="FSV5" s="80"/>
      <c r="FSW5" s="80"/>
      <c r="FSX5" s="80"/>
      <c r="FSY5" s="80"/>
      <c r="FSZ5" s="80"/>
      <c r="FTA5" s="80"/>
      <c r="FTB5" s="80"/>
      <c r="FTC5" s="80"/>
      <c r="FTD5" s="80"/>
      <c r="FTE5" s="80"/>
      <c r="FTF5" s="80"/>
      <c r="FTG5" s="80"/>
      <c r="FTH5" s="80"/>
      <c r="FTI5" s="80"/>
      <c r="FTJ5" s="80"/>
      <c r="FTK5" s="80"/>
      <c r="FTL5" s="80"/>
      <c r="FTM5" s="80"/>
      <c r="FTN5" s="80"/>
      <c r="FTO5" s="80"/>
      <c r="FTP5" s="80"/>
      <c r="FTQ5" s="80"/>
      <c r="FTR5" s="80"/>
      <c r="FTS5" s="80"/>
      <c r="FTT5" s="80"/>
      <c r="FTU5" s="80"/>
      <c r="FTV5" s="80"/>
      <c r="FTW5" s="80"/>
      <c r="FTX5" s="80"/>
      <c r="FTY5" s="80"/>
      <c r="FTZ5" s="80"/>
      <c r="FUA5" s="80"/>
      <c r="FUB5" s="80"/>
      <c r="FUC5" s="80"/>
      <c r="FUD5" s="80"/>
      <c r="FUE5" s="80"/>
      <c r="FUF5" s="80"/>
      <c r="FUG5" s="80"/>
      <c r="FUH5" s="80"/>
      <c r="FUI5" s="80"/>
      <c r="FUJ5" s="80"/>
      <c r="FUK5" s="80"/>
      <c r="FUL5" s="80"/>
      <c r="FUM5" s="80"/>
      <c r="FUN5" s="80"/>
      <c r="FUO5" s="80"/>
      <c r="FUP5" s="80"/>
      <c r="FUQ5" s="80"/>
      <c r="FUR5" s="80"/>
      <c r="FUS5" s="80"/>
      <c r="FUT5" s="80"/>
      <c r="FUU5" s="80"/>
      <c r="FUV5" s="80"/>
      <c r="FUW5" s="80"/>
      <c r="FUX5" s="80"/>
      <c r="FUY5" s="80"/>
      <c r="FUZ5" s="80"/>
      <c r="FVA5" s="80"/>
      <c r="FVB5" s="80"/>
      <c r="FVC5" s="80"/>
      <c r="FVD5" s="80"/>
      <c r="FVE5" s="80"/>
      <c r="FVF5" s="80"/>
      <c r="FVG5" s="80"/>
      <c r="FVH5" s="80"/>
      <c r="FVI5" s="80"/>
      <c r="FVJ5" s="80"/>
      <c r="FVK5" s="80"/>
      <c r="FVL5" s="80"/>
      <c r="FVM5" s="80"/>
      <c r="FVN5" s="80"/>
      <c r="FVO5" s="80"/>
      <c r="FVP5" s="80"/>
      <c r="FVQ5" s="80"/>
      <c r="FVR5" s="80"/>
      <c r="FVS5" s="80"/>
      <c r="FVT5" s="80"/>
      <c r="FVU5" s="80"/>
      <c r="FVV5" s="80"/>
      <c r="FVW5" s="80"/>
      <c r="FVX5" s="80"/>
      <c r="FVY5" s="80"/>
      <c r="FVZ5" s="80"/>
      <c r="FWA5" s="80"/>
      <c r="FWB5" s="80"/>
      <c r="FWC5" s="80"/>
      <c r="FWD5" s="80"/>
      <c r="FWE5" s="80"/>
      <c r="FWF5" s="80"/>
      <c r="FWG5" s="80"/>
      <c r="FWH5" s="80"/>
      <c r="FWI5" s="80"/>
      <c r="FWJ5" s="80"/>
      <c r="FWK5" s="80"/>
      <c r="FWL5" s="80"/>
      <c r="FWM5" s="80"/>
      <c r="FWN5" s="80"/>
      <c r="FWO5" s="80"/>
      <c r="FWP5" s="80"/>
      <c r="FWQ5" s="80"/>
      <c r="FWR5" s="80"/>
      <c r="FWS5" s="80"/>
      <c r="FWT5" s="80"/>
      <c r="FWU5" s="80"/>
      <c r="FWV5" s="80"/>
      <c r="FWW5" s="80"/>
      <c r="FWX5" s="80"/>
      <c r="FWY5" s="80"/>
      <c r="FWZ5" s="80"/>
      <c r="FXA5" s="80"/>
      <c r="FXB5" s="80"/>
      <c r="FXC5" s="80"/>
      <c r="FXD5" s="80"/>
      <c r="FXE5" s="80"/>
      <c r="FXF5" s="80"/>
      <c r="FXG5" s="80"/>
      <c r="FXH5" s="80"/>
      <c r="FXI5" s="80"/>
      <c r="FXJ5" s="80"/>
      <c r="FXK5" s="80"/>
      <c r="FXL5" s="80"/>
      <c r="FXM5" s="80"/>
      <c r="FXN5" s="80"/>
      <c r="FXO5" s="80"/>
      <c r="FXP5" s="80"/>
      <c r="FXQ5" s="80"/>
      <c r="FXR5" s="80"/>
      <c r="FXS5" s="80"/>
      <c r="FXT5" s="80"/>
      <c r="FXU5" s="80"/>
      <c r="FXV5" s="80"/>
      <c r="FXW5" s="80"/>
      <c r="FXX5" s="80"/>
      <c r="FXY5" s="80"/>
      <c r="FXZ5" s="80"/>
      <c r="FYA5" s="80"/>
      <c r="FYB5" s="80"/>
      <c r="FYC5" s="80"/>
      <c r="FYD5" s="80"/>
      <c r="FYE5" s="80"/>
      <c r="FYF5" s="80"/>
      <c r="FYG5" s="80"/>
      <c r="FYH5" s="80"/>
      <c r="FYI5" s="80"/>
      <c r="FYJ5" s="80"/>
      <c r="FYK5" s="80"/>
      <c r="FYL5" s="80"/>
      <c r="FYM5" s="80"/>
      <c r="FYN5" s="80"/>
      <c r="FYO5" s="80"/>
      <c r="FYP5" s="80"/>
      <c r="FYQ5" s="80"/>
      <c r="FYR5" s="80"/>
      <c r="FYS5" s="80"/>
      <c r="FYT5" s="80"/>
      <c r="FYU5" s="80"/>
      <c r="FYV5" s="80"/>
      <c r="FYW5" s="80"/>
      <c r="FYX5" s="80"/>
      <c r="FYY5" s="80"/>
      <c r="FYZ5" s="80"/>
      <c r="FZA5" s="80"/>
      <c r="FZB5" s="80"/>
      <c r="FZC5" s="80"/>
      <c r="FZD5" s="80"/>
      <c r="FZE5" s="80"/>
      <c r="FZF5" s="80"/>
      <c r="FZG5" s="80"/>
      <c r="FZH5" s="80"/>
      <c r="FZI5" s="80"/>
      <c r="FZJ5" s="80"/>
      <c r="FZK5" s="80"/>
      <c r="FZL5" s="80"/>
      <c r="FZM5" s="80"/>
      <c r="FZN5" s="80"/>
      <c r="FZO5" s="80"/>
      <c r="FZP5" s="80"/>
      <c r="FZQ5" s="80"/>
      <c r="FZR5" s="80"/>
      <c r="FZS5" s="80"/>
      <c r="FZT5" s="80"/>
      <c r="FZU5" s="80"/>
      <c r="FZV5" s="80"/>
      <c r="FZW5" s="80"/>
      <c r="FZX5" s="80"/>
      <c r="FZY5" s="80"/>
      <c r="FZZ5" s="80"/>
      <c r="GAA5" s="80"/>
      <c r="GAB5" s="80"/>
      <c r="GAC5" s="80"/>
      <c r="GAD5" s="80"/>
      <c r="GAE5" s="80"/>
      <c r="GAF5" s="80"/>
      <c r="GAG5" s="80"/>
      <c r="GAH5" s="80"/>
      <c r="GAI5" s="80"/>
      <c r="GAJ5" s="80"/>
      <c r="GAK5" s="80"/>
      <c r="GAL5" s="80"/>
      <c r="GAM5" s="80"/>
      <c r="GAN5" s="80"/>
      <c r="GAO5" s="80"/>
      <c r="GAP5" s="80"/>
      <c r="GAQ5" s="80"/>
      <c r="GAR5" s="80"/>
      <c r="GAS5" s="80"/>
      <c r="GAT5" s="80"/>
      <c r="GAU5" s="80"/>
      <c r="GAV5" s="80"/>
      <c r="GAW5" s="80"/>
      <c r="GAX5" s="80"/>
      <c r="GAY5" s="80"/>
      <c r="GAZ5" s="80"/>
      <c r="GBA5" s="80"/>
      <c r="GBB5" s="80"/>
      <c r="GBC5" s="80"/>
      <c r="GBD5" s="80"/>
      <c r="GBE5" s="80"/>
      <c r="GBF5" s="80"/>
      <c r="GBG5" s="80"/>
      <c r="GBH5" s="80"/>
      <c r="GBI5" s="80"/>
      <c r="GBJ5" s="80"/>
      <c r="GBK5" s="80"/>
      <c r="GBL5" s="80"/>
      <c r="GBM5" s="80"/>
      <c r="GBN5" s="80"/>
      <c r="GBO5" s="80"/>
      <c r="GBP5" s="80"/>
      <c r="GBQ5" s="80"/>
      <c r="GBR5" s="80"/>
      <c r="GBS5" s="80"/>
      <c r="GBT5" s="80"/>
      <c r="GBU5" s="80"/>
      <c r="GBV5" s="80"/>
      <c r="GBW5" s="80"/>
      <c r="GBX5" s="80"/>
      <c r="GBY5" s="80"/>
      <c r="GBZ5" s="80"/>
      <c r="GCA5" s="80"/>
      <c r="GCB5" s="80"/>
      <c r="GCC5" s="80"/>
      <c r="GCD5" s="80"/>
      <c r="GCE5" s="80"/>
      <c r="GCF5" s="80"/>
      <c r="GCG5" s="80"/>
      <c r="GCH5" s="80"/>
      <c r="GCI5" s="80"/>
      <c r="GCJ5" s="80"/>
      <c r="GCK5" s="80"/>
      <c r="GCL5" s="80"/>
      <c r="GCM5" s="80"/>
      <c r="GCN5" s="80"/>
      <c r="GCO5" s="80"/>
      <c r="GCP5" s="80"/>
      <c r="GCQ5" s="80"/>
      <c r="GCR5" s="80"/>
      <c r="GCS5" s="80"/>
      <c r="GCT5" s="80"/>
      <c r="GCU5" s="80"/>
      <c r="GCV5" s="80"/>
      <c r="GCW5" s="80"/>
      <c r="GCX5" s="80"/>
      <c r="GCY5" s="80"/>
      <c r="GCZ5" s="80"/>
      <c r="GDA5" s="80"/>
      <c r="GDB5" s="80"/>
      <c r="GDC5" s="80"/>
      <c r="GDD5" s="80"/>
      <c r="GDE5" s="80"/>
      <c r="GDF5" s="80"/>
      <c r="GDG5" s="80"/>
      <c r="GDH5" s="80"/>
      <c r="GDI5" s="80"/>
      <c r="GDJ5" s="80"/>
      <c r="GDK5" s="80"/>
      <c r="GDL5" s="80"/>
      <c r="GDM5" s="80"/>
      <c r="GDN5" s="80"/>
      <c r="GDO5" s="80"/>
      <c r="GDP5" s="80"/>
      <c r="GDQ5" s="80"/>
      <c r="GDR5" s="80"/>
      <c r="GDS5" s="80"/>
      <c r="GDT5" s="80"/>
      <c r="GDU5" s="80"/>
      <c r="GDV5" s="80"/>
      <c r="GDW5" s="80"/>
      <c r="GDX5" s="80"/>
      <c r="GDY5" s="80"/>
      <c r="GDZ5" s="80"/>
      <c r="GEA5" s="80"/>
      <c r="GEB5" s="80"/>
      <c r="GEC5" s="80"/>
      <c r="GED5" s="80"/>
      <c r="GEE5" s="80"/>
      <c r="GEF5" s="80"/>
      <c r="GEG5" s="80"/>
      <c r="GEH5" s="80"/>
      <c r="GEI5" s="80"/>
      <c r="GEJ5" s="80"/>
      <c r="GEK5" s="80"/>
      <c r="GEL5" s="80"/>
      <c r="GEM5" s="80"/>
      <c r="GEN5" s="80"/>
      <c r="GEO5" s="80"/>
      <c r="GEP5" s="80"/>
      <c r="GEQ5" s="80"/>
      <c r="GER5" s="80"/>
      <c r="GES5" s="80"/>
      <c r="GET5" s="80"/>
      <c r="GEU5" s="80"/>
      <c r="GEV5" s="80"/>
      <c r="GEW5" s="80"/>
      <c r="GEX5" s="80"/>
      <c r="GEY5" s="80"/>
      <c r="GEZ5" s="80"/>
      <c r="GFA5" s="80"/>
      <c r="GFB5" s="80"/>
      <c r="GFC5" s="80"/>
      <c r="GFD5" s="80"/>
      <c r="GFE5" s="80"/>
      <c r="GFF5" s="80"/>
      <c r="GFG5" s="80"/>
      <c r="GFH5" s="80"/>
      <c r="GFI5" s="80"/>
      <c r="GFJ5" s="80"/>
      <c r="GFK5" s="80"/>
      <c r="GFL5" s="80"/>
      <c r="GFM5" s="80"/>
      <c r="GFN5" s="80"/>
      <c r="GFO5" s="80"/>
      <c r="GFP5" s="80"/>
      <c r="GFQ5" s="80"/>
      <c r="GFR5" s="80"/>
      <c r="GFS5" s="80"/>
      <c r="GFT5" s="80"/>
      <c r="GFU5" s="80"/>
      <c r="GFV5" s="80"/>
      <c r="GFW5" s="80"/>
      <c r="GFX5" s="80"/>
      <c r="GFY5" s="80"/>
      <c r="GFZ5" s="80"/>
      <c r="GGA5" s="80"/>
      <c r="GGB5" s="80"/>
      <c r="GGC5" s="80"/>
      <c r="GGD5" s="80"/>
      <c r="GGE5" s="80"/>
      <c r="GGF5" s="80"/>
      <c r="GGG5" s="80"/>
      <c r="GGH5" s="80"/>
      <c r="GGI5" s="80"/>
      <c r="GGJ5" s="80"/>
      <c r="GGK5" s="80"/>
      <c r="GGL5" s="80"/>
      <c r="GGM5" s="80"/>
      <c r="GGN5" s="80"/>
      <c r="GGO5" s="80"/>
      <c r="GGP5" s="80"/>
      <c r="GGQ5" s="80"/>
      <c r="GGR5" s="80"/>
      <c r="GGS5" s="80"/>
      <c r="GGT5" s="80"/>
      <c r="GGU5" s="80"/>
      <c r="GGV5" s="80"/>
      <c r="GGW5" s="80"/>
      <c r="GGX5" s="80"/>
      <c r="GGY5" s="80"/>
      <c r="GGZ5" s="80"/>
      <c r="GHA5" s="80"/>
      <c r="GHB5" s="80"/>
      <c r="GHC5" s="80"/>
      <c r="GHD5" s="80"/>
      <c r="GHE5" s="80"/>
      <c r="GHF5" s="80"/>
      <c r="GHG5" s="80"/>
      <c r="GHH5" s="80"/>
      <c r="GHI5" s="80"/>
      <c r="GHJ5" s="80"/>
      <c r="GHK5" s="80"/>
      <c r="GHL5" s="80"/>
      <c r="GHM5" s="80"/>
      <c r="GHN5" s="80"/>
      <c r="GHO5" s="80"/>
      <c r="GHP5" s="80"/>
      <c r="GHQ5" s="80"/>
      <c r="GHR5" s="80"/>
      <c r="GHS5" s="80"/>
      <c r="GHT5" s="80"/>
      <c r="GHU5" s="80"/>
      <c r="GHV5" s="80"/>
      <c r="GHW5" s="80"/>
      <c r="GHX5" s="80"/>
      <c r="GHY5" s="80"/>
      <c r="GHZ5" s="80"/>
      <c r="GIA5" s="80"/>
      <c r="GIB5" s="80"/>
      <c r="GIC5" s="80"/>
      <c r="GID5" s="80"/>
      <c r="GIE5" s="80"/>
      <c r="GIF5" s="80"/>
      <c r="GIG5" s="80"/>
      <c r="GIH5" s="80"/>
      <c r="GII5" s="80"/>
      <c r="GIJ5" s="80"/>
      <c r="GIK5" s="80"/>
      <c r="GIL5" s="80"/>
      <c r="GIM5" s="80"/>
      <c r="GIN5" s="80"/>
      <c r="GIO5" s="80"/>
      <c r="GIP5" s="80"/>
      <c r="GIQ5" s="80"/>
      <c r="GIR5" s="80"/>
      <c r="GIS5" s="80"/>
      <c r="GIT5" s="80"/>
      <c r="GIU5" s="80"/>
      <c r="GIV5" s="80"/>
      <c r="GIW5" s="80"/>
      <c r="GIX5" s="80"/>
      <c r="GIY5" s="80"/>
      <c r="GIZ5" s="80"/>
      <c r="GJA5" s="80"/>
      <c r="GJB5" s="80"/>
      <c r="GJC5" s="80"/>
      <c r="GJD5" s="80"/>
      <c r="GJE5" s="80"/>
      <c r="GJF5" s="80"/>
      <c r="GJG5" s="80"/>
      <c r="GJH5" s="80"/>
      <c r="GJI5" s="80"/>
      <c r="GJJ5" s="80"/>
      <c r="GJK5" s="80"/>
      <c r="GJL5" s="80"/>
      <c r="GJM5" s="80"/>
      <c r="GJN5" s="80"/>
      <c r="GJO5" s="80"/>
      <c r="GJP5" s="80"/>
      <c r="GJQ5" s="80"/>
      <c r="GJR5" s="80"/>
      <c r="GJS5" s="80"/>
      <c r="GJT5" s="80"/>
      <c r="GJU5" s="80"/>
      <c r="GJV5" s="80"/>
      <c r="GJW5" s="80"/>
      <c r="GJX5" s="80"/>
      <c r="GJY5" s="80"/>
      <c r="GJZ5" s="80"/>
      <c r="GKA5" s="80"/>
      <c r="GKB5" s="80"/>
      <c r="GKC5" s="80"/>
      <c r="GKD5" s="80"/>
      <c r="GKE5" s="80"/>
      <c r="GKF5" s="80"/>
      <c r="GKG5" s="80"/>
      <c r="GKH5" s="80"/>
      <c r="GKI5" s="80"/>
      <c r="GKJ5" s="80"/>
      <c r="GKK5" s="80"/>
      <c r="GKL5" s="80"/>
      <c r="GKM5" s="80"/>
      <c r="GKN5" s="80"/>
      <c r="GKO5" s="80"/>
      <c r="GKP5" s="80"/>
      <c r="GKQ5" s="80"/>
      <c r="GKR5" s="80"/>
      <c r="GKS5" s="80"/>
      <c r="GKT5" s="80"/>
      <c r="GKU5" s="80"/>
      <c r="GKV5" s="80"/>
      <c r="GKW5" s="80"/>
      <c r="GKX5" s="80"/>
      <c r="GKY5" s="80"/>
      <c r="GKZ5" s="80"/>
      <c r="GLA5" s="80"/>
      <c r="GLB5" s="80"/>
      <c r="GLC5" s="80"/>
      <c r="GLD5" s="80"/>
      <c r="GLE5" s="80"/>
      <c r="GLF5" s="80"/>
      <c r="GLG5" s="80"/>
      <c r="GLH5" s="80"/>
      <c r="GLI5" s="80"/>
      <c r="GLJ5" s="80"/>
      <c r="GLK5" s="80"/>
      <c r="GLL5" s="80"/>
      <c r="GLM5" s="80"/>
      <c r="GLN5" s="80"/>
      <c r="GLO5" s="80"/>
      <c r="GLP5" s="80"/>
      <c r="GLQ5" s="80"/>
      <c r="GLR5" s="80"/>
      <c r="GLS5" s="80"/>
      <c r="GLT5" s="80"/>
      <c r="GLU5" s="80"/>
      <c r="GLV5" s="80"/>
      <c r="GLW5" s="80"/>
      <c r="GLX5" s="80"/>
      <c r="GLY5" s="80"/>
      <c r="GLZ5" s="80"/>
      <c r="GMA5" s="80"/>
      <c r="GMB5" s="80"/>
      <c r="GMC5" s="80"/>
      <c r="GMD5" s="80"/>
      <c r="GME5" s="80"/>
      <c r="GMF5" s="80"/>
      <c r="GMG5" s="80"/>
      <c r="GMH5" s="80"/>
      <c r="GMI5" s="80"/>
      <c r="GMJ5" s="80"/>
      <c r="GMK5" s="80"/>
      <c r="GML5" s="80"/>
      <c r="GMM5" s="80"/>
      <c r="GMN5" s="80"/>
      <c r="GMO5" s="80"/>
      <c r="GMP5" s="80"/>
      <c r="GMQ5" s="80"/>
      <c r="GMR5" s="80"/>
      <c r="GMS5" s="80"/>
      <c r="GMT5" s="80"/>
      <c r="GMU5" s="80"/>
      <c r="GMV5" s="80"/>
      <c r="GMW5" s="80"/>
      <c r="GMX5" s="80"/>
      <c r="GMY5" s="80"/>
      <c r="GMZ5" s="80"/>
      <c r="GNA5" s="80"/>
      <c r="GNB5" s="80"/>
      <c r="GNC5" s="80"/>
      <c r="GND5" s="80"/>
      <c r="GNE5" s="80"/>
      <c r="GNF5" s="80"/>
      <c r="GNG5" s="80"/>
      <c r="GNH5" s="80"/>
      <c r="GNI5" s="80"/>
      <c r="GNJ5" s="80"/>
      <c r="GNK5" s="80"/>
      <c r="GNL5" s="80"/>
      <c r="GNM5" s="80"/>
      <c r="GNN5" s="80"/>
      <c r="GNO5" s="80"/>
      <c r="GNP5" s="80"/>
      <c r="GNQ5" s="80"/>
      <c r="GNR5" s="80"/>
      <c r="GNS5" s="80"/>
      <c r="GNT5" s="80"/>
      <c r="GNU5" s="80"/>
      <c r="GNV5" s="80"/>
      <c r="GNW5" s="80"/>
      <c r="GNX5" s="80"/>
      <c r="GNY5" s="80"/>
      <c r="GNZ5" s="80"/>
      <c r="GOA5" s="80"/>
      <c r="GOB5" s="80"/>
      <c r="GOC5" s="80"/>
      <c r="GOD5" s="80"/>
      <c r="GOE5" s="80"/>
      <c r="GOF5" s="80"/>
      <c r="GOG5" s="80"/>
      <c r="GOH5" s="80"/>
      <c r="GOI5" s="80"/>
      <c r="GOJ5" s="80"/>
      <c r="GOK5" s="80"/>
      <c r="GOL5" s="80"/>
      <c r="GOM5" s="80"/>
      <c r="GON5" s="80"/>
      <c r="GOO5" s="80"/>
      <c r="GOP5" s="80"/>
      <c r="GOQ5" s="80"/>
      <c r="GOR5" s="80"/>
      <c r="GOS5" s="80"/>
      <c r="GOT5" s="80"/>
      <c r="GOU5" s="80"/>
      <c r="GOV5" s="80"/>
      <c r="GOW5" s="80"/>
      <c r="GOX5" s="80"/>
      <c r="GOY5" s="80"/>
      <c r="GOZ5" s="80"/>
      <c r="GPA5" s="80"/>
      <c r="GPB5" s="80"/>
      <c r="GPC5" s="80"/>
      <c r="GPD5" s="80"/>
      <c r="GPE5" s="80"/>
      <c r="GPF5" s="80"/>
      <c r="GPG5" s="80"/>
      <c r="GPH5" s="80"/>
      <c r="GPI5" s="80"/>
      <c r="GPJ5" s="80"/>
      <c r="GPK5" s="80"/>
      <c r="GPL5" s="80"/>
      <c r="GPM5" s="80"/>
      <c r="GPN5" s="80"/>
      <c r="GPO5" s="80"/>
      <c r="GPP5" s="80"/>
      <c r="GPQ5" s="80"/>
      <c r="GPR5" s="80"/>
      <c r="GPS5" s="80"/>
      <c r="GPT5" s="80"/>
      <c r="GPU5" s="80"/>
      <c r="GPV5" s="80"/>
      <c r="GPW5" s="80"/>
      <c r="GPX5" s="80"/>
      <c r="GPY5" s="80"/>
      <c r="GPZ5" s="80"/>
      <c r="GQA5" s="80"/>
      <c r="GQB5" s="80"/>
      <c r="GQC5" s="80"/>
      <c r="GQD5" s="80"/>
      <c r="GQE5" s="80"/>
      <c r="GQF5" s="80"/>
      <c r="GQG5" s="80"/>
      <c r="GQH5" s="80"/>
      <c r="GQI5" s="80"/>
      <c r="GQJ5" s="80"/>
      <c r="GQK5" s="80"/>
      <c r="GQL5" s="80"/>
      <c r="GQM5" s="80"/>
      <c r="GQN5" s="80"/>
      <c r="GQO5" s="80"/>
      <c r="GQP5" s="80"/>
      <c r="GQQ5" s="80"/>
      <c r="GQR5" s="80"/>
      <c r="GQS5" s="80"/>
      <c r="GQT5" s="80"/>
      <c r="GQU5" s="80"/>
      <c r="GQV5" s="80"/>
      <c r="GQW5" s="80"/>
      <c r="GQX5" s="80"/>
      <c r="GQY5" s="80"/>
      <c r="GQZ5" s="80"/>
      <c r="GRA5" s="80"/>
      <c r="GRB5" s="80"/>
      <c r="GRC5" s="80"/>
      <c r="GRD5" s="80"/>
      <c r="GRE5" s="80"/>
      <c r="GRF5" s="80"/>
      <c r="GRG5" s="80"/>
      <c r="GRH5" s="80"/>
      <c r="GRI5" s="80"/>
      <c r="GRJ5" s="80"/>
      <c r="GRK5" s="80"/>
      <c r="GRL5" s="80"/>
      <c r="GRM5" s="80"/>
      <c r="GRN5" s="80"/>
      <c r="GRO5" s="80"/>
      <c r="GRP5" s="80"/>
      <c r="GRQ5" s="80"/>
      <c r="GRR5" s="80"/>
      <c r="GRS5" s="80"/>
      <c r="GRT5" s="80"/>
      <c r="GRU5" s="80"/>
      <c r="GRV5" s="80"/>
      <c r="GRW5" s="80"/>
      <c r="GRX5" s="80"/>
      <c r="GRY5" s="80"/>
      <c r="GRZ5" s="80"/>
      <c r="GSA5" s="80"/>
      <c r="GSB5" s="80"/>
      <c r="GSC5" s="80"/>
      <c r="GSD5" s="80"/>
      <c r="GSE5" s="80"/>
      <c r="GSF5" s="80"/>
      <c r="GSG5" s="80"/>
      <c r="GSH5" s="80"/>
      <c r="GSI5" s="80"/>
      <c r="GSJ5" s="80"/>
      <c r="GSK5" s="80"/>
      <c r="GSL5" s="80"/>
      <c r="GSM5" s="80"/>
      <c r="GSN5" s="80"/>
      <c r="GSO5" s="80"/>
      <c r="GSP5" s="80"/>
      <c r="GSQ5" s="80"/>
      <c r="GSR5" s="80"/>
      <c r="GSS5" s="80"/>
      <c r="GST5" s="80"/>
      <c r="GSU5" s="80"/>
      <c r="GSV5" s="80"/>
      <c r="GSW5" s="80"/>
      <c r="GSX5" s="80"/>
      <c r="GSY5" s="80"/>
      <c r="GSZ5" s="80"/>
      <c r="GTA5" s="80"/>
      <c r="GTB5" s="80"/>
      <c r="GTC5" s="80"/>
      <c r="GTD5" s="80"/>
      <c r="GTE5" s="80"/>
      <c r="GTF5" s="80"/>
      <c r="GTG5" s="80"/>
      <c r="GTH5" s="80"/>
      <c r="GTI5" s="80"/>
      <c r="GTJ5" s="80"/>
      <c r="GTK5" s="80"/>
      <c r="GTL5" s="80"/>
      <c r="GTM5" s="80"/>
      <c r="GTN5" s="80"/>
      <c r="GTO5" s="80"/>
      <c r="GTP5" s="80"/>
      <c r="GTQ5" s="80"/>
      <c r="GTR5" s="80"/>
      <c r="GTS5" s="80"/>
      <c r="GTT5" s="80"/>
      <c r="GTU5" s="80"/>
      <c r="GTV5" s="80"/>
      <c r="GTW5" s="80"/>
      <c r="GTX5" s="80"/>
      <c r="GTY5" s="80"/>
      <c r="GTZ5" s="80"/>
      <c r="GUA5" s="80"/>
      <c r="GUB5" s="80"/>
      <c r="GUC5" s="80"/>
      <c r="GUD5" s="80"/>
      <c r="GUE5" s="80"/>
      <c r="GUF5" s="80"/>
      <c r="GUG5" s="80"/>
      <c r="GUH5" s="80"/>
      <c r="GUI5" s="80"/>
      <c r="GUJ5" s="80"/>
      <c r="GUK5" s="80"/>
      <c r="GUL5" s="80"/>
      <c r="GUM5" s="80"/>
      <c r="GUN5" s="80"/>
      <c r="GUO5" s="80"/>
      <c r="GUP5" s="80"/>
      <c r="GUQ5" s="80"/>
      <c r="GUR5" s="80"/>
      <c r="GUS5" s="80"/>
      <c r="GUT5" s="80"/>
      <c r="GUU5" s="80"/>
      <c r="GUV5" s="80"/>
      <c r="GUW5" s="80"/>
      <c r="GUX5" s="80"/>
      <c r="GUY5" s="80"/>
      <c r="GUZ5" s="80"/>
      <c r="GVA5" s="80"/>
      <c r="GVB5" s="80"/>
      <c r="GVC5" s="80"/>
      <c r="GVD5" s="80"/>
      <c r="GVE5" s="80"/>
      <c r="GVF5" s="80"/>
      <c r="GVG5" s="80"/>
      <c r="GVH5" s="80"/>
      <c r="GVI5" s="80"/>
      <c r="GVJ5" s="80"/>
      <c r="GVK5" s="80"/>
      <c r="GVL5" s="80"/>
      <c r="GVM5" s="80"/>
      <c r="GVN5" s="80"/>
      <c r="GVO5" s="80"/>
      <c r="GVP5" s="80"/>
      <c r="GVQ5" s="80"/>
      <c r="GVR5" s="80"/>
      <c r="GVS5" s="80"/>
      <c r="GVT5" s="80"/>
      <c r="GVU5" s="80"/>
      <c r="GVV5" s="80"/>
      <c r="GVW5" s="80"/>
      <c r="GVX5" s="80"/>
      <c r="GVY5" s="80"/>
      <c r="GVZ5" s="80"/>
      <c r="GWA5" s="80"/>
      <c r="GWB5" s="80"/>
      <c r="GWC5" s="80"/>
      <c r="GWD5" s="80"/>
      <c r="GWE5" s="80"/>
      <c r="GWF5" s="80"/>
      <c r="GWG5" s="80"/>
      <c r="GWH5" s="80"/>
      <c r="GWI5" s="80"/>
      <c r="GWJ5" s="80"/>
      <c r="GWK5" s="80"/>
      <c r="GWL5" s="80"/>
      <c r="GWM5" s="80"/>
      <c r="GWN5" s="80"/>
      <c r="GWO5" s="80"/>
      <c r="GWP5" s="80"/>
      <c r="GWQ5" s="80"/>
      <c r="GWR5" s="80"/>
      <c r="GWS5" s="80"/>
      <c r="GWT5" s="80"/>
      <c r="GWU5" s="80"/>
      <c r="GWV5" s="80"/>
      <c r="GWW5" s="80"/>
      <c r="GWX5" s="80"/>
      <c r="GWY5" s="80"/>
      <c r="GWZ5" s="80"/>
      <c r="GXA5" s="80"/>
      <c r="GXB5" s="80"/>
      <c r="GXC5" s="80"/>
      <c r="GXD5" s="80"/>
      <c r="GXE5" s="80"/>
      <c r="GXF5" s="80"/>
      <c r="GXG5" s="80"/>
      <c r="GXH5" s="80"/>
      <c r="GXI5" s="80"/>
      <c r="GXJ5" s="80"/>
      <c r="GXK5" s="80"/>
      <c r="GXL5" s="80"/>
      <c r="GXM5" s="80"/>
      <c r="GXN5" s="80"/>
      <c r="GXO5" s="80"/>
      <c r="GXP5" s="80"/>
      <c r="GXQ5" s="80"/>
      <c r="GXR5" s="80"/>
      <c r="GXS5" s="80"/>
      <c r="GXT5" s="80"/>
      <c r="GXU5" s="80"/>
      <c r="GXV5" s="80"/>
      <c r="GXW5" s="80"/>
      <c r="GXX5" s="80"/>
      <c r="GXY5" s="80"/>
      <c r="GXZ5" s="80"/>
      <c r="GYA5" s="80"/>
      <c r="GYB5" s="80"/>
      <c r="GYC5" s="80"/>
      <c r="GYD5" s="80"/>
      <c r="GYE5" s="80"/>
      <c r="GYF5" s="80"/>
      <c r="GYG5" s="80"/>
      <c r="GYH5" s="80"/>
      <c r="GYI5" s="80"/>
      <c r="GYJ5" s="80"/>
      <c r="GYK5" s="80"/>
      <c r="GYL5" s="80"/>
      <c r="GYM5" s="80"/>
      <c r="GYN5" s="80"/>
      <c r="GYO5" s="80"/>
      <c r="GYP5" s="80"/>
      <c r="GYQ5" s="80"/>
      <c r="GYR5" s="80"/>
      <c r="GYS5" s="80"/>
      <c r="GYT5" s="80"/>
      <c r="GYU5" s="80"/>
      <c r="GYV5" s="80"/>
      <c r="GYW5" s="80"/>
      <c r="GYX5" s="80"/>
      <c r="GYY5" s="80"/>
      <c r="GYZ5" s="80"/>
      <c r="GZA5" s="80"/>
      <c r="GZB5" s="80"/>
      <c r="GZC5" s="80"/>
      <c r="GZD5" s="80"/>
      <c r="GZE5" s="80"/>
      <c r="GZF5" s="80"/>
      <c r="GZG5" s="80"/>
      <c r="GZH5" s="80"/>
      <c r="GZI5" s="80"/>
      <c r="GZJ5" s="80"/>
      <c r="GZK5" s="80"/>
      <c r="GZL5" s="80"/>
      <c r="GZM5" s="80"/>
      <c r="GZN5" s="80"/>
      <c r="GZO5" s="80"/>
      <c r="GZP5" s="80"/>
      <c r="GZQ5" s="80"/>
      <c r="GZR5" s="80"/>
      <c r="GZS5" s="80"/>
      <c r="GZT5" s="80"/>
      <c r="GZU5" s="80"/>
      <c r="GZV5" s="80"/>
      <c r="GZW5" s="80"/>
      <c r="GZX5" s="80"/>
      <c r="GZY5" s="80"/>
      <c r="GZZ5" s="80"/>
      <c r="HAA5" s="80"/>
      <c r="HAB5" s="80"/>
      <c r="HAC5" s="80"/>
      <c r="HAD5" s="80"/>
      <c r="HAE5" s="80"/>
      <c r="HAF5" s="80"/>
      <c r="HAG5" s="80"/>
      <c r="HAH5" s="80"/>
      <c r="HAI5" s="80"/>
      <c r="HAJ5" s="80"/>
      <c r="HAK5" s="80"/>
      <c r="HAL5" s="80"/>
      <c r="HAM5" s="80"/>
      <c r="HAN5" s="80"/>
      <c r="HAO5" s="80"/>
      <c r="HAP5" s="80"/>
      <c r="HAQ5" s="80"/>
      <c r="HAR5" s="80"/>
      <c r="HAS5" s="80"/>
      <c r="HAT5" s="80"/>
      <c r="HAU5" s="80"/>
      <c r="HAV5" s="80"/>
      <c r="HAW5" s="80"/>
      <c r="HAX5" s="80"/>
      <c r="HAY5" s="80"/>
      <c r="HAZ5" s="80"/>
      <c r="HBA5" s="80"/>
      <c r="HBB5" s="80"/>
      <c r="HBC5" s="80"/>
      <c r="HBD5" s="80"/>
      <c r="HBE5" s="80"/>
      <c r="HBF5" s="80"/>
      <c r="HBG5" s="80"/>
      <c r="HBH5" s="80"/>
      <c r="HBI5" s="80"/>
      <c r="HBJ5" s="80"/>
      <c r="HBK5" s="80"/>
      <c r="HBL5" s="80"/>
      <c r="HBM5" s="80"/>
      <c r="HBN5" s="80"/>
      <c r="HBO5" s="80"/>
      <c r="HBP5" s="80"/>
      <c r="HBQ5" s="80"/>
      <c r="HBR5" s="80"/>
      <c r="HBS5" s="80"/>
      <c r="HBT5" s="80"/>
      <c r="HBU5" s="80"/>
      <c r="HBV5" s="80"/>
      <c r="HBW5" s="80"/>
      <c r="HBX5" s="80"/>
      <c r="HBY5" s="80"/>
      <c r="HBZ5" s="80"/>
      <c r="HCA5" s="80"/>
      <c r="HCB5" s="80"/>
      <c r="HCC5" s="80"/>
      <c r="HCD5" s="80"/>
      <c r="HCE5" s="80"/>
      <c r="HCF5" s="80"/>
      <c r="HCG5" s="80"/>
      <c r="HCH5" s="80"/>
      <c r="HCI5" s="80"/>
      <c r="HCJ5" s="80"/>
      <c r="HCK5" s="80"/>
      <c r="HCL5" s="80"/>
      <c r="HCM5" s="80"/>
      <c r="HCN5" s="80"/>
      <c r="HCO5" s="80"/>
      <c r="HCP5" s="80"/>
      <c r="HCQ5" s="80"/>
      <c r="HCR5" s="80"/>
      <c r="HCS5" s="80"/>
      <c r="HCT5" s="80"/>
      <c r="HCU5" s="80"/>
      <c r="HCV5" s="80"/>
      <c r="HCW5" s="80"/>
      <c r="HCX5" s="80"/>
      <c r="HCY5" s="80"/>
      <c r="HCZ5" s="80"/>
      <c r="HDA5" s="80"/>
      <c r="HDB5" s="80"/>
      <c r="HDC5" s="80"/>
      <c r="HDD5" s="80"/>
      <c r="HDE5" s="80"/>
      <c r="HDF5" s="80"/>
      <c r="HDG5" s="80"/>
      <c r="HDH5" s="80"/>
      <c r="HDI5" s="80"/>
      <c r="HDJ5" s="80"/>
      <c r="HDK5" s="80"/>
      <c r="HDL5" s="80"/>
      <c r="HDM5" s="80"/>
      <c r="HDN5" s="80"/>
      <c r="HDO5" s="80"/>
      <c r="HDP5" s="80"/>
      <c r="HDQ5" s="80"/>
      <c r="HDR5" s="80"/>
      <c r="HDS5" s="80"/>
      <c r="HDT5" s="80"/>
      <c r="HDU5" s="80"/>
      <c r="HDV5" s="80"/>
      <c r="HDW5" s="80"/>
      <c r="HDX5" s="80"/>
      <c r="HDY5" s="80"/>
      <c r="HDZ5" s="80"/>
      <c r="HEA5" s="80"/>
      <c r="HEB5" s="80"/>
      <c r="HEC5" s="80"/>
      <c r="HED5" s="80"/>
      <c r="HEE5" s="80"/>
      <c r="HEF5" s="80"/>
      <c r="HEG5" s="80"/>
      <c r="HEH5" s="80"/>
      <c r="HEI5" s="80"/>
      <c r="HEJ5" s="80"/>
      <c r="HEK5" s="80"/>
      <c r="HEL5" s="80"/>
      <c r="HEM5" s="80"/>
      <c r="HEN5" s="80"/>
      <c r="HEO5" s="80"/>
      <c r="HEP5" s="80"/>
      <c r="HEQ5" s="80"/>
      <c r="HER5" s="80"/>
      <c r="HES5" s="80"/>
      <c r="HET5" s="80"/>
      <c r="HEU5" s="80"/>
      <c r="HEV5" s="80"/>
      <c r="HEW5" s="80"/>
      <c r="HEX5" s="80"/>
      <c r="HEY5" s="80"/>
      <c r="HEZ5" s="80"/>
      <c r="HFA5" s="80"/>
      <c r="HFB5" s="80"/>
      <c r="HFC5" s="80"/>
      <c r="HFD5" s="80"/>
      <c r="HFE5" s="80"/>
      <c r="HFF5" s="80"/>
      <c r="HFG5" s="80"/>
      <c r="HFH5" s="80"/>
      <c r="HFI5" s="80"/>
      <c r="HFJ5" s="80"/>
      <c r="HFK5" s="80"/>
      <c r="HFL5" s="80"/>
      <c r="HFM5" s="80"/>
      <c r="HFN5" s="80"/>
      <c r="HFO5" s="80"/>
      <c r="HFP5" s="80"/>
      <c r="HFQ5" s="80"/>
      <c r="HFR5" s="80"/>
      <c r="HFS5" s="80"/>
      <c r="HFT5" s="80"/>
      <c r="HFU5" s="80"/>
      <c r="HFV5" s="80"/>
      <c r="HFW5" s="80"/>
      <c r="HFX5" s="80"/>
      <c r="HFY5" s="80"/>
      <c r="HFZ5" s="80"/>
      <c r="HGA5" s="80"/>
      <c r="HGB5" s="80"/>
      <c r="HGC5" s="80"/>
      <c r="HGD5" s="80"/>
      <c r="HGE5" s="80"/>
      <c r="HGF5" s="80"/>
      <c r="HGG5" s="80"/>
      <c r="HGH5" s="80"/>
      <c r="HGI5" s="80"/>
      <c r="HGJ5" s="80"/>
      <c r="HGK5" s="80"/>
      <c r="HGL5" s="80"/>
      <c r="HGM5" s="80"/>
      <c r="HGN5" s="80"/>
      <c r="HGO5" s="80"/>
      <c r="HGP5" s="80"/>
      <c r="HGQ5" s="80"/>
      <c r="HGR5" s="80"/>
      <c r="HGS5" s="80"/>
      <c r="HGT5" s="80"/>
      <c r="HGU5" s="80"/>
      <c r="HGV5" s="80"/>
      <c r="HGW5" s="80"/>
      <c r="HGX5" s="80"/>
      <c r="HGY5" s="80"/>
      <c r="HGZ5" s="80"/>
      <c r="HHA5" s="80"/>
      <c r="HHB5" s="80"/>
      <c r="HHC5" s="80"/>
      <c r="HHD5" s="80"/>
      <c r="HHE5" s="80"/>
      <c r="HHF5" s="80"/>
      <c r="HHG5" s="80"/>
      <c r="HHH5" s="80"/>
      <c r="HHI5" s="80"/>
      <c r="HHJ5" s="80"/>
      <c r="HHK5" s="80"/>
      <c r="HHL5" s="80"/>
      <c r="HHM5" s="80"/>
      <c r="HHN5" s="80"/>
      <c r="HHO5" s="80"/>
      <c r="HHP5" s="80"/>
      <c r="HHQ5" s="80"/>
      <c r="HHR5" s="80"/>
      <c r="HHS5" s="80"/>
      <c r="HHT5" s="80"/>
      <c r="HHU5" s="80"/>
      <c r="HHV5" s="80"/>
      <c r="HHW5" s="80"/>
      <c r="HHX5" s="80"/>
      <c r="HHY5" s="80"/>
      <c r="HHZ5" s="80"/>
      <c r="HIA5" s="80"/>
      <c r="HIB5" s="80"/>
      <c r="HIC5" s="80"/>
      <c r="HID5" s="80"/>
      <c r="HIE5" s="80"/>
      <c r="HIF5" s="80"/>
      <c r="HIG5" s="80"/>
      <c r="HIH5" s="80"/>
      <c r="HII5" s="80"/>
      <c r="HIJ5" s="80"/>
      <c r="HIK5" s="80"/>
      <c r="HIL5" s="80"/>
      <c r="HIM5" s="80"/>
      <c r="HIN5" s="80"/>
      <c r="HIO5" s="80"/>
      <c r="HIP5" s="80"/>
      <c r="HIQ5" s="80"/>
      <c r="HIR5" s="80"/>
      <c r="HIS5" s="80"/>
      <c r="HIT5" s="80"/>
      <c r="HIU5" s="80"/>
      <c r="HIV5" s="80"/>
      <c r="HIW5" s="80"/>
      <c r="HIX5" s="80"/>
      <c r="HIY5" s="80"/>
      <c r="HIZ5" s="80"/>
      <c r="HJA5" s="80"/>
      <c r="HJB5" s="80"/>
      <c r="HJC5" s="80"/>
      <c r="HJD5" s="80"/>
      <c r="HJE5" s="80"/>
      <c r="HJF5" s="80"/>
      <c r="HJG5" s="80"/>
      <c r="HJH5" s="80"/>
      <c r="HJI5" s="80"/>
      <c r="HJJ5" s="80"/>
      <c r="HJK5" s="80"/>
      <c r="HJL5" s="80"/>
      <c r="HJM5" s="80"/>
      <c r="HJN5" s="80"/>
      <c r="HJO5" s="80"/>
      <c r="HJP5" s="80"/>
      <c r="HJQ5" s="80"/>
      <c r="HJR5" s="80"/>
      <c r="HJS5" s="80"/>
      <c r="HJT5" s="80"/>
      <c r="HJU5" s="80"/>
      <c r="HJV5" s="80"/>
      <c r="HJW5" s="80"/>
      <c r="HJX5" s="80"/>
      <c r="HJY5" s="80"/>
      <c r="HJZ5" s="80"/>
      <c r="HKA5" s="80"/>
      <c r="HKB5" s="80"/>
      <c r="HKC5" s="80"/>
      <c r="HKD5" s="80"/>
      <c r="HKE5" s="80"/>
      <c r="HKF5" s="80"/>
      <c r="HKG5" s="80"/>
      <c r="HKH5" s="80"/>
      <c r="HKI5" s="80"/>
      <c r="HKJ5" s="80"/>
      <c r="HKK5" s="80"/>
      <c r="HKL5" s="80"/>
      <c r="HKM5" s="80"/>
      <c r="HKN5" s="80"/>
      <c r="HKO5" s="80"/>
      <c r="HKP5" s="80"/>
      <c r="HKQ5" s="80"/>
      <c r="HKR5" s="80"/>
      <c r="HKS5" s="80"/>
      <c r="HKT5" s="80"/>
      <c r="HKU5" s="80"/>
      <c r="HKV5" s="80"/>
      <c r="HKW5" s="80"/>
      <c r="HKX5" s="80"/>
      <c r="HKY5" s="80"/>
      <c r="HKZ5" s="80"/>
      <c r="HLA5" s="80"/>
      <c r="HLB5" s="80"/>
      <c r="HLC5" s="80"/>
      <c r="HLD5" s="80"/>
      <c r="HLE5" s="80"/>
      <c r="HLF5" s="80"/>
      <c r="HLG5" s="80"/>
      <c r="HLH5" s="80"/>
      <c r="HLI5" s="80"/>
      <c r="HLJ5" s="80"/>
      <c r="HLK5" s="80"/>
      <c r="HLL5" s="80"/>
      <c r="HLM5" s="80"/>
      <c r="HLN5" s="80"/>
      <c r="HLO5" s="80"/>
      <c r="HLP5" s="80"/>
      <c r="HLQ5" s="80"/>
      <c r="HLR5" s="80"/>
      <c r="HLS5" s="80"/>
      <c r="HLT5" s="80"/>
      <c r="HLU5" s="80"/>
      <c r="HLV5" s="80"/>
      <c r="HLW5" s="80"/>
      <c r="HLX5" s="80"/>
      <c r="HLY5" s="80"/>
      <c r="HLZ5" s="80"/>
      <c r="HMA5" s="80"/>
      <c r="HMB5" s="80"/>
      <c r="HMC5" s="80"/>
      <c r="HMD5" s="80"/>
      <c r="HME5" s="80"/>
      <c r="HMF5" s="80"/>
      <c r="HMG5" s="80"/>
      <c r="HMH5" s="80"/>
      <c r="HMI5" s="80"/>
      <c r="HMJ5" s="80"/>
      <c r="HMK5" s="80"/>
      <c r="HML5" s="80"/>
      <c r="HMM5" s="80"/>
      <c r="HMN5" s="80"/>
      <c r="HMO5" s="80"/>
      <c r="HMP5" s="80"/>
      <c r="HMQ5" s="80"/>
      <c r="HMR5" s="80"/>
      <c r="HMS5" s="80"/>
      <c r="HMT5" s="80"/>
      <c r="HMU5" s="80"/>
      <c r="HMV5" s="80"/>
      <c r="HMW5" s="80"/>
      <c r="HMX5" s="80"/>
      <c r="HMY5" s="80"/>
      <c r="HMZ5" s="80"/>
      <c r="HNA5" s="80"/>
      <c r="HNB5" s="80"/>
      <c r="HNC5" s="80"/>
      <c r="HND5" s="80"/>
      <c r="HNE5" s="80"/>
      <c r="HNF5" s="80"/>
      <c r="HNG5" s="80"/>
      <c r="HNH5" s="80"/>
      <c r="HNI5" s="80"/>
      <c r="HNJ5" s="80"/>
      <c r="HNK5" s="80"/>
      <c r="HNL5" s="80"/>
      <c r="HNM5" s="80"/>
      <c r="HNN5" s="80"/>
      <c r="HNO5" s="80"/>
      <c r="HNP5" s="80"/>
      <c r="HNQ5" s="80"/>
      <c r="HNR5" s="80"/>
      <c r="HNS5" s="80"/>
      <c r="HNT5" s="80"/>
      <c r="HNU5" s="80"/>
      <c r="HNV5" s="80"/>
      <c r="HNW5" s="80"/>
      <c r="HNX5" s="80"/>
      <c r="HNY5" s="80"/>
      <c r="HNZ5" s="80"/>
      <c r="HOA5" s="80"/>
      <c r="HOB5" s="80"/>
      <c r="HOC5" s="80"/>
      <c r="HOD5" s="80"/>
      <c r="HOE5" s="80"/>
      <c r="HOF5" s="80"/>
      <c r="HOG5" s="80"/>
      <c r="HOH5" s="80"/>
      <c r="HOI5" s="80"/>
      <c r="HOJ5" s="80"/>
      <c r="HOK5" s="80"/>
      <c r="HOL5" s="80"/>
      <c r="HOM5" s="80"/>
      <c r="HON5" s="80"/>
      <c r="HOO5" s="80"/>
      <c r="HOP5" s="80"/>
      <c r="HOQ5" s="80"/>
      <c r="HOR5" s="80"/>
      <c r="HOS5" s="80"/>
      <c r="HOT5" s="80"/>
      <c r="HOU5" s="80"/>
      <c r="HOV5" s="80"/>
      <c r="HOW5" s="80"/>
      <c r="HOX5" s="80"/>
      <c r="HOY5" s="80"/>
      <c r="HOZ5" s="80"/>
      <c r="HPA5" s="80"/>
      <c r="HPB5" s="80"/>
      <c r="HPC5" s="80"/>
      <c r="HPD5" s="80"/>
      <c r="HPE5" s="80"/>
      <c r="HPF5" s="80"/>
      <c r="HPG5" s="80"/>
      <c r="HPH5" s="80"/>
      <c r="HPI5" s="80"/>
      <c r="HPJ5" s="80"/>
      <c r="HPK5" s="80"/>
      <c r="HPL5" s="80"/>
      <c r="HPM5" s="80"/>
      <c r="HPN5" s="80"/>
      <c r="HPO5" s="80"/>
      <c r="HPP5" s="80"/>
      <c r="HPQ5" s="80"/>
      <c r="HPR5" s="80"/>
      <c r="HPS5" s="80"/>
      <c r="HPT5" s="80"/>
      <c r="HPU5" s="80"/>
      <c r="HPV5" s="80"/>
      <c r="HPW5" s="80"/>
      <c r="HPX5" s="80"/>
      <c r="HPY5" s="80"/>
      <c r="HPZ5" s="80"/>
      <c r="HQA5" s="80"/>
      <c r="HQB5" s="80"/>
      <c r="HQC5" s="80"/>
      <c r="HQD5" s="80"/>
      <c r="HQE5" s="80"/>
      <c r="HQF5" s="80"/>
      <c r="HQG5" s="80"/>
      <c r="HQH5" s="80"/>
      <c r="HQI5" s="80"/>
      <c r="HQJ5" s="80"/>
      <c r="HQK5" s="80"/>
      <c r="HQL5" s="80"/>
      <c r="HQM5" s="80"/>
      <c r="HQN5" s="80"/>
      <c r="HQO5" s="80"/>
      <c r="HQP5" s="80"/>
      <c r="HQQ5" s="80"/>
      <c r="HQR5" s="80"/>
      <c r="HQS5" s="80"/>
      <c r="HQT5" s="80"/>
      <c r="HQU5" s="80"/>
      <c r="HQV5" s="80"/>
      <c r="HQW5" s="80"/>
      <c r="HQX5" s="80"/>
      <c r="HQY5" s="80"/>
      <c r="HQZ5" s="80"/>
      <c r="HRA5" s="80"/>
      <c r="HRB5" s="80"/>
      <c r="HRC5" s="80"/>
      <c r="HRD5" s="80"/>
      <c r="HRE5" s="80"/>
      <c r="HRF5" s="80"/>
      <c r="HRG5" s="80"/>
      <c r="HRH5" s="80"/>
      <c r="HRI5" s="80"/>
      <c r="HRJ5" s="80"/>
      <c r="HRK5" s="80"/>
      <c r="HRL5" s="80"/>
      <c r="HRM5" s="80"/>
      <c r="HRN5" s="80"/>
      <c r="HRO5" s="80"/>
      <c r="HRP5" s="80"/>
      <c r="HRQ5" s="80"/>
      <c r="HRR5" s="80"/>
      <c r="HRS5" s="80"/>
      <c r="HRT5" s="80"/>
      <c r="HRU5" s="80"/>
      <c r="HRV5" s="80"/>
      <c r="HRW5" s="80"/>
      <c r="HRX5" s="80"/>
      <c r="HRY5" s="80"/>
      <c r="HRZ5" s="80"/>
      <c r="HSA5" s="80"/>
      <c r="HSB5" s="80"/>
      <c r="HSC5" s="80"/>
      <c r="HSD5" s="80"/>
      <c r="HSE5" s="80"/>
      <c r="HSF5" s="80"/>
      <c r="HSG5" s="80"/>
      <c r="HSH5" s="80"/>
      <c r="HSI5" s="80"/>
      <c r="HSJ5" s="80"/>
      <c r="HSK5" s="80"/>
      <c r="HSL5" s="80"/>
      <c r="HSM5" s="80"/>
      <c r="HSN5" s="80"/>
      <c r="HSO5" s="80"/>
      <c r="HSP5" s="80"/>
      <c r="HSQ5" s="80"/>
      <c r="HSR5" s="80"/>
      <c r="HSS5" s="80"/>
      <c r="HST5" s="80"/>
      <c r="HSU5" s="80"/>
      <c r="HSV5" s="80"/>
      <c r="HSW5" s="80"/>
      <c r="HSX5" s="80"/>
      <c r="HSY5" s="80"/>
      <c r="HSZ5" s="80"/>
      <c r="HTA5" s="80"/>
      <c r="HTB5" s="80"/>
      <c r="HTC5" s="80"/>
      <c r="HTD5" s="80"/>
      <c r="HTE5" s="80"/>
      <c r="HTF5" s="80"/>
      <c r="HTG5" s="80"/>
      <c r="HTH5" s="80"/>
      <c r="HTI5" s="80"/>
      <c r="HTJ5" s="80"/>
      <c r="HTK5" s="80"/>
      <c r="HTL5" s="80"/>
      <c r="HTM5" s="80"/>
      <c r="HTN5" s="80"/>
      <c r="HTO5" s="80"/>
      <c r="HTP5" s="80"/>
      <c r="HTQ5" s="80"/>
      <c r="HTR5" s="80"/>
      <c r="HTS5" s="80"/>
      <c r="HTT5" s="80"/>
      <c r="HTU5" s="80"/>
      <c r="HTV5" s="80"/>
      <c r="HTW5" s="80"/>
      <c r="HTX5" s="80"/>
      <c r="HTY5" s="80"/>
      <c r="HTZ5" s="80"/>
      <c r="HUA5" s="80"/>
      <c r="HUB5" s="80"/>
      <c r="HUC5" s="80"/>
      <c r="HUD5" s="80"/>
      <c r="HUE5" s="80"/>
      <c r="HUF5" s="80"/>
      <c r="HUG5" s="80"/>
      <c r="HUH5" s="80"/>
      <c r="HUI5" s="80"/>
      <c r="HUJ5" s="80"/>
      <c r="HUK5" s="80"/>
      <c r="HUL5" s="80"/>
      <c r="HUM5" s="80"/>
      <c r="HUN5" s="80"/>
      <c r="HUO5" s="80"/>
      <c r="HUP5" s="80"/>
      <c r="HUQ5" s="80"/>
      <c r="HUR5" s="80"/>
      <c r="HUS5" s="80"/>
      <c r="HUT5" s="80"/>
      <c r="HUU5" s="80"/>
      <c r="HUV5" s="80"/>
      <c r="HUW5" s="80"/>
      <c r="HUX5" s="80"/>
      <c r="HUY5" s="80"/>
      <c r="HUZ5" s="80"/>
      <c r="HVA5" s="80"/>
      <c r="HVB5" s="80"/>
      <c r="HVC5" s="80"/>
      <c r="HVD5" s="80"/>
      <c r="HVE5" s="80"/>
      <c r="HVF5" s="80"/>
      <c r="HVG5" s="80"/>
      <c r="HVH5" s="80"/>
      <c r="HVI5" s="80"/>
      <c r="HVJ5" s="80"/>
      <c r="HVK5" s="80"/>
      <c r="HVL5" s="80"/>
      <c r="HVM5" s="80"/>
      <c r="HVN5" s="80"/>
      <c r="HVO5" s="80"/>
      <c r="HVP5" s="80"/>
      <c r="HVQ5" s="80"/>
      <c r="HVR5" s="80"/>
      <c r="HVS5" s="80"/>
      <c r="HVT5" s="80"/>
      <c r="HVU5" s="80"/>
      <c r="HVV5" s="80"/>
      <c r="HVW5" s="80"/>
      <c r="HVX5" s="80"/>
      <c r="HVY5" s="80"/>
      <c r="HVZ5" s="80"/>
      <c r="HWA5" s="80"/>
      <c r="HWB5" s="80"/>
      <c r="HWC5" s="80"/>
      <c r="HWD5" s="80"/>
      <c r="HWE5" s="80"/>
      <c r="HWF5" s="80"/>
      <c r="HWG5" s="80"/>
      <c r="HWH5" s="80"/>
      <c r="HWI5" s="80"/>
      <c r="HWJ5" s="80"/>
      <c r="HWK5" s="80"/>
      <c r="HWL5" s="80"/>
      <c r="HWM5" s="80"/>
      <c r="HWN5" s="80"/>
      <c r="HWO5" s="80"/>
      <c r="HWP5" s="80"/>
      <c r="HWQ5" s="80"/>
      <c r="HWR5" s="80"/>
      <c r="HWS5" s="80"/>
      <c r="HWT5" s="80"/>
      <c r="HWU5" s="80"/>
      <c r="HWV5" s="80"/>
      <c r="HWW5" s="80"/>
      <c r="HWX5" s="80"/>
      <c r="HWY5" s="80"/>
      <c r="HWZ5" s="80"/>
      <c r="HXA5" s="80"/>
      <c r="HXB5" s="80"/>
      <c r="HXC5" s="80"/>
      <c r="HXD5" s="80"/>
      <c r="HXE5" s="80"/>
      <c r="HXF5" s="80"/>
      <c r="HXG5" s="80"/>
      <c r="HXH5" s="80"/>
      <c r="HXI5" s="80"/>
      <c r="HXJ5" s="80"/>
      <c r="HXK5" s="80"/>
      <c r="HXL5" s="80"/>
      <c r="HXM5" s="80"/>
      <c r="HXN5" s="80"/>
      <c r="HXO5" s="80"/>
      <c r="HXP5" s="80"/>
      <c r="HXQ5" s="80"/>
      <c r="HXR5" s="80"/>
      <c r="HXS5" s="80"/>
      <c r="HXT5" s="80"/>
      <c r="HXU5" s="80"/>
      <c r="HXV5" s="80"/>
      <c r="HXW5" s="80"/>
      <c r="HXX5" s="80"/>
      <c r="HXY5" s="80"/>
      <c r="HXZ5" s="80"/>
      <c r="HYA5" s="80"/>
      <c r="HYB5" s="80"/>
      <c r="HYC5" s="80"/>
      <c r="HYD5" s="80"/>
      <c r="HYE5" s="80"/>
      <c r="HYF5" s="80"/>
      <c r="HYG5" s="80"/>
      <c r="HYH5" s="80"/>
      <c r="HYI5" s="80"/>
      <c r="HYJ5" s="80"/>
      <c r="HYK5" s="80"/>
      <c r="HYL5" s="80"/>
      <c r="HYM5" s="80"/>
      <c r="HYN5" s="80"/>
      <c r="HYO5" s="80"/>
      <c r="HYP5" s="80"/>
      <c r="HYQ5" s="80"/>
      <c r="HYR5" s="80"/>
      <c r="HYS5" s="80"/>
      <c r="HYT5" s="80"/>
      <c r="HYU5" s="80"/>
      <c r="HYV5" s="80"/>
      <c r="HYW5" s="80"/>
      <c r="HYX5" s="80"/>
      <c r="HYY5" s="80"/>
      <c r="HYZ5" s="80"/>
      <c r="HZA5" s="80"/>
      <c r="HZB5" s="80"/>
      <c r="HZC5" s="80"/>
      <c r="HZD5" s="80"/>
      <c r="HZE5" s="80"/>
      <c r="HZF5" s="80"/>
      <c r="HZG5" s="80"/>
      <c r="HZH5" s="80"/>
      <c r="HZI5" s="80"/>
      <c r="HZJ5" s="80"/>
      <c r="HZK5" s="80"/>
      <c r="HZL5" s="80"/>
      <c r="HZM5" s="80"/>
      <c r="HZN5" s="80"/>
      <c r="HZO5" s="80"/>
      <c r="HZP5" s="80"/>
      <c r="HZQ5" s="80"/>
      <c r="HZR5" s="80"/>
      <c r="HZS5" s="80"/>
      <c r="HZT5" s="80"/>
      <c r="HZU5" s="80"/>
      <c r="HZV5" s="80"/>
      <c r="HZW5" s="80"/>
      <c r="HZX5" s="80"/>
      <c r="HZY5" s="80"/>
      <c r="HZZ5" s="80"/>
      <c r="IAA5" s="80"/>
      <c r="IAB5" s="80"/>
      <c r="IAC5" s="80"/>
      <c r="IAD5" s="80"/>
      <c r="IAE5" s="80"/>
      <c r="IAF5" s="80"/>
      <c r="IAG5" s="80"/>
      <c r="IAH5" s="80"/>
      <c r="IAI5" s="80"/>
      <c r="IAJ5" s="80"/>
      <c r="IAK5" s="80"/>
      <c r="IAL5" s="80"/>
      <c r="IAM5" s="80"/>
      <c r="IAN5" s="80"/>
      <c r="IAO5" s="80"/>
      <c r="IAP5" s="80"/>
      <c r="IAQ5" s="80"/>
      <c r="IAR5" s="80"/>
      <c r="IAS5" s="80"/>
      <c r="IAT5" s="80"/>
      <c r="IAU5" s="80"/>
      <c r="IAV5" s="80"/>
      <c r="IAW5" s="80"/>
      <c r="IAX5" s="80"/>
      <c r="IAY5" s="80"/>
      <c r="IAZ5" s="80"/>
      <c r="IBA5" s="80"/>
      <c r="IBB5" s="80"/>
      <c r="IBC5" s="80"/>
      <c r="IBD5" s="80"/>
      <c r="IBE5" s="80"/>
      <c r="IBF5" s="80"/>
      <c r="IBG5" s="80"/>
      <c r="IBH5" s="80"/>
      <c r="IBI5" s="80"/>
      <c r="IBJ5" s="80"/>
      <c r="IBK5" s="80"/>
      <c r="IBL5" s="80"/>
      <c r="IBM5" s="80"/>
      <c r="IBN5" s="80"/>
      <c r="IBO5" s="80"/>
      <c r="IBP5" s="80"/>
      <c r="IBQ5" s="80"/>
      <c r="IBR5" s="80"/>
      <c r="IBS5" s="80"/>
      <c r="IBT5" s="80"/>
      <c r="IBU5" s="80"/>
      <c r="IBV5" s="80"/>
      <c r="IBW5" s="80"/>
      <c r="IBX5" s="80"/>
      <c r="IBY5" s="80"/>
      <c r="IBZ5" s="80"/>
      <c r="ICA5" s="80"/>
      <c r="ICB5" s="80"/>
      <c r="ICC5" s="80"/>
      <c r="ICD5" s="80"/>
      <c r="ICE5" s="80"/>
      <c r="ICF5" s="80"/>
      <c r="ICG5" s="80"/>
      <c r="ICH5" s="80"/>
      <c r="ICI5" s="80"/>
      <c r="ICJ5" s="80"/>
      <c r="ICK5" s="80"/>
      <c r="ICL5" s="80"/>
      <c r="ICM5" s="80"/>
      <c r="ICN5" s="80"/>
      <c r="ICO5" s="80"/>
      <c r="ICP5" s="80"/>
      <c r="ICQ5" s="80"/>
      <c r="ICR5" s="80"/>
      <c r="ICS5" s="80"/>
      <c r="ICT5" s="80"/>
      <c r="ICU5" s="80"/>
      <c r="ICV5" s="80"/>
      <c r="ICW5" s="80"/>
      <c r="ICX5" s="80"/>
      <c r="ICY5" s="80"/>
      <c r="ICZ5" s="80"/>
      <c r="IDA5" s="80"/>
      <c r="IDB5" s="80"/>
      <c r="IDC5" s="80"/>
      <c r="IDD5" s="80"/>
      <c r="IDE5" s="80"/>
      <c r="IDF5" s="80"/>
      <c r="IDG5" s="80"/>
      <c r="IDH5" s="80"/>
      <c r="IDI5" s="80"/>
      <c r="IDJ5" s="80"/>
      <c r="IDK5" s="80"/>
      <c r="IDL5" s="80"/>
      <c r="IDM5" s="80"/>
      <c r="IDN5" s="80"/>
      <c r="IDO5" s="80"/>
      <c r="IDP5" s="80"/>
      <c r="IDQ5" s="80"/>
      <c r="IDR5" s="80"/>
      <c r="IDS5" s="80"/>
      <c r="IDT5" s="80"/>
      <c r="IDU5" s="80"/>
      <c r="IDV5" s="80"/>
      <c r="IDW5" s="80"/>
      <c r="IDX5" s="80"/>
      <c r="IDY5" s="80"/>
      <c r="IDZ5" s="80"/>
      <c r="IEA5" s="80"/>
      <c r="IEB5" s="80"/>
      <c r="IEC5" s="80"/>
      <c r="IED5" s="80"/>
      <c r="IEE5" s="80"/>
      <c r="IEF5" s="80"/>
      <c r="IEG5" s="80"/>
      <c r="IEH5" s="80"/>
      <c r="IEI5" s="80"/>
      <c r="IEJ5" s="80"/>
      <c r="IEK5" s="80"/>
      <c r="IEL5" s="80"/>
      <c r="IEM5" s="80"/>
      <c r="IEN5" s="80"/>
      <c r="IEO5" s="80"/>
      <c r="IEP5" s="80"/>
      <c r="IEQ5" s="80"/>
      <c r="IER5" s="80"/>
      <c r="IES5" s="80"/>
      <c r="IET5" s="80"/>
      <c r="IEU5" s="80"/>
      <c r="IEV5" s="80"/>
      <c r="IEW5" s="80"/>
      <c r="IEX5" s="80"/>
      <c r="IEY5" s="80"/>
      <c r="IEZ5" s="80"/>
      <c r="IFA5" s="80"/>
      <c r="IFB5" s="80"/>
      <c r="IFC5" s="80"/>
      <c r="IFD5" s="80"/>
      <c r="IFE5" s="80"/>
      <c r="IFF5" s="80"/>
      <c r="IFG5" s="80"/>
      <c r="IFH5" s="80"/>
      <c r="IFI5" s="80"/>
      <c r="IFJ5" s="80"/>
      <c r="IFK5" s="80"/>
      <c r="IFL5" s="80"/>
      <c r="IFM5" s="80"/>
      <c r="IFN5" s="80"/>
      <c r="IFO5" s="80"/>
      <c r="IFP5" s="80"/>
      <c r="IFQ5" s="80"/>
      <c r="IFR5" s="80"/>
      <c r="IFS5" s="80"/>
      <c r="IFT5" s="80"/>
      <c r="IFU5" s="80"/>
      <c r="IFV5" s="80"/>
      <c r="IFW5" s="80"/>
      <c r="IFX5" s="80"/>
      <c r="IFY5" s="80"/>
      <c r="IFZ5" s="80"/>
      <c r="IGA5" s="80"/>
      <c r="IGB5" s="80"/>
      <c r="IGC5" s="80"/>
      <c r="IGD5" s="80"/>
      <c r="IGE5" s="80"/>
      <c r="IGF5" s="80"/>
      <c r="IGG5" s="80"/>
      <c r="IGH5" s="80"/>
      <c r="IGI5" s="80"/>
      <c r="IGJ5" s="80"/>
      <c r="IGK5" s="80"/>
      <c r="IGL5" s="80"/>
      <c r="IGM5" s="80"/>
      <c r="IGN5" s="80"/>
      <c r="IGO5" s="80"/>
      <c r="IGP5" s="80"/>
      <c r="IGQ5" s="80"/>
      <c r="IGR5" s="80"/>
      <c r="IGS5" s="80"/>
      <c r="IGT5" s="80"/>
      <c r="IGU5" s="80"/>
      <c r="IGV5" s="80"/>
      <c r="IGW5" s="80"/>
      <c r="IGX5" s="80"/>
      <c r="IGY5" s="80"/>
      <c r="IGZ5" s="80"/>
      <c r="IHA5" s="80"/>
      <c r="IHB5" s="80"/>
      <c r="IHC5" s="80"/>
      <c r="IHD5" s="80"/>
      <c r="IHE5" s="80"/>
      <c r="IHF5" s="80"/>
      <c r="IHG5" s="80"/>
      <c r="IHH5" s="80"/>
      <c r="IHI5" s="80"/>
      <c r="IHJ5" s="80"/>
      <c r="IHK5" s="80"/>
      <c r="IHL5" s="80"/>
      <c r="IHM5" s="80"/>
      <c r="IHN5" s="80"/>
      <c r="IHO5" s="80"/>
      <c r="IHP5" s="80"/>
      <c r="IHQ5" s="80"/>
      <c r="IHR5" s="80"/>
      <c r="IHS5" s="80"/>
      <c r="IHT5" s="80"/>
      <c r="IHU5" s="80"/>
      <c r="IHV5" s="80"/>
      <c r="IHW5" s="80"/>
      <c r="IHX5" s="80"/>
      <c r="IHY5" s="80"/>
      <c r="IHZ5" s="80"/>
      <c r="IIA5" s="80"/>
      <c r="IIB5" s="80"/>
      <c r="IIC5" s="80"/>
      <c r="IID5" s="80"/>
      <c r="IIE5" s="80"/>
      <c r="IIF5" s="80"/>
      <c r="IIG5" s="80"/>
      <c r="IIH5" s="80"/>
      <c r="III5" s="80"/>
      <c r="IIJ5" s="80"/>
      <c r="IIK5" s="80"/>
      <c r="IIL5" s="80"/>
      <c r="IIM5" s="80"/>
      <c r="IIN5" s="80"/>
      <c r="IIO5" s="80"/>
      <c r="IIP5" s="80"/>
      <c r="IIQ5" s="80"/>
      <c r="IIR5" s="80"/>
      <c r="IIS5" s="80"/>
      <c r="IIT5" s="80"/>
      <c r="IIU5" s="80"/>
      <c r="IIV5" s="80"/>
      <c r="IIW5" s="80"/>
      <c r="IIX5" s="80"/>
      <c r="IIY5" s="80"/>
      <c r="IIZ5" s="80"/>
      <c r="IJA5" s="80"/>
      <c r="IJB5" s="80"/>
      <c r="IJC5" s="80"/>
      <c r="IJD5" s="80"/>
      <c r="IJE5" s="80"/>
      <c r="IJF5" s="80"/>
      <c r="IJG5" s="80"/>
      <c r="IJH5" s="80"/>
      <c r="IJI5" s="80"/>
      <c r="IJJ5" s="80"/>
      <c r="IJK5" s="80"/>
      <c r="IJL5" s="80"/>
      <c r="IJM5" s="80"/>
      <c r="IJN5" s="80"/>
      <c r="IJO5" s="80"/>
      <c r="IJP5" s="80"/>
      <c r="IJQ5" s="80"/>
      <c r="IJR5" s="80"/>
      <c r="IJS5" s="80"/>
      <c r="IJT5" s="80"/>
      <c r="IJU5" s="80"/>
      <c r="IJV5" s="80"/>
      <c r="IJW5" s="80"/>
      <c r="IJX5" s="80"/>
      <c r="IJY5" s="80"/>
      <c r="IJZ5" s="80"/>
      <c r="IKA5" s="80"/>
      <c r="IKB5" s="80"/>
      <c r="IKC5" s="80"/>
      <c r="IKD5" s="80"/>
      <c r="IKE5" s="80"/>
      <c r="IKF5" s="80"/>
      <c r="IKG5" s="80"/>
      <c r="IKH5" s="80"/>
      <c r="IKI5" s="80"/>
      <c r="IKJ5" s="80"/>
      <c r="IKK5" s="80"/>
      <c r="IKL5" s="80"/>
      <c r="IKM5" s="80"/>
      <c r="IKN5" s="80"/>
      <c r="IKO5" s="80"/>
      <c r="IKP5" s="80"/>
      <c r="IKQ5" s="80"/>
      <c r="IKR5" s="80"/>
      <c r="IKS5" s="80"/>
      <c r="IKT5" s="80"/>
      <c r="IKU5" s="80"/>
      <c r="IKV5" s="80"/>
      <c r="IKW5" s="80"/>
      <c r="IKX5" s="80"/>
      <c r="IKY5" s="80"/>
      <c r="IKZ5" s="80"/>
      <c r="ILA5" s="80"/>
      <c r="ILB5" s="80"/>
      <c r="ILC5" s="80"/>
      <c r="ILD5" s="80"/>
      <c r="ILE5" s="80"/>
      <c r="ILF5" s="80"/>
      <c r="ILG5" s="80"/>
      <c r="ILH5" s="80"/>
      <c r="ILI5" s="80"/>
      <c r="ILJ5" s="80"/>
      <c r="ILK5" s="80"/>
      <c r="ILL5" s="80"/>
      <c r="ILM5" s="80"/>
      <c r="ILN5" s="80"/>
      <c r="ILO5" s="80"/>
      <c r="ILP5" s="80"/>
      <c r="ILQ5" s="80"/>
      <c r="ILR5" s="80"/>
      <c r="ILS5" s="80"/>
      <c r="ILT5" s="80"/>
      <c r="ILU5" s="80"/>
      <c r="ILV5" s="80"/>
      <c r="ILW5" s="80"/>
      <c r="ILX5" s="80"/>
      <c r="ILY5" s="80"/>
      <c r="ILZ5" s="80"/>
      <c r="IMA5" s="80"/>
      <c r="IMB5" s="80"/>
      <c r="IMC5" s="80"/>
      <c r="IMD5" s="80"/>
      <c r="IME5" s="80"/>
      <c r="IMF5" s="80"/>
      <c r="IMG5" s="80"/>
      <c r="IMH5" s="80"/>
      <c r="IMI5" s="80"/>
      <c r="IMJ5" s="80"/>
      <c r="IMK5" s="80"/>
      <c r="IML5" s="80"/>
      <c r="IMM5" s="80"/>
      <c r="IMN5" s="80"/>
      <c r="IMO5" s="80"/>
      <c r="IMP5" s="80"/>
      <c r="IMQ5" s="80"/>
      <c r="IMR5" s="80"/>
      <c r="IMS5" s="80"/>
      <c r="IMT5" s="80"/>
      <c r="IMU5" s="80"/>
      <c r="IMV5" s="80"/>
      <c r="IMW5" s="80"/>
      <c r="IMX5" s="80"/>
      <c r="IMY5" s="80"/>
      <c r="IMZ5" s="80"/>
      <c r="INA5" s="80"/>
      <c r="INB5" s="80"/>
      <c r="INC5" s="80"/>
      <c r="IND5" s="80"/>
      <c r="INE5" s="80"/>
      <c r="INF5" s="80"/>
      <c r="ING5" s="80"/>
      <c r="INH5" s="80"/>
      <c r="INI5" s="80"/>
      <c r="INJ5" s="80"/>
      <c r="INK5" s="80"/>
      <c r="INL5" s="80"/>
      <c r="INM5" s="80"/>
      <c r="INN5" s="80"/>
      <c r="INO5" s="80"/>
      <c r="INP5" s="80"/>
      <c r="INQ5" s="80"/>
      <c r="INR5" s="80"/>
      <c r="INS5" s="80"/>
      <c r="INT5" s="80"/>
      <c r="INU5" s="80"/>
      <c r="INV5" s="80"/>
      <c r="INW5" s="80"/>
      <c r="INX5" s="80"/>
      <c r="INY5" s="80"/>
      <c r="INZ5" s="80"/>
      <c r="IOA5" s="80"/>
      <c r="IOB5" s="80"/>
      <c r="IOC5" s="80"/>
      <c r="IOD5" s="80"/>
      <c r="IOE5" s="80"/>
      <c r="IOF5" s="80"/>
      <c r="IOG5" s="80"/>
      <c r="IOH5" s="80"/>
      <c r="IOI5" s="80"/>
      <c r="IOJ5" s="80"/>
      <c r="IOK5" s="80"/>
      <c r="IOL5" s="80"/>
      <c r="IOM5" s="80"/>
      <c r="ION5" s="80"/>
      <c r="IOO5" s="80"/>
      <c r="IOP5" s="80"/>
      <c r="IOQ5" s="80"/>
      <c r="IOR5" s="80"/>
      <c r="IOS5" s="80"/>
      <c r="IOT5" s="80"/>
      <c r="IOU5" s="80"/>
      <c r="IOV5" s="80"/>
      <c r="IOW5" s="80"/>
      <c r="IOX5" s="80"/>
      <c r="IOY5" s="80"/>
      <c r="IOZ5" s="80"/>
      <c r="IPA5" s="80"/>
      <c r="IPB5" s="80"/>
      <c r="IPC5" s="80"/>
      <c r="IPD5" s="80"/>
      <c r="IPE5" s="80"/>
      <c r="IPF5" s="80"/>
      <c r="IPG5" s="80"/>
      <c r="IPH5" s="80"/>
      <c r="IPI5" s="80"/>
      <c r="IPJ5" s="80"/>
      <c r="IPK5" s="80"/>
      <c r="IPL5" s="80"/>
      <c r="IPM5" s="80"/>
      <c r="IPN5" s="80"/>
      <c r="IPO5" s="80"/>
      <c r="IPP5" s="80"/>
      <c r="IPQ5" s="80"/>
      <c r="IPR5" s="80"/>
      <c r="IPS5" s="80"/>
      <c r="IPT5" s="80"/>
      <c r="IPU5" s="80"/>
      <c r="IPV5" s="80"/>
      <c r="IPW5" s="80"/>
      <c r="IPX5" s="80"/>
      <c r="IPY5" s="80"/>
      <c r="IPZ5" s="80"/>
      <c r="IQA5" s="80"/>
      <c r="IQB5" s="80"/>
      <c r="IQC5" s="80"/>
      <c r="IQD5" s="80"/>
      <c r="IQE5" s="80"/>
      <c r="IQF5" s="80"/>
      <c r="IQG5" s="80"/>
      <c r="IQH5" s="80"/>
      <c r="IQI5" s="80"/>
      <c r="IQJ5" s="80"/>
      <c r="IQK5" s="80"/>
      <c r="IQL5" s="80"/>
      <c r="IQM5" s="80"/>
      <c r="IQN5" s="80"/>
      <c r="IQO5" s="80"/>
      <c r="IQP5" s="80"/>
      <c r="IQQ5" s="80"/>
      <c r="IQR5" s="80"/>
      <c r="IQS5" s="80"/>
      <c r="IQT5" s="80"/>
      <c r="IQU5" s="80"/>
      <c r="IQV5" s="80"/>
      <c r="IQW5" s="80"/>
      <c r="IQX5" s="80"/>
      <c r="IQY5" s="80"/>
      <c r="IQZ5" s="80"/>
      <c r="IRA5" s="80"/>
      <c r="IRB5" s="80"/>
      <c r="IRC5" s="80"/>
      <c r="IRD5" s="80"/>
      <c r="IRE5" s="80"/>
      <c r="IRF5" s="80"/>
      <c r="IRG5" s="80"/>
      <c r="IRH5" s="80"/>
      <c r="IRI5" s="80"/>
      <c r="IRJ5" s="80"/>
      <c r="IRK5" s="80"/>
      <c r="IRL5" s="80"/>
      <c r="IRM5" s="80"/>
      <c r="IRN5" s="80"/>
      <c r="IRO5" s="80"/>
      <c r="IRP5" s="80"/>
      <c r="IRQ5" s="80"/>
      <c r="IRR5" s="80"/>
      <c r="IRS5" s="80"/>
      <c r="IRT5" s="80"/>
      <c r="IRU5" s="80"/>
      <c r="IRV5" s="80"/>
      <c r="IRW5" s="80"/>
      <c r="IRX5" s="80"/>
      <c r="IRY5" s="80"/>
      <c r="IRZ5" s="80"/>
      <c r="ISA5" s="80"/>
      <c r="ISB5" s="80"/>
      <c r="ISC5" s="80"/>
      <c r="ISD5" s="80"/>
      <c r="ISE5" s="80"/>
      <c r="ISF5" s="80"/>
      <c r="ISG5" s="80"/>
      <c r="ISH5" s="80"/>
      <c r="ISI5" s="80"/>
      <c r="ISJ5" s="80"/>
      <c r="ISK5" s="80"/>
      <c r="ISL5" s="80"/>
      <c r="ISM5" s="80"/>
      <c r="ISN5" s="80"/>
      <c r="ISO5" s="80"/>
      <c r="ISP5" s="80"/>
      <c r="ISQ5" s="80"/>
      <c r="ISR5" s="80"/>
      <c r="ISS5" s="80"/>
      <c r="IST5" s="80"/>
      <c r="ISU5" s="80"/>
      <c r="ISV5" s="80"/>
      <c r="ISW5" s="80"/>
      <c r="ISX5" s="80"/>
      <c r="ISY5" s="80"/>
      <c r="ISZ5" s="80"/>
      <c r="ITA5" s="80"/>
      <c r="ITB5" s="80"/>
      <c r="ITC5" s="80"/>
      <c r="ITD5" s="80"/>
      <c r="ITE5" s="80"/>
      <c r="ITF5" s="80"/>
      <c r="ITG5" s="80"/>
      <c r="ITH5" s="80"/>
      <c r="ITI5" s="80"/>
      <c r="ITJ5" s="80"/>
      <c r="ITK5" s="80"/>
      <c r="ITL5" s="80"/>
      <c r="ITM5" s="80"/>
      <c r="ITN5" s="80"/>
      <c r="ITO5" s="80"/>
      <c r="ITP5" s="80"/>
      <c r="ITQ5" s="80"/>
      <c r="ITR5" s="80"/>
      <c r="ITS5" s="80"/>
      <c r="ITT5" s="80"/>
      <c r="ITU5" s="80"/>
      <c r="ITV5" s="80"/>
      <c r="ITW5" s="80"/>
      <c r="ITX5" s="80"/>
      <c r="ITY5" s="80"/>
      <c r="ITZ5" s="80"/>
      <c r="IUA5" s="80"/>
      <c r="IUB5" s="80"/>
      <c r="IUC5" s="80"/>
      <c r="IUD5" s="80"/>
      <c r="IUE5" s="80"/>
      <c r="IUF5" s="80"/>
      <c r="IUG5" s="80"/>
      <c r="IUH5" s="80"/>
      <c r="IUI5" s="80"/>
      <c r="IUJ5" s="80"/>
      <c r="IUK5" s="80"/>
      <c r="IUL5" s="80"/>
      <c r="IUM5" s="80"/>
      <c r="IUN5" s="80"/>
      <c r="IUO5" s="80"/>
      <c r="IUP5" s="80"/>
      <c r="IUQ5" s="80"/>
      <c r="IUR5" s="80"/>
      <c r="IUS5" s="80"/>
      <c r="IUT5" s="80"/>
      <c r="IUU5" s="80"/>
      <c r="IUV5" s="80"/>
      <c r="IUW5" s="80"/>
      <c r="IUX5" s="80"/>
      <c r="IUY5" s="80"/>
      <c r="IUZ5" s="80"/>
      <c r="IVA5" s="80"/>
      <c r="IVB5" s="80"/>
      <c r="IVC5" s="80"/>
      <c r="IVD5" s="80"/>
      <c r="IVE5" s="80"/>
      <c r="IVF5" s="80"/>
      <c r="IVG5" s="80"/>
      <c r="IVH5" s="80"/>
      <c r="IVI5" s="80"/>
      <c r="IVJ5" s="80"/>
      <c r="IVK5" s="80"/>
      <c r="IVL5" s="80"/>
      <c r="IVM5" s="80"/>
      <c r="IVN5" s="80"/>
      <c r="IVO5" s="80"/>
      <c r="IVP5" s="80"/>
      <c r="IVQ5" s="80"/>
      <c r="IVR5" s="80"/>
      <c r="IVS5" s="80"/>
      <c r="IVT5" s="80"/>
      <c r="IVU5" s="80"/>
      <c r="IVV5" s="80"/>
      <c r="IVW5" s="80"/>
      <c r="IVX5" s="80"/>
      <c r="IVY5" s="80"/>
      <c r="IVZ5" s="80"/>
      <c r="IWA5" s="80"/>
      <c r="IWB5" s="80"/>
      <c r="IWC5" s="80"/>
      <c r="IWD5" s="80"/>
      <c r="IWE5" s="80"/>
      <c r="IWF5" s="80"/>
      <c r="IWG5" s="80"/>
      <c r="IWH5" s="80"/>
      <c r="IWI5" s="80"/>
      <c r="IWJ5" s="80"/>
      <c r="IWK5" s="80"/>
      <c r="IWL5" s="80"/>
      <c r="IWM5" s="80"/>
      <c r="IWN5" s="80"/>
      <c r="IWO5" s="80"/>
      <c r="IWP5" s="80"/>
      <c r="IWQ5" s="80"/>
      <c r="IWR5" s="80"/>
      <c r="IWS5" s="80"/>
      <c r="IWT5" s="80"/>
      <c r="IWU5" s="80"/>
      <c r="IWV5" s="80"/>
      <c r="IWW5" s="80"/>
      <c r="IWX5" s="80"/>
      <c r="IWY5" s="80"/>
      <c r="IWZ5" s="80"/>
      <c r="IXA5" s="80"/>
      <c r="IXB5" s="80"/>
      <c r="IXC5" s="80"/>
      <c r="IXD5" s="80"/>
      <c r="IXE5" s="80"/>
      <c r="IXF5" s="80"/>
      <c r="IXG5" s="80"/>
      <c r="IXH5" s="80"/>
      <c r="IXI5" s="80"/>
      <c r="IXJ5" s="80"/>
      <c r="IXK5" s="80"/>
      <c r="IXL5" s="80"/>
      <c r="IXM5" s="80"/>
      <c r="IXN5" s="80"/>
      <c r="IXO5" s="80"/>
      <c r="IXP5" s="80"/>
      <c r="IXQ5" s="80"/>
      <c r="IXR5" s="80"/>
      <c r="IXS5" s="80"/>
      <c r="IXT5" s="80"/>
      <c r="IXU5" s="80"/>
      <c r="IXV5" s="80"/>
      <c r="IXW5" s="80"/>
      <c r="IXX5" s="80"/>
      <c r="IXY5" s="80"/>
      <c r="IXZ5" s="80"/>
      <c r="IYA5" s="80"/>
      <c r="IYB5" s="80"/>
      <c r="IYC5" s="80"/>
      <c r="IYD5" s="80"/>
      <c r="IYE5" s="80"/>
      <c r="IYF5" s="80"/>
      <c r="IYG5" s="80"/>
      <c r="IYH5" s="80"/>
      <c r="IYI5" s="80"/>
      <c r="IYJ5" s="80"/>
      <c r="IYK5" s="80"/>
      <c r="IYL5" s="80"/>
      <c r="IYM5" s="80"/>
      <c r="IYN5" s="80"/>
      <c r="IYO5" s="80"/>
      <c r="IYP5" s="80"/>
      <c r="IYQ5" s="80"/>
      <c r="IYR5" s="80"/>
      <c r="IYS5" s="80"/>
      <c r="IYT5" s="80"/>
      <c r="IYU5" s="80"/>
      <c r="IYV5" s="80"/>
      <c r="IYW5" s="80"/>
      <c r="IYX5" s="80"/>
      <c r="IYY5" s="80"/>
      <c r="IYZ5" s="80"/>
      <c r="IZA5" s="80"/>
      <c r="IZB5" s="80"/>
      <c r="IZC5" s="80"/>
      <c r="IZD5" s="80"/>
      <c r="IZE5" s="80"/>
      <c r="IZF5" s="80"/>
      <c r="IZG5" s="80"/>
      <c r="IZH5" s="80"/>
      <c r="IZI5" s="80"/>
      <c r="IZJ5" s="80"/>
      <c r="IZK5" s="80"/>
      <c r="IZL5" s="80"/>
      <c r="IZM5" s="80"/>
      <c r="IZN5" s="80"/>
      <c r="IZO5" s="80"/>
      <c r="IZP5" s="80"/>
      <c r="IZQ5" s="80"/>
      <c r="IZR5" s="80"/>
      <c r="IZS5" s="80"/>
      <c r="IZT5" s="80"/>
      <c r="IZU5" s="80"/>
      <c r="IZV5" s="80"/>
      <c r="IZW5" s="80"/>
      <c r="IZX5" s="80"/>
      <c r="IZY5" s="80"/>
      <c r="IZZ5" s="80"/>
      <c r="JAA5" s="80"/>
      <c r="JAB5" s="80"/>
      <c r="JAC5" s="80"/>
      <c r="JAD5" s="80"/>
      <c r="JAE5" s="80"/>
      <c r="JAF5" s="80"/>
      <c r="JAG5" s="80"/>
      <c r="JAH5" s="80"/>
      <c r="JAI5" s="80"/>
      <c r="JAJ5" s="80"/>
      <c r="JAK5" s="80"/>
      <c r="JAL5" s="80"/>
      <c r="JAM5" s="80"/>
      <c r="JAN5" s="80"/>
      <c r="JAO5" s="80"/>
      <c r="JAP5" s="80"/>
      <c r="JAQ5" s="80"/>
      <c r="JAR5" s="80"/>
      <c r="JAS5" s="80"/>
      <c r="JAT5" s="80"/>
      <c r="JAU5" s="80"/>
      <c r="JAV5" s="80"/>
      <c r="JAW5" s="80"/>
      <c r="JAX5" s="80"/>
      <c r="JAY5" s="80"/>
      <c r="JAZ5" s="80"/>
      <c r="JBA5" s="80"/>
      <c r="JBB5" s="80"/>
      <c r="JBC5" s="80"/>
      <c r="JBD5" s="80"/>
      <c r="JBE5" s="80"/>
      <c r="JBF5" s="80"/>
      <c r="JBG5" s="80"/>
      <c r="JBH5" s="80"/>
      <c r="JBI5" s="80"/>
      <c r="JBJ5" s="80"/>
      <c r="JBK5" s="80"/>
      <c r="JBL5" s="80"/>
      <c r="JBM5" s="80"/>
      <c r="JBN5" s="80"/>
      <c r="JBO5" s="80"/>
      <c r="JBP5" s="80"/>
      <c r="JBQ5" s="80"/>
      <c r="JBR5" s="80"/>
      <c r="JBS5" s="80"/>
      <c r="JBT5" s="80"/>
      <c r="JBU5" s="80"/>
      <c r="JBV5" s="80"/>
      <c r="JBW5" s="80"/>
      <c r="JBX5" s="80"/>
      <c r="JBY5" s="80"/>
      <c r="JBZ5" s="80"/>
      <c r="JCA5" s="80"/>
      <c r="JCB5" s="80"/>
      <c r="JCC5" s="80"/>
      <c r="JCD5" s="80"/>
      <c r="JCE5" s="80"/>
      <c r="JCF5" s="80"/>
      <c r="JCG5" s="80"/>
      <c r="JCH5" s="80"/>
      <c r="JCI5" s="80"/>
      <c r="JCJ5" s="80"/>
      <c r="JCK5" s="80"/>
      <c r="JCL5" s="80"/>
      <c r="JCM5" s="80"/>
      <c r="JCN5" s="80"/>
      <c r="JCO5" s="80"/>
      <c r="JCP5" s="80"/>
      <c r="JCQ5" s="80"/>
      <c r="JCR5" s="80"/>
      <c r="JCS5" s="80"/>
      <c r="JCT5" s="80"/>
      <c r="JCU5" s="80"/>
      <c r="JCV5" s="80"/>
      <c r="JCW5" s="80"/>
      <c r="JCX5" s="80"/>
      <c r="JCY5" s="80"/>
      <c r="JCZ5" s="80"/>
      <c r="JDA5" s="80"/>
      <c r="JDB5" s="80"/>
      <c r="JDC5" s="80"/>
      <c r="JDD5" s="80"/>
      <c r="JDE5" s="80"/>
      <c r="JDF5" s="80"/>
      <c r="JDG5" s="80"/>
      <c r="JDH5" s="80"/>
      <c r="JDI5" s="80"/>
      <c r="JDJ5" s="80"/>
      <c r="JDK5" s="80"/>
      <c r="JDL5" s="80"/>
      <c r="JDM5" s="80"/>
      <c r="JDN5" s="80"/>
      <c r="JDO5" s="80"/>
      <c r="JDP5" s="80"/>
      <c r="JDQ5" s="80"/>
      <c r="JDR5" s="80"/>
      <c r="JDS5" s="80"/>
      <c r="JDT5" s="80"/>
      <c r="JDU5" s="80"/>
      <c r="JDV5" s="80"/>
      <c r="JDW5" s="80"/>
      <c r="JDX5" s="80"/>
      <c r="JDY5" s="80"/>
      <c r="JDZ5" s="80"/>
      <c r="JEA5" s="80"/>
      <c r="JEB5" s="80"/>
      <c r="JEC5" s="80"/>
      <c r="JED5" s="80"/>
      <c r="JEE5" s="80"/>
      <c r="JEF5" s="80"/>
      <c r="JEG5" s="80"/>
      <c r="JEH5" s="80"/>
      <c r="JEI5" s="80"/>
      <c r="JEJ5" s="80"/>
      <c r="JEK5" s="80"/>
      <c r="JEL5" s="80"/>
      <c r="JEM5" s="80"/>
      <c r="JEN5" s="80"/>
      <c r="JEO5" s="80"/>
      <c r="JEP5" s="80"/>
      <c r="JEQ5" s="80"/>
      <c r="JER5" s="80"/>
      <c r="JES5" s="80"/>
      <c r="JET5" s="80"/>
      <c r="JEU5" s="80"/>
      <c r="JEV5" s="80"/>
      <c r="JEW5" s="80"/>
      <c r="JEX5" s="80"/>
      <c r="JEY5" s="80"/>
      <c r="JEZ5" s="80"/>
      <c r="JFA5" s="80"/>
      <c r="JFB5" s="80"/>
      <c r="JFC5" s="80"/>
      <c r="JFD5" s="80"/>
      <c r="JFE5" s="80"/>
      <c r="JFF5" s="80"/>
      <c r="JFG5" s="80"/>
      <c r="JFH5" s="80"/>
      <c r="JFI5" s="80"/>
      <c r="JFJ5" s="80"/>
      <c r="JFK5" s="80"/>
      <c r="JFL5" s="80"/>
      <c r="JFM5" s="80"/>
      <c r="JFN5" s="80"/>
      <c r="JFO5" s="80"/>
      <c r="JFP5" s="80"/>
      <c r="JFQ5" s="80"/>
      <c r="JFR5" s="80"/>
      <c r="JFS5" s="80"/>
      <c r="JFT5" s="80"/>
      <c r="JFU5" s="80"/>
      <c r="JFV5" s="80"/>
      <c r="JFW5" s="80"/>
      <c r="JFX5" s="80"/>
      <c r="JFY5" s="80"/>
      <c r="JFZ5" s="80"/>
      <c r="JGA5" s="80"/>
      <c r="JGB5" s="80"/>
      <c r="JGC5" s="80"/>
      <c r="JGD5" s="80"/>
      <c r="JGE5" s="80"/>
      <c r="JGF5" s="80"/>
      <c r="JGG5" s="80"/>
      <c r="JGH5" s="80"/>
      <c r="JGI5" s="80"/>
      <c r="JGJ5" s="80"/>
      <c r="JGK5" s="80"/>
      <c r="JGL5" s="80"/>
      <c r="JGM5" s="80"/>
      <c r="JGN5" s="80"/>
      <c r="JGO5" s="80"/>
      <c r="JGP5" s="80"/>
      <c r="JGQ5" s="80"/>
      <c r="JGR5" s="80"/>
      <c r="JGS5" s="80"/>
      <c r="JGT5" s="80"/>
      <c r="JGU5" s="80"/>
      <c r="JGV5" s="80"/>
      <c r="JGW5" s="80"/>
      <c r="JGX5" s="80"/>
      <c r="JGY5" s="80"/>
      <c r="JGZ5" s="80"/>
      <c r="JHA5" s="80"/>
      <c r="JHB5" s="80"/>
      <c r="JHC5" s="80"/>
      <c r="JHD5" s="80"/>
      <c r="JHE5" s="80"/>
      <c r="JHF5" s="80"/>
      <c r="JHG5" s="80"/>
      <c r="JHH5" s="80"/>
      <c r="JHI5" s="80"/>
      <c r="JHJ5" s="80"/>
      <c r="JHK5" s="80"/>
      <c r="JHL5" s="80"/>
      <c r="JHM5" s="80"/>
      <c r="JHN5" s="80"/>
      <c r="JHO5" s="80"/>
      <c r="JHP5" s="80"/>
      <c r="JHQ5" s="80"/>
      <c r="JHR5" s="80"/>
      <c r="JHS5" s="80"/>
      <c r="JHT5" s="80"/>
      <c r="JHU5" s="80"/>
      <c r="JHV5" s="80"/>
      <c r="JHW5" s="80"/>
      <c r="JHX5" s="80"/>
      <c r="JHY5" s="80"/>
      <c r="JHZ5" s="80"/>
      <c r="JIA5" s="80"/>
      <c r="JIB5" s="80"/>
      <c r="JIC5" s="80"/>
      <c r="JID5" s="80"/>
      <c r="JIE5" s="80"/>
      <c r="JIF5" s="80"/>
      <c r="JIG5" s="80"/>
      <c r="JIH5" s="80"/>
      <c r="JII5" s="80"/>
      <c r="JIJ5" s="80"/>
      <c r="JIK5" s="80"/>
      <c r="JIL5" s="80"/>
      <c r="JIM5" s="80"/>
      <c r="JIN5" s="80"/>
      <c r="JIO5" s="80"/>
      <c r="JIP5" s="80"/>
      <c r="JIQ5" s="80"/>
      <c r="JIR5" s="80"/>
      <c r="JIS5" s="80"/>
      <c r="JIT5" s="80"/>
      <c r="JIU5" s="80"/>
      <c r="JIV5" s="80"/>
      <c r="JIW5" s="80"/>
      <c r="JIX5" s="80"/>
      <c r="JIY5" s="80"/>
      <c r="JIZ5" s="80"/>
      <c r="JJA5" s="80"/>
      <c r="JJB5" s="80"/>
      <c r="JJC5" s="80"/>
      <c r="JJD5" s="80"/>
      <c r="JJE5" s="80"/>
      <c r="JJF5" s="80"/>
      <c r="JJG5" s="80"/>
      <c r="JJH5" s="80"/>
      <c r="JJI5" s="80"/>
      <c r="JJJ5" s="80"/>
      <c r="JJK5" s="80"/>
      <c r="JJL5" s="80"/>
      <c r="JJM5" s="80"/>
      <c r="JJN5" s="80"/>
      <c r="JJO5" s="80"/>
      <c r="JJP5" s="80"/>
      <c r="JJQ5" s="80"/>
      <c r="JJR5" s="80"/>
      <c r="JJS5" s="80"/>
      <c r="JJT5" s="80"/>
      <c r="JJU5" s="80"/>
      <c r="JJV5" s="80"/>
      <c r="JJW5" s="80"/>
      <c r="JJX5" s="80"/>
      <c r="JJY5" s="80"/>
      <c r="JJZ5" s="80"/>
      <c r="JKA5" s="80"/>
      <c r="JKB5" s="80"/>
      <c r="JKC5" s="80"/>
      <c r="JKD5" s="80"/>
      <c r="JKE5" s="80"/>
      <c r="JKF5" s="80"/>
      <c r="JKG5" s="80"/>
      <c r="JKH5" s="80"/>
      <c r="JKI5" s="80"/>
      <c r="JKJ5" s="80"/>
      <c r="JKK5" s="80"/>
      <c r="JKL5" s="80"/>
      <c r="JKM5" s="80"/>
      <c r="JKN5" s="80"/>
      <c r="JKO5" s="80"/>
      <c r="JKP5" s="80"/>
      <c r="JKQ5" s="80"/>
      <c r="JKR5" s="80"/>
      <c r="JKS5" s="80"/>
      <c r="JKT5" s="80"/>
      <c r="JKU5" s="80"/>
      <c r="JKV5" s="80"/>
      <c r="JKW5" s="80"/>
      <c r="JKX5" s="80"/>
      <c r="JKY5" s="80"/>
      <c r="JKZ5" s="80"/>
      <c r="JLA5" s="80"/>
      <c r="JLB5" s="80"/>
      <c r="JLC5" s="80"/>
      <c r="JLD5" s="80"/>
      <c r="JLE5" s="80"/>
      <c r="JLF5" s="80"/>
      <c r="JLG5" s="80"/>
      <c r="JLH5" s="80"/>
      <c r="JLI5" s="80"/>
      <c r="JLJ5" s="80"/>
      <c r="JLK5" s="80"/>
      <c r="JLL5" s="80"/>
      <c r="JLM5" s="80"/>
      <c r="JLN5" s="80"/>
      <c r="JLO5" s="80"/>
      <c r="JLP5" s="80"/>
      <c r="JLQ5" s="80"/>
      <c r="JLR5" s="80"/>
      <c r="JLS5" s="80"/>
      <c r="JLT5" s="80"/>
      <c r="JLU5" s="80"/>
      <c r="JLV5" s="80"/>
      <c r="JLW5" s="80"/>
      <c r="JLX5" s="80"/>
      <c r="JLY5" s="80"/>
      <c r="JLZ5" s="80"/>
      <c r="JMA5" s="80"/>
      <c r="JMB5" s="80"/>
      <c r="JMC5" s="80"/>
      <c r="JMD5" s="80"/>
      <c r="JME5" s="80"/>
      <c r="JMF5" s="80"/>
      <c r="JMG5" s="80"/>
      <c r="JMH5" s="80"/>
      <c r="JMI5" s="80"/>
      <c r="JMJ5" s="80"/>
      <c r="JMK5" s="80"/>
      <c r="JML5" s="80"/>
      <c r="JMM5" s="80"/>
      <c r="JMN5" s="80"/>
      <c r="JMO5" s="80"/>
      <c r="JMP5" s="80"/>
      <c r="JMQ5" s="80"/>
      <c r="JMR5" s="80"/>
      <c r="JMS5" s="80"/>
      <c r="JMT5" s="80"/>
      <c r="JMU5" s="80"/>
      <c r="JMV5" s="80"/>
      <c r="JMW5" s="80"/>
      <c r="JMX5" s="80"/>
      <c r="JMY5" s="80"/>
      <c r="JMZ5" s="80"/>
      <c r="JNA5" s="80"/>
      <c r="JNB5" s="80"/>
      <c r="JNC5" s="80"/>
      <c r="JND5" s="80"/>
      <c r="JNE5" s="80"/>
      <c r="JNF5" s="80"/>
      <c r="JNG5" s="80"/>
      <c r="JNH5" s="80"/>
      <c r="JNI5" s="80"/>
      <c r="JNJ5" s="80"/>
      <c r="JNK5" s="80"/>
      <c r="JNL5" s="80"/>
      <c r="JNM5" s="80"/>
      <c r="JNN5" s="80"/>
      <c r="JNO5" s="80"/>
      <c r="JNP5" s="80"/>
      <c r="JNQ5" s="80"/>
      <c r="JNR5" s="80"/>
      <c r="JNS5" s="80"/>
      <c r="JNT5" s="80"/>
      <c r="JNU5" s="80"/>
      <c r="JNV5" s="80"/>
      <c r="JNW5" s="80"/>
      <c r="JNX5" s="80"/>
      <c r="JNY5" s="80"/>
      <c r="JNZ5" s="80"/>
      <c r="JOA5" s="80"/>
      <c r="JOB5" s="80"/>
      <c r="JOC5" s="80"/>
      <c r="JOD5" s="80"/>
      <c r="JOE5" s="80"/>
      <c r="JOF5" s="80"/>
      <c r="JOG5" s="80"/>
      <c r="JOH5" s="80"/>
      <c r="JOI5" s="80"/>
      <c r="JOJ5" s="80"/>
      <c r="JOK5" s="80"/>
      <c r="JOL5" s="80"/>
      <c r="JOM5" s="80"/>
      <c r="JON5" s="80"/>
      <c r="JOO5" s="80"/>
      <c r="JOP5" s="80"/>
      <c r="JOQ5" s="80"/>
      <c r="JOR5" s="80"/>
      <c r="JOS5" s="80"/>
      <c r="JOT5" s="80"/>
      <c r="JOU5" s="80"/>
      <c r="JOV5" s="80"/>
      <c r="JOW5" s="80"/>
      <c r="JOX5" s="80"/>
      <c r="JOY5" s="80"/>
      <c r="JOZ5" s="80"/>
      <c r="JPA5" s="80"/>
      <c r="JPB5" s="80"/>
      <c r="JPC5" s="80"/>
      <c r="JPD5" s="80"/>
      <c r="JPE5" s="80"/>
      <c r="JPF5" s="80"/>
      <c r="JPG5" s="80"/>
      <c r="JPH5" s="80"/>
      <c r="JPI5" s="80"/>
      <c r="JPJ5" s="80"/>
      <c r="JPK5" s="80"/>
      <c r="JPL5" s="80"/>
      <c r="JPM5" s="80"/>
      <c r="JPN5" s="80"/>
      <c r="JPO5" s="80"/>
      <c r="JPP5" s="80"/>
      <c r="JPQ5" s="80"/>
      <c r="JPR5" s="80"/>
      <c r="JPS5" s="80"/>
      <c r="JPT5" s="80"/>
      <c r="JPU5" s="80"/>
      <c r="JPV5" s="80"/>
      <c r="JPW5" s="80"/>
      <c r="JPX5" s="80"/>
      <c r="JPY5" s="80"/>
      <c r="JPZ5" s="80"/>
      <c r="JQA5" s="80"/>
      <c r="JQB5" s="80"/>
      <c r="JQC5" s="80"/>
      <c r="JQD5" s="80"/>
      <c r="JQE5" s="80"/>
      <c r="JQF5" s="80"/>
      <c r="JQG5" s="80"/>
      <c r="JQH5" s="80"/>
      <c r="JQI5" s="80"/>
      <c r="JQJ5" s="80"/>
      <c r="JQK5" s="80"/>
      <c r="JQL5" s="80"/>
      <c r="JQM5" s="80"/>
      <c r="JQN5" s="80"/>
      <c r="JQO5" s="80"/>
      <c r="JQP5" s="80"/>
      <c r="JQQ5" s="80"/>
      <c r="JQR5" s="80"/>
      <c r="JQS5" s="80"/>
      <c r="JQT5" s="80"/>
      <c r="JQU5" s="80"/>
      <c r="JQV5" s="80"/>
      <c r="JQW5" s="80"/>
      <c r="JQX5" s="80"/>
      <c r="JQY5" s="80"/>
      <c r="JQZ5" s="80"/>
      <c r="JRA5" s="80"/>
      <c r="JRB5" s="80"/>
      <c r="JRC5" s="80"/>
      <c r="JRD5" s="80"/>
      <c r="JRE5" s="80"/>
      <c r="JRF5" s="80"/>
      <c r="JRG5" s="80"/>
      <c r="JRH5" s="80"/>
      <c r="JRI5" s="80"/>
      <c r="JRJ5" s="80"/>
      <c r="JRK5" s="80"/>
      <c r="JRL5" s="80"/>
      <c r="JRM5" s="80"/>
      <c r="JRN5" s="80"/>
      <c r="JRO5" s="80"/>
      <c r="JRP5" s="80"/>
      <c r="JRQ5" s="80"/>
      <c r="JRR5" s="80"/>
      <c r="JRS5" s="80"/>
      <c r="JRT5" s="80"/>
      <c r="JRU5" s="80"/>
      <c r="JRV5" s="80"/>
      <c r="JRW5" s="80"/>
      <c r="JRX5" s="80"/>
      <c r="JRY5" s="80"/>
      <c r="JRZ5" s="80"/>
      <c r="JSA5" s="80"/>
      <c r="JSB5" s="80"/>
      <c r="JSC5" s="80"/>
      <c r="JSD5" s="80"/>
      <c r="JSE5" s="80"/>
      <c r="JSF5" s="80"/>
      <c r="JSG5" s="80"/>
      <c r="JSH5" s="80"/>
      <c r="JSI5" s="80"/>
      <c r="JSJ5" s="80"/>
      <c r="JSK5" s="80"/>
      <c r="JSL5" s="80"/>
      <c r="JSM5" s="80"/>
      <c r="JSN5" s="80"/>
      <c r="JSO5" s="80"/>
      <c r="JSP5" s="80"/>
      <c r="JSQ5" s="80"/>
      <c r="JSR5" s="80"/>
      <c r="JSS5" s="80"/>
      <c r="JST5" s="80"/>
      <c r="JSU5" s="80"/>
      <c r="JSV5" s="80"/>
      <c r="JSW5" s="80"/>
      <c r="JSX5" s="80"/>
      <c r="JSY5" s="80"/>
      <c r="JSZ5" s="80"/>
      <c r="JTA5" s="80"/>
      <c r="JTB5" s="80"/>
      <c r="JTC5" s="80"/>
      <c r="JTD5" s="80"/>
      <c r="JTE5" s="80"/>
      <c r="JTF5" s="80"/>
      <c r="JTG5" s="80"/>
      <c r="JTH5" s="80"/>
      <c r="JTI5" s="80"/>
      <c r="JTJ5" s="80"/>
      <c r="JTK5" s="80"/>
      <c r="JTL5" s="80"/>
      <c r="JTM5" s="80"/>
      <c r="JTN5" s="80"/>
      <c r="JTO5" s="80"/>
      <c r="JTP5" s="80"/>
      <c r="JTQ5" s="80"/>
      <c r="JTR5" s="80"/>
      <c r="JTS5" s="80"/>
      <c r="JTT5" s="80"/>
      <c r="JTU5" s="80"/>
      <c r="JTV5" s="80"/>
      <c r="JTW5" s="80"/>
      <c r="JTX5" s="80"/>
      <c r="JTY5" s="80"/>
      <c r="JTZ5" s="80"/>
      <c r="JUA5" s="80"/>
      <c r="JUB5" s="80"/>
      <c r="JUC5" s="80"/>
      <c r="JUD5" s="80"/>
      <c r="JUE5" s="80"/>
      <c r="JUF5" s="80"/>
      <c r="JUG5" s="80"/>
      <c r="JUH5" s="80"/>
      <c r="JUI5" s="80"/>
      <c r="JUJ5" s="80"/>
      <c r="JUK5" s="80"/>
      <c r="JUL5" s="80"/>
      <c r="JUM5" s="80"/>
      <c r="JUN5" s="80"/>
      <c r="JUO5" s="80"/>
      <c r="JUP5" s="80"/>
      <c r="JUQ5" s="80"/>
      <c r="JUR5" s="80"/>
      <c r="JUS5" s="80"/>
      <c r="JUT5" s="80"/>
      <c r="JUU5" s="80"/>
      <c r="JUV5" s="80"/>
      <c r="JUW5" s="80"/>
      <c r="JUX5" s="80"/>
      <c r="JUY5" s="80"/>
      <c r="JUZ5" s="80"/>
      <c r="JVA5" s="80"/>
      <c r="JVB5" s="80"/>
      <c r="JVC5" s="80"/>
      <c r="JVD5" s="80"/>
      <c r="JVE5" s="80"/>
      <c r="JVF5" s="80"/>
      <c r="JVG5" s="80"/>
      <c r="JVH5" s="80"/>
      <c r="JVI5" s="80"/>
      <c r="JVJ5" s="80"/>
      <c r="JVK5" s="80"/>
      <c r="JVL5" s="80"/>
      <c r="JVM5" s="80"/>
      <c r="JVN5" s="80"/>
      <c r="JVO5" s="80"/>
      <c r="JVP5" s="80"/>
      <c r="JVQ5" s="80"/>
      <c r="JVR5" s="80"/>
      <c r="JVS5" s="80"/>
      <c r="JVT5" s="80"/>
      <c r="JVU5" s="80"/>
      <c r="JVV5" s="80"/>
      <c r="JVW5" s="80"/>
      <c r="JVX5" s="80"/>
      <c r="JVY5" s="80"/>
      <c r="JVZ5" s="80"/>
      <c r="JWA5" s="80"/>
      <c r="JWB5" s="80"/>
      <c r="JWC5" s="80"/>
      <c r="JWD5" s="80"/>
      <c r="JWE5" s="80"/>
      <c r="JWF5" s="80"/>
      <c r="JWG5" s="80"/>
      <c r="JWH5" s="80"/>
      <c r="JWI5" s="80"/>
      <c r="JWJ5" s="80"/>
      <c r="JWK5" s="80"/>
      <c r="JWL5" s="80"/>
      <c r="JWM5" s="80"/>
      <c r="JWN5" s="80"/>
      <c r="JWO5" s="80"/>
      <c r="JWP5" s="80"/>
      <c r="JWQ5" s="80"/>
      <c r="JWR5" s="80"/>
      <c r="JWS5" s="80"/>
      <c r="JWT5" s="80"/>
      <c r="JWU5" s="80"/>
      <c r="JWV5" s="80"/>
      <c r="JWW5" s="80"/>
      <c r="JWX5" s="80"/>
      <c r="JWY5" s="80"/>
      <c r="JWZ5" s="80"/>
      <c r="JXA5" s="80"/>
      <c r="JXB5" s="80"/>
      <c r="JXC5" s="80"/>
      <c r="JXD5" s="80"/>
      <c r="JXE5" s="80"/>
      <c r="JXF5" s="80"/>
      <c r="JXG5" s="80"/>
      <c r="JXH5" s="80"/>
      <c r="JXI5" s="80"/>
      <c r="JXJ5" s="80"/>
      <c r="JXK5" s="80"/>
      <c r="JXL5" s="80"/>
      <c r="JXM5" s="80"/>
      <c r="JXN5" s="80"/>
      <c r="JXO5" s="80"/>
      <c r="JXP5" s="80"/>
      <c r="JXQ5" s="80"/>
      <c r="JXR5" s="80"/>
      <c r="JXS5" s="80"/>
      <c r="JXT5" s="80"/>
      <c r="JXU5" s="80"/>
      <c r="JXV5" s="80"/>
      <c r="JXW5" s="80"/>
      <c r="JXX5" s="80"/>
      <c r="JXY5" s="80"/>
      <c r="JXZ5" s="80"/>
      <c r="JYA5" s="80"/>
      <c r="JYB5" s="80"/>
      <c r="JYC5" s="80"/>
      <c r="JYD5" s="80"/>
      <c r="JYE5" s="80"/>
      <c r="JYF5" s="80"/>
      <c r="JYG5" s="80"/>
      <c r="JYH5" s="80"/>
      <c r="JYI5" s="80"/>
      <c r="JYJ5" s="80"/>
      <c r="JYK5" s="80"/>
      <c r="JYL5" s="80"/>
      <c r="JYM5" s="80"/>
      <c r="JYN5" s="80"/>
      <c r="JYO5" s="80"/>
      <c r="JYP5" s="80"/>
      <c r="JYQ5" s="80"/>
      <c r="JYR5" s="80"/>
      <c r="JYS5" s="80"/>
      <c r="JYT5" s="80"/>
      <c r="JYU5" s="80"/>
      <c r="JYV5" s="80"/>
      <c r="JYW5" s="80"/>
      <c r="JYX5" s="80"/>
      <c r="JYY5" s="80"/>
      <c r="JYZ5" s="80"/>
      <c r="JZA5" s="80"/>
      <c r="JZB5" s="80"/>
      <c r="JZC5" s="80"/>
      <c r="JZD5" s="80"/>
      <c r="JZE5" s="80"/>
      <c r="JZF5" s="80"/>
      <c r="JZG5" s="80"/>
      <c r="JZH5" s="80"/>
      <c r="JZI5" s="80"/>
      <c r="JZJ5" s="80"/>
      <c r="JZK5" s="80"/>
      <c r="JZL5" s="80"/>
      <c r="JZM5" s="80"/>
      <c r="JZN5" s="80"/>
      <c r="JZO5" s="80"/>
      <c r="JZP5" s="80"/>
      <c r="JZQ5" s="80"/>
      <c r="JZR5" s="80"/>
      <c r="JZS5" s="80"/>
      <c r="JZT5" s="80"/>
      <c r="JZU5" s="80"/>
      <c r="JZV5" s="80"/>
      <c r="JZW5" s="80"/>
      <c r="JZX5" s="80"/>
      <c r="JZY5" s="80"/>
      <c r="JZZ5" s="80"/>
      <c r="KAA5" s="80"/>
      <c r="KAB5" s="80"/>
      <c r="KAC5" s="80"/>
      <c r="KAD5" s="80"/>
      <c r="KAE5" s="80"/>
      <c r="KAF5" s="80"/>
      <c r="KAG5" s="80"/>
      <c r="KAH5" s="80"/>
      <c r="KAI5" s="80"/>
      <c r="KAJ5" s="80"/>
      <c r="KAK5" s="80"/>
      <c r="KAL5" s="80"/>
      <c r="KAM5" s="80"/>
      <c r="KAN5" s="80"/>
      <c r="KAO5" s="80"/>
      <c r="KAP5" s="80"/>
      <c r="KAQ5" s="80"/>
      <c r="KAR5" s="80"/>
      <c r="KAS5" s="80"/>
      <c r="KAT5" s="80"/>
      <c r="KAU5" s="80"/>
      <c r="KAV5" s="80"/>
      <c r="KAW5" s="80"/>
      <c r="KAX5" s="80"/>
      <c r="KAY5" s="80"/>
      <c r="KAZ5" s="80"/>
      <c r="KBA5" s="80"/>
      <c r="KBB5" s="80"/>
      <c r="KBC5" s="80"/>
      <c r="KBD5" s="80"/>
      <c r="KBE5" s="80"/>
      <c r="KBF5" s="80"/>
      <c r="KBG5" s="80"/>
      <c r="KBH5" s="80"/>
      <c r="KBI5" s="80"/>
      <c r="KBJ5" s="80"/>
      <c r="KBK5" s="80"/>
      <c r="KBL5" s="80"/>
      <c r="KBM5" s="80"/>
      <c r="KBN5" s="80"/>
      <c r="KBO5" s="80"/>
      <c r="KBP5" s="80"/>
      <c r="KBQ5" s="80"/>
      <c r="KBR5" s="80"/>
      <c r="KBS5" s="80"/>
      <c r="KBT5" s="80"/>
      <c r="KBU5" s="80"/>
      <c r="KBV5" s="80"/>
      <c r="KBW5" s="80"/>
      <c r="KBX5" s="80"/>
      <c r="KBY5" s="80"/>
      <c r="KBZ5" s="80"/>
      <c r="KCA5" s="80"/>
      <c r="KCB5" s="80"/>
      <c r="KCC5" s="80"/>
      <c r="KCD5" s="80"/>
      <c r="KCE5" s="80"/>
      <c r="KCF5" s="80"/>
      <c r="KCG5" s="80"/>
      <c r="KCH5" s="80"/>
      <c r="KCI5" s="80"/>
      <c r="KCJ5" s="80"/>
      <c r="KCK5" s="80"/>
      <c r="KCL5" s="80"/>
      <c r="KCM5" s="80"/>
      <c r="KCN5" s="80"/>
      <c r="KCO5" s="80"/>
      <c r="KCP5" s="80"/>
      <c r="KCQ5" s="80"/>
      <c r="KCR5" s="80"/>
      <c r="KCS5" s="80"/>
      <c r="KCT5" s="80"/>
      <c r="KCU5" s="80"/>
      <c r="KCV5" s="80"/>
      <c r="KCW5" s="80"/>
      <c r="KCX5" s="80"/>
      <c r="KCY5" s="80"/>
      <c r="KCZ5" s="80"/>
      <c r="KDA5" s="80"/>
      <c r="KDB5" s="80"/>
      <c r="KDC5" s="80"/>
      <c r="KDD5" s="80"/>
      <c r="KDE5" s="80"/>
      <c r="KDF5" s="80"/>
      <c r="KDG5" s="80"/>
      <c r="KDH5" s="80"/>
      <c r="KDI5" s="80"/>
      <c r="KDJ5" s="80"/>
      <c r="KDK5" s="80"/>
      <c r="KDL5" s="80"/>
      <c r="KDM5" s="80"/>
      <c r="KDN5" s="80"/>
      <c r="KDO5" s="80"/>
      <c r="KDP5" s="80"/>
      <c r="KDQ5" s="80"/>
      <c r="KDR5" s="80"/>
      <c r="KDS5" s="80"/>
      <c r="KDT5" s="80"/>
      <c r="KDU5" s="80"/>
      <c r="KDV5" s="80"/>
      <c r="KDW5" s="80"/>
      <c r="KDX5" s="80"/>
      <c r="KDY5" s="80"/>
      <c r="KDZ5" s="80"/>
      <c r="KEA5" s="80"/>
      <c r="KEB5" s="80"/>
      <c r="KEC5" s="80"/>
      <c r="KED5" s="80"/>
      <c r="KEE5" s="80"/>
      <c r="KEF5" s="80"/>
      <c r="KEG5" s="80"/>
      <c r="KEH5" s="80"/>
      <c r="KEI5" s="80"/>
      <c r="KEJ5" s="80"/>
      <c r="KEK5" s="80"/>
      <c r="KEL5" s="80"/>
      <c r="KEM5" s="80"/>
      <c r="KEN5" s="80"/>
      <c r="KEO5" s="80"/>
      <c r="KEP5" s="80"/>
      <c r="KEQ5" s="80"/>
      <c r="KER5" s="80"/>
      <c r="KES5" s="80"/>
      <c r="KET5" s="80"/>
      <c r="KEU5" s="80"/>
      <c r="KEV5" s="80"/>
      <c r="KEW5" s="80"/>
      <c r="KEX5" s="80"/>
      <c r="KEY5" s="80"/>
      <c r="KEZ5" s="80"/>
      <c r="KFA5" s="80"/>
      <c r="KFB5" s="80"/>
      <c r="KFC5" s="80"/>
      <c r="KFD5" s="80"/>
      <c r="KFE5" s="80"/>
      <c r="KFF5" s="80"/>
      <c r="KFG5" s="80"/>
      <c r="KFH5" s="80"/>
      <c r="KFI5" s="80"/>
      <c r="KFJ5" s="80"/>
      <c r="KFK5" s="80"/>
      <c r="KFL5" s="80"/>
      <c r="KFM5" s="80"/>
      <c r="KFN5" s="80"/>
      <c r="KFO5" s="80"/>
      <c r="KFP5" s="80"/>
      <c r="KFQ5" s="80"/>
      <c r="KFR5" s="80"/>
      <c r="KFS5" s="80"/>
      <c r="KFT5" s="80"/>
      <c r="KFU5" s="80"/>
      <c r="KFV5" s="80"/>
      <c r="KFW5" s="80"/>
      <c r="KFX5" s="80"/>
      <c r="KFY5" s="80"/>
      <c r="KFZ5" s="80"/>
      <c r="KGA5" s="80"/>
      <c r="KGB5" s="80"/>
      <c r="KGC5" s="80"/>
      <c r="KGD5" s="80"/>
      <c r="KGE5" s="80"/>
      <c r="KGF5" s="80"/>
      <c r="KGG5" s="80"/>
      <c r="KGH5" s="80"/>
      <c r="KGI5" s="80"/>
      <c r="KGJ5" s="80"/>
      <c r="KGK5" s="80"/>
      <c r="KGL5" s="80"/>
      <c r="KGM5" s="80"/>
      <c r="KGN5" s="80"/>
      <c r="KGO5" s="80"/>
      <c r="KGP5" s="80"/>
      <c r="KGQ5" s="80"/>
      <c r="KGR5" s="80"/>
      <c r="KGS5" s="80"/>
      <c r="KGT5" s="80"/>
      <c r="KGU5" s="80"/>
      <c r="KGV5" s="80"/>
      <c r="KGW5" s="80"/>
      <c r="KGX5" s="80"/>
      <c r="KGY5" s="80"/>
      <c r="KGZ5" s="80"/>
      <c r="KHA5" s="80"/>
      <c r="KHB5" s="80"/>
      <c r="KHC5" s="80"/>
      <c r="KHD5" s="80"/>
      <c r="KHE5" s="80"/>
      <c r="KHF5" s="80"/>
      <c r="KHG5" s="80"/>
      <c r="KHH5" s="80"/>
      <c r="KHI5" s="80"/>
      <c r="KHJ5" s="80"/>
      <c r="KHK5" s="80"/>
      <c r="KHL5" s="80"/>
      <c r="KHM5" s="80"/>
      <c r="KHN5" s="80"/>
      <c r="KHO5" s="80"/>
      <c r="KHP5" s="80"/>
      <c r="KHQ5" s="80"/>
      <c r="KHR5" s="80"/>
      <c r="KHS5" s="80"/>
      <c r="KHT5" s="80"/>
      <c r="KHU5" s="80"/>
      <c r="KHV5" s="80"/>
      <c r="KHW5" s="80"/>
      <c r="KHX5" s="80"/>
      <c r="KHY5" s="80"/>
      <c r="KHZ5" s="80"/>
      <c r="KIA5" s="80"/>
      <c r="KIB5" s="80"/>
      <c r="KIC5" s="80"/>
      <c r="KID5" s="80"/>
      <c r="KIE5" s="80"/>
      <c r="KIF5" s="80"/>
      <c r="KIG5" s="80"/>
      <c r="KIH5" s="80"/>
      <c r="KII5" s="80"/>
      <c r="KIJ5" s="80"/>
      <c r="KIK5" s="80"/>
      <c r="KIL5" s="80"/>
      <c r="KIM5" s="80"/>
      <c r="KIN5" s="80"/>
      <c r="KIO5" s="80"/>
      <c r="KIP5" s="80"/>
      <c r="KIQ5" s="80"/>
      <c r="KIR5" s="80"/>
      <c r="KIS5" s="80"/>
      <c r="KIT5" s="80"/>
      <c r="KIU5" s="80"/>
      <c r="KIV5" s="80"/>
      <c r="KIW5" s="80"/>
      <c r="KIX5" s="80"/>
      <c r="KIY5" s="80"/>
      <c r="KIZ5" s="80"/>
      <c r="KJA5" s="80"/>
      <c r="KJB5" s="80"/>
      <c r="KJC5" s="80"/>
      <c r="KJD5" s="80"/>
      <c r="KJE5" s="80"/>
      <c r="KJF5" s="80"/>
      <c r="KJG5" s="80"/>
      <c r="KJH5" s="80"/>
      <c r="KJI5" s="80"/>
      <c r="KJJ5" s="80"/>
      <c r="KJK5" s="80"/>
      <c r="KJL5" s="80"/>
      <c r="KJM5" s="80"/>
      <c r="KJN5" s="80"/>
      <c r="KJO5" s="80"/>
      <c r="KJP5" s="80"/>
      <c r="KJQ5" s="80"/>
      <c r="KJR5" s="80"/>
      <c r="KJS5" s="80"/>
      <c r="KJT5" s="80"/>
      <c r="KJU5" s="80"/>
      <c r="KJV5" s="80"/>
      <c r="KJW5" s="80"/>
      <c r="KJX5" s="80"/>
      <c r="KJY5" s="80"/>
      <c r="KJZ5" s="80"/>
      <c r="KKA5" s="80"/>
      <c r="KKB5" s="80"/>
      <c r="KKC5" s="80"/>
      <c r="KKD5" s="80"/>
      <c r="KKE5" s="80"/>
      <c r="KKF5" s="80"/>
      <c r="KKG5" s="80"/>
      <c r="KKH5" s="80"/>
      <c r="KKI5" s="80"/>
      <c r="KKJ5" s="80"/>
      <c r="KKK5" s="80"/>
      <c r="KKL5" s="80"/>
      <c r="KKM5" s="80"/>
      <c r="KKN5" s="80"/>
      <c r="KKO5" s="80"/>
      <c r="KKP5" s="80"/>
      <c r="KKQ5" s="80"/>
      <c r="KKR5" s="80"/>
      <c r="KKS5" s="80"/>
      <c r="KKT5" s="80"/>
      <c r="KKU5" s="80"/>
      <c r="KKV5" s="80"/>
      <c r="KKW5" s="80"/>
      <c r="KKX5" s="80"/>
      <c r="KKY5" s="80"/>
      <c r="KKZ5" s="80"/>
      <c r="KLA5" s="80"/>
      <c r="KLB5" s="80"/>
      <c r="KLC5" s="80"/>
      <c r="KLD5" s="80"/>
      <c r="KLE5" s="80"/>
      <c r="KLF5" s="80"/>
      <c r="KLG5" s="80"/>
      <c r="KLH5" s="80"/>
      <c r="KLI5" s="80"/>
      <c r="KLJ5" s="80"/>
      <c r="KLK5" s="80"/>
      <c r="KLL5" s="80"/>
      <c r="KLM5" s="80"/>
      <c r="KLN5" s="80"/>
      <c r="KLO5" s="80"/>
      <c r="KLP5" s="80"/>
      <c r="KLQ5" s="80"/>
      <c r="KLR5" s="80"/>
      <c r="KLS5" s="80"/>
      <c r="KLT5" s="80"/>
      <c r="KLU5" s="80"/>
      <c r="KLV5" s="80"/>
      <c r="KLW5" s="80"/>
      <c r="KLX5" s="80"/>
      <c r="KLY5" s="80"/>
      <c r="KLZ5" s="80"/>
      <c r="KMA5" s="80"/>
      <c r="KMB5" s="80"/>
      <c r="KMC5" s="80"/>
      <c r="KMD5" s="80"/>
      <c r="KME5" s="80"/>
      <c r="KMF5" s="80"/>
      <c r="KMG5" s="80"/>
      <c r="KMH5" s="80"/>
      <c r="KMI5" s="80"/>
      <c r="KMJ5" s="80"/>
      <c r="KMK5" s="80"/>
      <c r="KML5" s="80"/>
      <c r="KMM5" s="80"/>
      <c r="KMN5" s="80"/>
      <c r="KMO5" s="80"/>
      <c r="KMP5" s="80"/>
      <c r="KMQ5" s="80"/>
      <c r="KMR5" s="80"/>
      <c r="KMS5" s="80"/>
      <c r="KMT5" s="80"/>
      <c r="KMU5" s="80"/>
      <c r="KMV5" s="80"/>
      <c r="KMW5" s="80"/>
      <c r="KMX5" s="80"/>
      <c r="KMY5" s="80"/>
      <c r="KMZ5" s="80"/>
      <c r="KNA5" s="80"/>
      <c r="KNB5" s="80"/>
      <c r="KNC5" s="80"/>
      <c r="KND5" s="80"/>
      <c r="KNE5" s="80"/>
      <c r="KNF5" s="80"/>
      <c r="KNG5" s="80"/>
      <c r="KNH5" s="80"/>
      <c r="KNI5" s="80"/>
      <c r="KNJ5" s="80"/>
      <c r="KNK5" s="80"/>
      <c r="KNL5" s="80"/>
      <c r="KNM5" s="80"/>
      <c r="KNN5" s="80"/>
      <c r="KNO5" s="80"/>
      <c r="KNP5" s="80"/>
      <c r="KNQ5" s="80"/>
      <c r="KNR5" s="80"/>
      <c r="KNS5" s="80"/>
      <c r="KNT5" s="80"/>
      <c r="KNU5" s="80"/>
      <c r="KNV5" s="80"/>
      <c r="KNW5" s="80"/>
      <c r="KNX5" s="80"/>
      <c r="KNY5" s="80"/>
      <c r="KNZ5" s="80"/>
      <c r="KOA5" s="80"/>
      <c r="KOB5" s="80"/>
      <c r="KOC5" s="80"/>
      <c r="KOD5" s="80"/>
      <c r="KOE5" s="80"/>
      <c r="KOF5" s="80"/>
      <c r="KOG5" s="80"/>
      <c r="KOH5" s="80"/>
      <c r="KOI5" s="80"/>
      <c r="KOJ5" s="80"/>
      <c r="KOK5" s="80"/>
      <c r="KOL5" s="80"/>
      <c r="KOM5" s="80"/>
      <c r="KON5" s="80"/>
      <c r="KOO5" s="80"/>
      <c r="KOP5" s="80"/>
      <c r="KOQ5" s="80"/>
      <c r="KOR5" s="80"/>
      <c r="KOS5" s="80"/>
      <c r="KOT5" s="80"/>
      <c r="KOU5" s="80"/>
      <c r="KOV5" s="80"/>
      <c r="KOW5" s="80"/>
      <c r="KOX5" s="80"/>
      <c r="KOY5" s="80"/>
      <c r="KOZ5" s="80"/>
      <c r="KPA5" s="80"/>
      <c r="KPB5" s="80"/>
      <c r="KPC5" s="80"/>
      <c r="KPD5" s="80"/>
      <c r="KPE5" s="80"/>
      <c r="KPF5" s="80"/>
      <c r="KPG5" s="80"/>
      <c r="KPH5" s="80"/>
      <c r="KPI5" s="80"/>
      <c r="KPJ5" s="80"/>
      <c r="KPK5" s="80"/>
      <c r="KPL5" s="80"/>
      <c r="KPM5" s="80"/>
      <c r="KPN5" s="80"/>
      <c r="KPO5" s="80"/>
      <c r="KPP5" s="80"/>
      <c r="KPQ5" s="80"/>
      <c r="KPR5" s="80"/>
      <c r="KPS5" s="80"/>
      <c r="KPT5" s="80"/>
      <c r="KPU5" s="80"/>
      <c r="KPV5" s="80"/>
      <c r="KPW5" s="80"/>
      <c r="KPX5" s="80"/>
      <c r="KPY5" s="80"/>
      <c r="KPZ5" s="80"/>
      <c r="KQA5" s="80"/>
      <c r="KQB5" s="80"/>
      <c r="KQC5" s="80"/>
      <c r="KQD5" s="80"/>
      <c r="KQE5" s="80"/>
      <c r="KQF5" s="80"/>
      <c r="KQG5" s="80"/>
      <c r="KQH5" s="80"/>
      <c r="KQI5" s="80"/>
      <c r="KQJ5" s="80"/>
      <c r="KQK5" s="80"/>
      <c r="KQL5" s="80"/>
      <c r="KQM5" s="80"/>
      <c r="KQN5" s="80"/>
      <c r="KQO5" s="80"/>
      <c r="KQP5" s="80"/>
      <c r="KQQ5" s="80"/>
      <c r="KQR5" s="80"/>
      <c r="KQS5" s="80"/>
      <c r="KQT5" s="80"/>
      <c r="KQU5" s="80"/>
      <c r="KQV5" s="80"/>
      <c r="KQW5" s="80"/>
      <c r="KQX5" s="80"/>
      <c r="KQY5" s="80"/>
      <c r="KQZ5" s="80"/>
      <c r="KRA5" s="80"/>
      <c r="KRB5" s="80"/>
      <c r="KRC5" s="80"/>
      <c r="KRD5" s="80"/>
      <c r="KRE5" s="80"/>
      <c r="KRF5" s="80"/>
      <c r="KRG5" s="80"/>
      <c r="KRH5" s="80"/>
      <c r="KRI5" s="80"/>
      <c r="KRJ5" s="80"/>
      <c r="KRK5" s="80"/>
      <c r="KRL5" s="80"/>
      <c r="KRM5" s="80"/>
      <c r="KRN5" s="80"/>
      <c r="KRO5" s="80"/>
      <c r="KRP5" s="80"/>
      <c r="KRQ5" s="80"/>
      <c r="KRR5" s="80"/>
      <c r="KRS5" s="80"/>
      <c r="KRT5" s="80"/>
      <c r="KRU5" s="80"/>
      <c r="KRV5" s="80"/>
      <c r="KRW5" s="80"/>
      <c r="KRX5" s="80"/>
      <c r="KRY5" s="80"/>
      <c r="KRZ5" s="80"/>
      <c r="KSA5" s="80"/>
      <c r="KSB5" s="80"/>
      <c r="KSC5" s="80"/>
      <c r="KSD5" s="80"/>
      <c r="KSE5" s="80"/>
      <c r="KSF5" s="80"/>
      <c r="KSG5" s="80"/>
      <c r="KSH5" s="80"/>
      <c r="KSI5" s="80"/>
      <c r="KSJ5" s="80"/>
      <c r="KSK5" s="80"/>
      <c r="KSL5" s="80"/>
      <c r="KSM5" s="80"/>
      <c r="KSN5" s="80"/>
      <c r="KSO5" s="80"/>
      <c r="KSP5" s="80"/>
      <c r="KSQ5" s="80"/>
      <c r="KSR5" s="80"/>
      <c r="KSS5" s="80"/>
      <c r="KST5" s="80"/>
      <c r="KSU5" s="80"/>
      <c r="KSV5" s="80"/>
      <c r="KSW5" s="80"/>
      <c r="KSX5" s="80"/>
      <c r="KSY5" s="80"/>
      <c r="KSZ5" s="80"/>
      <c r="KTA5" s="80"/>
      <c r="KTB5" s="80"/>
      <c r="KTC5" s="80"/>
      <c r="KTD5" s="80"/>
      <c r="KTE5" s="80"/>
      <c r="KTF5" s="80"/>
      <c r="KTG5" s="80"/>
      <c r="KTH5" s="80"/>
      <c r="KTI5" s="80"/>
      <c r="KTJ5" s="80"/>
      <c r="KTK5" s="80"/>
      <c r="KTL5" s="80"/>
      <c r="KTM5" s="80"/>
      <c r="KTN5" s="80"/>
      <c r="KTO5" s="80"/>
      <c r="KTP5" s="80"/>
      <c r="KTQ5" s="80"/>
      <c r="KTR5" s="80"/>
      <c r="KTS5" s="80"/>
      <c r="KTT5" s="80"/>
      <c r="KTU5" s="80"/>
      <c r="KTV5" s="80"/>
      <c r="KTW5" s="80"/>
      <c r="KTX5" s="80"/>
      <c r="KTY5" s="80"/>
      <c r="KTZ5" s="80"/>
      <c r="KUA5" s="80"/>
      <c r="KUB5" s="80"/>
      <c r="KUC5" s="80"/>
      <c r="KUD5" s="80"/>
      <c r="KUE5" s="80"/>
      <c r="KUF5" s="80"/>
      <c r="KUG5" s="80"/>
      <c r="KUH5" s="80"/>
      <c r="KUI5" s="80"/>
      <c r="KUJ5" s="80"/>
      <c r="KUK5" s="80"/>
      <c r="KUL5" s="80"/>
      <c r="KUM5" s="80"/>
      <c r="KUN5" s="80"/>
      <c r="KUO5" s="80"/>
      <c r="KUP5" s="80"/>
      <c r="KUQ5" s="80"/>
      <c r="KUR5" s="80"/>
      <c r="KUS5" s="80"/>
      <c r="KUT5" s="80"/>
      <c r="KUU5" s="80"/>
      <c r="KUV5" s="80"/>
      <c r="KUW5" s="80"/>
      <c r="KUX5" s="80"/>
      <c r="KUY5" s="80"/>
      <c r="KUZ5" s="80"/>
      <c r="KVA5" s="80"/>
      <c r="KVB5" s="80"/>
      <c r="KVC5" s="80"/>
      <c r="KVD5" s="80"/>
      <c r="KVE5" s="80"/>
      <c r="KVF5" s="80"/>
      <c r="KVG5" s="80"/>
      <c r="KVH5" s="80"/>
      <c r="KVI5" s="80"/>
      <c r="KVJ5" s="80"/>
      <c r="KVK5" s="80"/>
      <c r="KVL5" s="80"/>
      <c r="KVM5" s="80"/>
      <c r="KVN5" s="80"/>
      <c r="KVO5" s="80"/>
      <c r="KVP5" s="80"/>
      <c r="KVQ5" s="80"/>
      <c r="KVR5" s="80"/>
      <c r="KVS5" s="80"/>
      <c r="KVT5" s="80"/>
      <c r="KVU5" s="80"/>
      <c r="KVV5" s="80"/>
      <c r="KVW5" s="80"/>
      <c r="KVX5" s="80"/>
      <c r="KVY5" s="80"/>
      <c r="KVZ5" s="80"/>
      <c r="KWA5" s="80"/>
      <c r="KWB5" s="80"/>
      <c r="KWC5" s="80"/>
      <c r="KWD5" s="80"/>
      <c r="KWE5" s="80"/>
      <c r="KWF5" s="80"/>
      <c r="KWG5" s="80"/>
      <c r="KWH5" s="80"/>
      <c r="KWI5" s="80"/>
      <c r="KWJ5" s="80"/>
      <c r="KWK5" s="80"/>
      <c r="KWL5" s="80"/>
      <c r="KWM5" s="80"/>
      <c r="KWN5" s="80"/>
      <c r="KWO5" s="80"/>
      <c r="KWP5" s="80"/>
      <c r="KWQ5" s="80"/>
      <c r="KWR5" s="80"/>
      <c r="KWS5" s="80"/>
      <c r="KWT5" s="80"/>
      <c r="KWU5" s="80"/>
      <c r="KWV5" s="80"/>
      <c r="KWW5" s="80"/>
      <c r="KWX5" s="80"/>
      <c r="KWY5" s="80"/>
      <c r="KWZ5" s="80"/>
      <c r="KXA5" s="80"/>
      <c r="KXB5" s="80"/>
      <c r="KXC5" s="80"/>
      <c r="KXD5" s="80"/>
      <c r="KXE5" s="80"/>
      <c r="KXF5" s="80"/>
      <c r="KXG5" s="80"/>
      <c r="KXH5" s="80"/>
      <c r="KXI5" s="80"/>
      <c r="KXJ5" s="80"/>
      <c r="KXK5" s="80"/>
      <c r="KXL5" s="80"/>
      <c r="KXM5" s="80"/>
      <c r="KXN5" s="80"/>
      <c r="KXO5" s="80"/>
      <c r="KXP5" s="80"/>
      <c r="KXQ5" s="80"/>
      <c r="KXR5" s="80"/>
      <c r="KXS5" s="80"/>
      <c r="KXT5" s="80"/>
      <c r="KXU5" s="80"/>
      <c r="KXV5" s="80"/>
      <c r="KXW5" s="80"/>
      <c r="KXX5" s="80"/>
      <c r="KXY5" s="80"/>
      <c r="KXZ5" s="80"/>
      <c r="KYA5" s="80"/>
      <c r="KYB5" s="80"/>
      <c r="KYC5" s="80"/>
      <c r="KYD5" s="80"/>
      <c r="KYE5" s="80"/>
      <c r="KYF5" s="80"/>
      <c r="KYG5" s="80"/>
      <c r="KYH5" s="80"/>
      <c r="KYI5" s="80"/>
      <c r="KYJ5" s="80"/>
      <c r="KYK5" s="80"/>
      <c r="KYL5" s="80"/>
      <c r="KYM5" s="80"/>
      <c r="KYN5" s="80"/>
      <c r="KYO5" s="80"/>
      <c r="KYP5" s="80"/>
      <c r="KYQ5" s="80"/>
      <c r="KYR5" s="80"/>
      <c r="KYS5" s="80"/>
      <c r="KYT5" s="80"/>
      <c r="KYU5" s="80"/>
      <c r="KYV5" s="80"/>
      <c r="KYW5" s="80"/>
      <c r="KYX5" s="80"/>
      <c r="KYY5" s="80"/>
      <c r="KYZ5" s="80"/>
      <c r="KZA5" s="80"/>
      <c r="KZB5" s="80"/>
      <c r="KZC5" s="80"/>
      <c r="KZD5" s="80"/>
      <c r="KZE5" s="80"/>
      <c r="KZF5" s="80"/>
      <c r="KZG5" s="80"/>
      <c r="KZH5" s="80"/>
      <c r="KZI5" s="80"/>
      <c r="KZJ5" s="80"/>
      <c r="KZK5" s="80"/>
      <c r="KZL5" s="80"/>
      <c r="KZM5" s="80"/>
      <c r="KZN5" s="80"/>
      <c r="KZO5" s="80"/>
      <c r="KZP5" s="80"/>
      <c r="KZQ5" s="80"/>
      <c r="KZR5" s="80"/>
      <c r="KZS5" s="80"/>
      <c r="KZT5" s="80"/>
      <c r="KZU5" s="80"/>
      <c r="KZV5" s="80"/>
      <c r="KZW5" s="80"/>
      <c r="KZX5" s="80"/>
      <c r="KZY5" s="80"/>
      <c r="KZZ5" s="80"/>
      <c r="LAA5" s="80"/>
      <c r="LAB5" s="80"/>
      <c r="LAC5" s="80"/>
      <c r="LAD5" s="80"/>
      <c r="LAE5" s="80"/>
      <c r="LAF5" s="80"/>
      <c r="LAG5" s="80"/>
      <c r="LAH5" s="80"/>
      <c r="LAI5" s="80"/>
      <c r="LAJ5" s="80"/>
      <c r="LAK5" s="80"/>
      <c r="LAL5" s="80"/>
      <c r="LAM5" s="80"/>
      <c r="LAN5" s="80"/>
      <c r="LAO5" s="80"/>
      <c r="LAP5" s="80"/>
      <c r="LAQ5" s="80"/>
      <c r="LAR5" s="80"/>
      <c r="LAS5" s="80"/>
      <c r="LAT5" s="80"/>
      <c r="LAU5" s="80"/>
      <c r="LAV5" s="80"/>
      <c r="LAW5" s="80"/>
      <c r="LAX5" s="80"/>
      <c r="LAY5" s="80"/>
      <c r="LAZ5" s="80"/>
      <c r="LBA5" s="80"/>
      <c r="LBB5" s="80"/>
      <c r="LBC5" s="80"/>
      <c r="LBD5" s="80"/>
      <c r="LBE5" s="80"/>
      <c r="LBF5" s="80"/>
      <c r="LBG5" s="80"/>
      <c r="LBH5" s="80"/>
      <c r="LBI5" s="80"/>
      <c r="LBJ5" s="80"/>
      <c r="LBK5" s="80"/>
      <c r="LBL5" s="80"/>
      <c r="LBM5" s="80"/>
      <c r="LBN5" s="80"/>
      <c r="LBO5" s="80"/>
      <c r="LBP5" s="80"/>
      <c r="LBQ5" s="80"/>
      <c r="LBR5" s="80"/>
      <c r="LBS5" s="80"/>
      <c r="LBT5" s="80"/>
      <c r="LBU5" s="80"/>
      <c r="LBV5" s="80"/>
      <c r="LBW5" s="80"/>
      <c r="LBX5" s="80"/>
      <c r="LBY5" s="80"/>
      <c r="LBZ5" s="80"/>
      <c r="LCA5" s="80"/>
      <c r="LCB5" s="80"/>
      <c r="LCC5" s="80"/>
      <c r="LCD5" s="80"/>
      <c r="LCE5" s="80"/>
      <c r="LCF5" s="80"/>
      <c r="LCG5" s="80"/>
      <c r="LCH5" s="80"/>
      <c r="LCI5" s="80"/>
      <c r="LCJ5" s="80"/>
      <c r="LCK5" s="80"/>
      <c r="LCL5" s="80"/>
      <c r="LCM5" s="80"/>
      <c r="LCN5" s="80"/>
      <c r="LCO5" s="80"/>
      <c r="LCP5" s="80"/>
      <c r="LCQ5" s="80"/>
      <c r="LCR5" s="80"/>
      <c r="LCS5" s="80"/>
      <c r="LCT5" s="80"/>
      <c r="LCU5" s="80"/>
      <c r="LCV5" s="80"/>
      <c r="LCW5" s="80"/>
      <c r="LCX5" s="80"/>
      <c r="LCY5" s="80"/>
      <c r="LCZ5" s="80"/>
      <c r="LDA5" s="80"/>
      <c r="LDB5" s="80"/>
      <c r="LDC5" s="80"/>
      <c r="LDD5" s="80"/>
      <c r="LDE5" s="80"/>
      <c r="LDF5" s="80"/>
      <c r="LDG5" s="80"/>
      <c r="LDH5" s="80"/>
      <c r="LDI5" s="80"/>
      <c r="LDJ5" s="80"/>
      <c r="LDK5" s="80"/>
      <c r="LDL5" s="80"/>
      <c r="LDM5" s="80"/>
      <c r="LDN5" s="80"/>
      <c r="LDO5" s="80"/>
      <c r="LDP5" s="80"/>
      <c r="LDQ5" s="80"/>
      <c r="LDR5" s="80"/>
      <c r="LDS5" s="80"/>
      <c r="LDT5" s="80"/>
      <c r="LDU5" s="80"/>
      <c r="LDV5" s="80"/>
      <c r="LDW5" s="80"/>
      <c r="LDX5" s="80"/>
      <c r="LDY5" s="80"/>
      <c r="LDZ5" s="80"/>
      <c r="LEA5" s="80"/>
      <c r="LEB5" s="80"/>
      <c r="LEC5" s="80"/>
      <c r="LED5" s="80"/>
      <c r="LEE5" s="80"/>
      <c r="LEF5" s="80"/>
      <c r="LEG5" s="80"/>
      <c r="LEH5" s="80"/>
      <c r="LEI5" s="80"/>
      <c r="LEJ5" s="80"/>
      <c r="LEK5" s="80"/>
      <c r="LEL5" s="80"/>
      <c r="LEM5" s="80"/>
      <c r="LEN5" s="80"/>
      <c r="LEO5" s="80"/>
      <c r="LEP5" s="80"/>
      <c r="LEQ5" s="80"/>
      <c r="LER5" s="80"/>
      <c r="LES5" s="80"/>
      <c r="LET5" s="80"/>
      <c r="LEU5" s="80"/>
      <c r="LEV5" s="80"/>
      <c r="LEW5" s="80"/>
      <c r="LEX5" s="80"/>
      <c r="LEY5" s="80"/>
      <c r="LEZ5" s="80"/>
      <c r="LFA5" s="80"/>
      <c r="LFB5" s="80"/>
      <c r="LFC5" s="80"/>
      <c r="LFD5" s="80"/>
      <c r="LFE5" s="80"/>
      <c r="LFF5" s="80"/>
      <c r="LFG5" s="80"/>
      <c r="LFH5" s="80"/>
      <c r="LFI5" s="80"/>
      <c r="LFJ5" s="80"/>
      <c r="LFK5" s="80"/>
      <c r="LFL5" s="80"/>
      <c r="LFM5" s="80"/>
      <c r="LFN5" s="80"/>
      <c r="LFO5" s="80"/>
      <c r="LFP5" s="80"/>
      <c r="LFQ5" s="80"/>
      <c r="LFR5" s="80"/>
      <c r="LFS5" s="80"/>
      <c r="LFT5" s="80"/>
      <c r="LFU5" s="80"/>
      <c r="LFV5" s="80"/>
      <c r="LFW5" s="80"/>
      <c r="LFX5" s="80"/>
      <c r="LFY5" s="80"/>
      <c r="LFZ5" s="80"/>
      <c r="LGA5" s="80"/>
      <c r="LGB5" s="80"/>
      <c r="LGC5" s="80"/>
      <c r="LGD5" s="80"/>
      <c r="LGE5" s="80"/>
      <c r="LGF5" s="80"/>
      <c r="LGG5" s="80"/>
      <c r="LGH5" s="80"/>
      <c r="LGI5" s="80"/>
      <c r="LGJ5" s="80"/>
      <c r="LGK5" s="80"/>
      <c r="LGL5" s="80"/>
      <c r="LGM5" s="80"/>
      <c r="LGN5" s="80"/>
      <c r="LGO5" s="80"/>
      <c r="LGP5" s="80"/>
      <c r="LGQ5" s="80"/>
      <c r="LGR5" s="80"/>
      <c r="LGS5" s="80"/>
      <c r="LGT5" s="80"/>
      <c r="LGU5" s="80"/>
      <c r="LGV5" s="80"/>
      <c r="LGW5" s="80"/>
      <c r="LGX5" s="80"/>
      <c r="LGY5" s="80"/>
      <c r="LGZ5" s="80"/>
      <c r="LHA5" s="80"/>
      <c r="LHB5" s="80"/>
      <c r="LHC5" s="80"/>
      <c r="LHD5" s="80"/>
      <c r="LHE5" s="80"/>
      <c r="LHF5" s="80"/>
      <c r="LHG5" s="80"/>
      <c r="LHH5" s="80"/>
      <c r="LHI5" s="80"/>
      <c r="LHJ5" s="80"/>
      <c r="LHK5" s="80"/>
      <c r="LHL5" s="80"/>
      <c r="LHM5" s="80"/>
      <c r="LHN5" s="80"/>
      <c r="LHO5" s="80"/>
      <c r="LHP5" s="80"/>
      <c r="LHQ5" s="80"/>
      <c r="LHR5" s="80"/>
      <c r="LHS5" s="80"/>
      <c r="LHT5" s="80"/>
      <c r="LHU5" s="80"/>
      <c r="LHV5" s="80"/>
      <c r="LHW5" s="80"/>
      <c r="LHX5" s="80"/>
      <c r="LHY5" s="80"/>
      <c r="LHZ5" s="80"/>
      <c r="LIA5" s="80"/>
      <c r="LIB5" s="80"/>
      <c r="LIC5" s="80"/>
      <c r="LID5" s="80"/>
      <c r="LIE5" s="80"/>
      <c r="LIF5" s="80"/>
      <c r="LIG5" s="80"/>
      <c r="LIH5" s="80"/>
      <c r="LII5" s="80"/>
      <c r="LIJ5" s="80"/>
      <c r="LIK5" s="80"/>
      <c r="LIL5" s="80"/>
      <c r="LIM5" s="80"/>
      <c r="LIN5" s="80"/>
      <c r="LIO5" s="80"/>
      <c r="LIP5" s="80"/>
      <c r="LIQ5" s="80"/>
      <c r="LIR5" s="80"/>
      <c r="LIS5" s="80"/>
      <c r="LIT5" s="80"/>
      <c r="LIU5" s="80"/>
      <c r="LIV5" s="80"/>
      <c r="LIW5" s="80"/>
      <c r="LIX5" s="80"/>
      <c r="LIY5" s="80"/>
      <c r="LIZ5" s="80"/>
      <c r="LJA5" s="80"/>
      <c r="LJB5" s="80"/>
      <c r="LJC5" s="80"/>
      <c r="LJD5" s="80"/>
      <c r="LJE5" s="80"/>
      <c r="LJF5" s="80"/>
      <c r="LJG5" s="80"/>
      <c r="LJH5" s="80"/>
      <c r="LJI5" s="80"/>
      <c r="LJJ5" s="80"/>
      <c r="LJK5" s="80"/>
      <c r="LJL5" s="80"/>
      <c r="LJM5" s="80"/>
      <c r="LJN5" s="80"/>
      <c r="LJO5" s="80"/>
      <c r="LJP5" s="80"/>
      <c r="LJQ5" s="80"/>
      <c r="LJR5" s="80"/>
      <c r="LJS5" s="80"/>
      <c r="LJT5" s="80"/>
      <c r="LJU5" s="80"/>
      <c r="LJV5" s="80"/>
      <c r="LJW5" s="80"/>
      <c r="LJX5" s="80"/>
      <c r="LJY5" s="80"/>
      <c r="LJZ5" s="80"/>
      <c r="LKA5" s="80"/>
      <c r="LKB5" s="80"/>
      <c r="LKC5" s="80"/>
      <c r="LKD5" s="80"/>
      <c r="LKE5" s="80"/>
      <c r="LKF5" s="80"/>
      <c r="LKG5" s="80"/>
      <c r="LKH5" s="80"/>
      <c r="LKI5" s="80"/>
      <c r="LKJ5" s="80"/>
      <c r="LKK5" s="80"/>
      <c r="LKL5" s="80"/>
      <c r="LKM5" s="80"/>
      <c r="LKN5" s="80"/>
      <c r="LKO5" s="80"/>
      <c r="LKP5" s="80"/>
      <c r="LKQ5" s="80"/>
      <c r="LKR5" s="80"/>
      <c r="LKS5" s="80"/>
      <c r="LKT5" s="80"/>
      <c r="LKU5" s="80"/>
      <c r="LKV5" s="80"/>
      <c r="LKW5" s="80"/>
      <c r="LKX5" s="80"/>
      <c r="LKY5" s="80"/>
      <c r="LKZ5" s="80"/>
      <c r="LLA5" s="80"/>
      <c r="LLB5" s="80"/>
      <c r="LLC5" s="80"/>
      <c r="LLD5" s="80"/>
      <c r="LLE5" s="80"/>
      <c r="LLF5" s="80"/>
      <c r="LLG5" s="80"/>
      <c r="LLH5" s="80"/>
      <c r="LLI5" s="80"/>
      <c r="LLJ5" s="80"/>
      <c r="LLK5" s="80"/>
      <c r="LLL5" s="80"/>
      <c r="LLM5" s="80"/>
      <c r="LLN5" s="80"/>
      <c r="LLO5" s="80"/>
      <c r="LLP5" s="80"/>
      <c r="LLQ5" s="80"/>
      <c r="LLR5" s="80"/>
      <c r="LLS5" s="80"/>
      <c r="LLT5" s="80"/>
      <c r="LLU5" s="80"/>
      <c r="LLV5" s="80"/>
      <c r="LLW5" s="80"/>
      <c r="LLX5" s="80"/>
      <c r="LLY5" s="80"/>
      <c r="LLZ5" s="80"/>
      <c r="LMA5" s="80"/>
      <c r="LMB5" s="80"/>
      <c r="LMC5" s="80"/>
      <c r="LMD5" s="80"/>
      <c r="LME5" s="80"/>
      <c r="LMF5" s="80"/>
      <c r="LMG5" s="80"/>
      <c r="LMH5" s="80"/>
      <c r="LMI5" s="80"/>
      <c r="LMJ5" s="80"/>
      <c r="LMK5" s="80"/>
      <c r="LML5" s="80"/>
      <c r="LMM5" s="80"/>
      <c r="LMN5" s="80"/>
      <c r="LMO5" s="80"/>
      <c r="LMP5" s="80"/>
      <c r="LMQ5" s="80"/>
      <c r="LMR5" s="80"/>
      <c r="LMS5" s="80"/>
      <c r="LMT5" s="80"/>
      <c r="LMU5" s="80"/>
      <c r="LMV5" s="80"/>
      <c r="LMW5" s="80"/>
      <c r="LMX5" s="80"/>
      <c r="LMY5" s="80"/>
      <c r="LMZ5" s="80"/>
      <c r="LNA5" s="80"/>
      <c r="LNB5" s="80"/>
      <c r="LNC5" s="80"/>
      <c r="LND5" s="80"/>
      <c r="LNE5" s="80"/>
      <c r="LNF5" s="80"/>
      <c r="LNG5" s="80"/>
      <c r="LNH5" s="80"/>
      <c r="LNI5" s="80"/>
      <c r="LNJ5" s="80"/>
      <c r="LNK5" s="80"/>
      <c r="LNL5" s="80"/>
      <c r="LNM5" s="80"/>
      <c r="LNN5" s="80"/>
      <c r="LNO5" s="80"/>
      <c r="LNP5" s="80"/>
      <c r="LNQ5" s="80"/>
      <c r="LNR5" s="80"/>
      <c r="LNS5" s="80"/>
      <c r="LNT5" s="80"/>
      <c r="LNU5" s="80"/>
      <c r="LNV5" s="80"/>
      <c r="LNW5" s="80"/>
      <c r="LNX5" s="80"/>
      <c r="LNY5" s="80"/>
      <c r="LNZ5" s="80"/>
      <c r="LOA5" s="80"/>
      <c r="LOB5" s="80"/>
      <c r="LOC5" s="80"/>
      <c r="LOD5" s="80"/>
      <c r="LOE5" s="80"/>
      <c r="LOF5" s="80"/>
      <c r="LOG5" s="80"/>
      <c r="LOH5" s="80"/>
      <c r="LOI5" s="80"/>
      <c r="LOJ5" s="80"/>
      <c r="LOK5" s="80"/>
      <c r="LOL5" s="80"/>
      <c r="LOM5" s="80"/>
      <c r="LON5" s="80"/>
      <c r="LOO5" s="80"/>
      <c r="LOP5" s="80"/>
      <c r="LOQ5" s="80"/>
      <c r="LOR5" s="80"/>
      <c r="LOS5" s="80"/>
      <c r="LOT5" s="80"/>
      <c r="LOU5" s="80"/>
      <c r="LOV5" s="80"/>
      <c r="LOW5" s="80"/>
      <c r="LOX5" s="80"/>
      <c r="LOY5" s="80"/>
      <c r="LOZ5" s="80"/>
      <c r="LPA5" s="80"/>
      <c r="LPB5" s="80"/>
      <c r="LPC5" s="80"/>
      <c r="LPD5" s="80"/>
      <c r="LPE5" s="80"/>
      <c r="LPF5" s="80"/>
      <c r="LPG5" s="80"/>
      <c r="LPH5" s="80"/>
      <c r="LPI5" s="80"/>
      <c r="LPJ5" s="80"/>
      <c r="LPK5" s="80"/>
      <c r="LPL5" s="80"/>
      <c r="LPM5" s="80"/>
      <c r="LPN5" s="80"/>
      <c r="LPO5" s="80"/>
      <c r="LPP5" s="80"/>
      <c r="LPQ5" s="80"/>
      <c r="LPR5" s="80"/>
      <c r="LPS5" s="80"/>
      <c r="LPT5" s="80"/>
      <c r="LPU5" s="80"/>
      <c r="LPV5" s="80"/>
      <c r="LPW5" s="80"/>
      <c r="LPX5" s="80"/>
      <c r="LPY5" s="80"/>
      <c r="LPZ5" s="80"/>
      <c r="LQA5" s="80"/>
      <c r="LQB5" s="80"/>
      <c r="LQC5" s="80"/>
      <c r="LQD5" s="80"/>
      <c r="LQE5" s="80"/>
      <c r="LQF5" s="80"/>
      <c r="LQG5" s="80"/>
      <c r="LQH5" s="80"/>
      <c r="LQI5" s="80"/>
      <c r="LQJ5" s="80"/>
      <c r="LQK5" s="80"/>
      <c r="LQL5" s="80"/>
      <c r="LQM5" s="80"/>
      <c r="LQN5" s="80"/>
      <c r="LQO5" s="80"/>
      <c r="LQP5" s="80"/>
      <c r="LQQ5" s="80"/>
      <c r="LQR5" s="80"/>
      <c r="LQS5" s="80"/>
      <c r="LQT5" s="80"/>
      <c r="LQU5" s="80"/>
      <c r="LQV5" s="80"/>
      <c r="LQW5" s="80"/>
      <c r="LQX5" s="80"/>
      <c r="LQY5" s="80"/>
      <c r="LQZ5" s="80"/>
      <c r="LRA5" s="80"/>
      <c r="LRB5" s="80"/>
      <c r="LRC5" s="80"/>
      <c r="LRD5" s="80"/>
      <c r="LRE5" s="80"/>
      <c r="LRF5" s="80"/>
      <c r="LRG5" s="80"/>
      <c r="LRH5" s="80"/>
      <c r="LRI5" s="80"/>
      <c r="LRJ5" s="80"/>
      <c r="LRK5" s="80"/>
      <c r="LRL5" s="80"/>
      <c r="LRM5" s="80"/>
      <c r="LRN5" s="80"/>
      <c r="LRO5" s="80"/>
      <c r="LRP5" s="80"/>
      <c r="LRQ5" s="80"/>
      <c r="LRR5" s="80"/>
      <c r="LRS5" s="80"/>
      <c r="LRT5" s="80"/>
      <c r="LRU5" s="80"/>
      <c r="LRV5" s="80"/>
      <c r="LRW5" s="80"/>
      <c r="LRX5" s="80"/>
      <c r="LRY5" s="80"/>
      <c r="LRZ5" s="80"/>
      <c r="LSA5" s="80"/>
      <c r="LSB5" s="80"/>
      <c r="LSC5" s="80"/>
      <c r="LSD5" s="80"/>
      <c r="LSE5" s="80"/>
      <c r="LSF5" s="80"/>
      <c r="LSG5" s="80"/>
      <c r="LSH5" s="80"/>
      <c r="LSI5" s="80"/>
      <c r="LSJ5" s="80"/>
      <c r="LSK5" s="80"/>
      <c r="LSL5" s="80"/>
      <c r="LSM5" s="80"/>
      <c r="LSN5" s="80"/>
      <c r="LSO5" s="80"/>
      <c r="LSP5" s="80"/>
      <c r="LSQ5" s="80"/>
      <c r="LSR5" s="80"/>
      <c r="LSS5" s="80"/>
      <c r="LST5" s="80"/>
      <c r="LSU5" s="80"/>
      <c r="LSV5" s="80"/>
      <c r="LSW5" s="80"/>
      <c r="LSX5" s="80"/>
      <c r="LSY5" s="80"/>
      <c r="LSZ5" s="80"/>
      <c r="LTA5" s="80"/>
      <c r="LTB5" s="80"/>
      <c r="LTC5" s="80"/>
      <c r="LTD5" s="80"/>
      <c r="LTE5" s="80"/>
      <c r="LTF5" s="80"/>
      <c r="LTG5" s="80"/>
      <c r="LTH5" s="80"/>
      <c r="LTI5" s="80"/>
      <c r="LTJ5" s="80"/>
      <c r="LTK5" s="80"/>
      <c r="LTL5" s="80"/>
      <c r="LTM5" s="80"/>
      <c r="LTN5" s="80"/>
      <c r="LTO5" s="80"/>
      <c r="LTP5" s="80"/>
      <c r="LTQ5" s="80"/>
      <c r="LTR5" s="80"/>
      <c r="LTS5" s="80"/>
      <c r="LTT5" s="80"/>
      <c r="LTU5" s="80"/>
      <c r="LTV5" s="80"/>
      <c r="LTW5" s="80"/>
      <c r="LTX5" s="80"/>
      <c r="LTY5" s="80"/>
      <c r="LTZ5" s="80"/>
      <c r="LUA5" s="80"/>
      <c r="LUB5" s="80"/>
      <c r="LUC5" s="80"/>
      <c r="LUD5" s="80"/>
      <c r="LUE5" s="80"/>
      <c r="LUF5" s="80"/>
      <c r="LUG5" s="80"/>
      <c r="LUH5" s="80"/>
      <c r="LUI5" s="80"/>
      <c r="LUJ5" s="80"/>
      <c r="LUK5" s="80"/>
      <c r="LUL5" s="80"/>
      <c r="LUM5" s="80"/>
      <c r="LUN5" s="80"/>
      <c r="LUO5" s="80"/>
      <c r="LUP5" s="80"/>
      <c r="LUQ5" s="80"/>
      <c r="LUR5" s="80"/>
      <c r="LUS5" s="80"/>
      <c r="LUT5" s="80"/>
      <c r="LUU5" s="80"/>
      <c r="LUV5" s="80"/>
      <c r="LUW5" s="80"/>
      <c r="LUX5" s="80"/>
      <c r="LUY5" s="80"/>
      <c r="LUZ5" s="80"/>
      <c r="LVA5" s="80"/>
      <c r="LVB5" s="80"/>
      <c r="LVC5" s="80"/>
      <c r="LVD5" s="80"/>
      <c r="LVE5" s="80"/>
      <c r="LVF5" s="80"/>
      <c r="LVG5" s="80"/>
      <c r="LVH5" s="80"/>
      <c r="LVI5" s="80"/>
      <c r="LVJ5" s="80"/>
      <c r="LVK5" s="80"/>
      <c r="LVL5" s="80"/>
      <c r="LVM5" s="80"/>
      <c r="LVN5" s="80"/>
      <c r="LVO5" s="80"/>
      <c r="LVP5" s="80"/>
      <c r="LVQ5" s="80"/>
      <c r="LVR5" s="80"/>
      <c r="LVS5" s="80"/>
      <c r="LVT5" s="80"/>
      <c r="LVU5" s="80"/>
      <c r="LVV5" s="80"/>
      <c r="LVW5" s="80"/>
      <c r="LVX5" s="80"/>
      <c r="LVY5" s="80"/>
      <c r="LVZ5" s="80"/>
      <c r="LWA5" s="80"/>
      <c r="LWB5" s="80"/>
      <c r="LWC5" s="80"/>
      <c r="LWD5" s="80"/>
      <c r="LWE5" s="80"/>
      <c r="LWF5" s="80"/>
      <c r="LWG5" s="80"/>
      <c r="LWH5" s="80"/>
      <c r="LWI5" s="80"/>
      <c r="LWJ5" s="80"/>
      <c r="LWK5" s="80"/>
      <c r="LWL5" s="80"/>
      <c r="LWM5" s="80"/>
      <c r="LWN5" s="80"/>
      <c r="LWO5" s="80"/>
      <c r="LWP5" s="80"/>
      <c r="LWQ5" s="80"/>
      <c r="LWR5" s="80"/>
      <c r="LWS5" s="80"/>
      <c r="LWT5" s="80"/>
      <c r="LWU5" s="80"/>
      <c r="LWV5" s="80"/>
      <c r="LWW5" s="80"/>
      <c r="LWX5" s="80"/>
      <c r="LWY5" s="80"/>
      <c r="LWZ5" s="80"/>
      <c r="LXA5" s="80"/>
      <c r="LXB5" s="80"/>
      <c r="LXC5" s="80"/>
      <c r="LXD5" s="80"/>
      <c r="LXE5" s="80"/>
      <c r="LXF5" s="80"/>
      <c r="LXG5" s="80"/>
      <c r="LXH5" s="80"/>
      <c r="LXI5" s="80"/>
      <c r="LXJ5" s="80"/>
      <c r="LXK5" s="80"/>
      <c r="LXL5" s="80"/>
      <c r="LXM5" s="80"/>
      <c r="LXN5" s="80"/>
      <c r="LXO5" s="80"/>
      <c r="LXP5" s="80"/>
      <c r="LXQ5" s="80"/>
      <c r="LXR5" s="80"/>
      <c r="LXS5" s="80"/>
      <c r="LXT5" s="80"/>
      <c r="LXU5" s="80"/>
      <c r="LXV5" s="80"/>
      <c r="LXW5" s="80"/>
      <c r="LXX5" s="80"/>
      <c r="LXY5" s="80"/>
      <c r="LXZ5" s="80"/>
      <c r="LYA5" s="80"/>
      <c r="LYB5" s="80"/>
      <c r="LYC5" s="80"/>
      <c r="LYD5" s="80"/>
      <c r="LYE5" s="80"/>
      <c r="LYF5" s="80"/>
      <c r="LYG5" s="80"/>
      <c r="LYH5" s="80"/>
      <c r="LYI5" s="80"/>
      <c r="LYJ5" s="80"/>
      <c r="LYK5" s="80"/>
      <c r="LYL5" s="80"/>
      <c r="LYM5" s="80"/>
      <c r="LYN5" s="80"/>
      <c r="LYO5" s="80"/>
      <c r="LYP5" s="80"/>
      <c r="LYQ5" s="80"/>
      <c r="LYR5" s="80"/>
      <c r="LYS5" s="80"/>
      <c r="LYT5" s="80"/>
      <c r="LYU5" s="80"/>
      <c r="LYV5" s="80"/>
      <c r="LYW5" s="80"/>
      <c r="LYX5" s="80"/>
      <c r="LYY5" s="80"/>
      <c r="LYZ5" s="80"/>
      <c r="LZA5" s="80"/>
      <c r="LZB5" s="80"/>
      <c r="LZC5" s="80"/>
      <c r="LZD5" s="80"/>
      <c r="LZE5" s="80"/>
      <c r="LZF5" s="80"/>
      <c r="LZG5" s="80"/>
      <c r="LZH5" s="80"/>
      <c r="LZI5" s="80"/>
      <c r="LZJ5" s="80"/>
      <c r="LZK5" s="80"/>
      <c r="LZL5" s="80"/>
      <c r="LZM5" s="80"/>
      <c r="LZN5" s="80"/>
      <c r="LZO5" s="80"/>
      <c r="LZP5" s="80"/>
      <c r="LZQ5" s="80"/>
      <c r="LZR5" s="80"/>
      <c r="LZS5" s="80"/>
      <c r="LZT5" s="80"/>
      <c r="LZU5" s="80"/>
      <c r="LZV5" s="80"/>
      <c r="LZW5" s="80"/>
      <c r="LZX5" s="80"/>
      <c r="LZY5" s="80"/>
      <c r="LZZ5" s="80"/>
      <c r="MAA5" s="80"/>
      <c r="MAB5" s="80"/>
      <c r="MAC5" s="80"/>
      <c r="MAD5" s="80"/>
      <c r="MAE5" s="80"/>
      <c r="MAF5" s="80"/>
      <c r="MAG5" s="80"/>
      <c r="MAH5" s="80"/>
      <c r="MAI5" s="80"/>
      <c r="MAJ5" s="80"/>
      <c r="MAK5" s="80"/>
      <c r="MAL5" s="80"/>
      <c r="MAM5" s="80"/>
      <c r="MAN5" s="80"/>
      <c r="MAO5" s="80"/>
      <c r="MAP5" s="80"/>
      <c r="MAQ5" s="80"/>
      <c r="MAR5" s="80"/>
      <c r="MAS5" s="80"/>
      <c r="MAT5" s="80"/>
      <c r="MAU5" s="80"/>
      <c r="MAV5" s="80"/>
      <c r="MAW5" s="80"/>
      <c r="MAX5" s="80"/>
      <c r="MAY5" s="80"/>
      <c r="MAZ5" s="80"/>
      <c r="MBA5" s="80"/>
      <c r="MBB5" s="80"/>
      <c r="MBC5" s="80"/>
      <c r="MBD5" s="80"/>
      <c r="MBE5" s="80"/>
      <c r="MBF5" s="80"/>
      <c r="MBG5" s="80"/>
      <c r="MBH5" s="80"/>
      <c r="MBI5" s="80"/>
      <c r="MBJ5" s="80"/>
      <c r="MBK5" s="80"/>
      <c r="MBL5" s="80"/>
      <c r="MBM5" s="80"/>
      <c r="MBN5" s="80"/>
      <c r="MBO5" s="80"/>
      <c r="MBP5" s="80"/>
      <c r="MBQ5" s="80"/>
      <c r="MBR5" s="80"/>
      <c r="MBS5" s="80"/>
      <c r="MBT5" s="80"/>
      <c r="MBU5" s="80"/>
      <c r="MBV5" s="80"/>
      <c r="MBW5" s="80"/>
      <c r="MBX5" s="80"/>
      <c r="MBY5" s="80"/>
      <c r="MBZ5" s="80"/>
      <c r="MCA5" s="80"/>
      <c r="MCB5" s="80"/>
      <c r="MCC5" s="80"/>
      <c r="MCD5" s="80"/>
      <c r="MCE5" s="80"/>
      <c r="MCF5" s="80"/>
      <c r="MCG5" s="80"/>
      <c r="MCH5" s="80"/>
      <c r="MCI5" s="80"/>
      <c r="MCJ5" s="80"/>
      <c r="MCK5" s="80"/>
      <c r="MCL5" s="80"/>
      <c r="MCM5" s="80"/>
      <c r="MCN5" s="80"/>
      <c r="MCO5" s="80"/>
      <c r="MCP5" s="80"/>
      <c r="MCQ5" s="80"/>
      <c r="MCR5" s="80"/>
      <c r="MCS5" s="80"/>
      <c r="MCT5" s="80"/>
      <c r="MCU5" s="80"/>
      <c r="MCV5" s="80"/>
      <c r="MCW5" s="80"/>
      <c r="MCX5" s="80"/>
      <c r="MCY5" s="80"/>
      <c r="MCZ5" s="80"/>
      <c r="MDA5" s="80"/>
      <c r="MDB5" s="80"/>
      <c r="MDC5" s="80"/>
      <c r="MDD5" s="80"/>
      <c r="MDE5" s="80"/>
      <c r="MDF5" s="80"/>
      <c r="MDG5" s="80"/>
      <c r="MDH5" s="80"/>
      <c r="MDI5" s="80"/>
      <c r="MDJ5" s="80"/>
      <c r="MDK5" s="80"/>
      <c r="MDL5" s="80"/>
      <c r="MDM5" s="80"/>
      <c r="MDN5" s="80"/>
      <c r="MDO5" s="80"/>
      <c r="MDP5" s="80"/>
      <c r="MDQ5" s="80"/>
      <c r="MDR5" s="80"/>
      <c r="MDS5" s="80"/>
      <c r="MDT5" s="80"/>
      <c r="MDU5" s="80"/>
      <c r="MDV5" s="80"/>
      <c r="MDW5" s="80"/>
      <c r="MDX5" s="80"/>
      <c r="MDY5" s="80"/>
      <c r="MDZ5" s="80"/>
      <c r="MEA5" s="80"/>
      <c r="MEB5" s="80"/>
      <c r="MEC5" s="80"/>
      <c r="MED5" s="80"/>
      <c r="MEE5" s="80"/>
      <c r="MEF5" s="80"/>
      <c r="MEG5" s="80"/>
      <c r="MEH5" s="80"/>
      <c r="MEI5" s="80"/>
      <c r="MEJ5" s="80"/>
      <c r="MEK5" s="80"/>
      <c r="MEL5" s="80"/>
      <c r="MEM5" s="80"/>
      <c r="MEN5" s="80"/>
      <c r="MEO5" s="80"/>
      <c r="MEP5" s="80"/>
      <c r="MEQ5" s="80"/>
      <c r="MER5" s="80"/>
      <c r="MES5" s="80"/>
      <c r="MET5" s="80"/>
      <c r="MEU5" s="80"/>
      <c r="MEV5" s="80"/>
      <c r="MEW5" s="80"/>
      <c r="MEX5" s="80"/>
      <c r="MEY5" s="80"/>
      <c r="MEZ5" s="80"/>
      <c r="MFA5" s="80"/>
      <c r="MFB5" s="80"/>
      <c r="MFC5" s="80"/>
      <c r="MFD5" s="80"/>
      <c r="MFE5" s="80"/>
      <c r="MFF5" s="80"/>
      <c r="MFG5" s="80"/>
      <c r="MFH5" s="80"/>
      <c r="MFI5" s="80"/>
      <c r="MFJ5" s="80"/>
      <c r="MFK5" s="80"/>
      <c r="MFL5" s="80"/>
      <c r="MFM5" s="80"/>
      <c r="MFN5" s="80"/>
      <c r="MFO5" s="80"/>
      <c r="MFP5" s="80"/>
      <c r="MFQ5" s="80"/>
      <c r="MFR5" s="80"/>
      <c r="MFS5" s="80"/>
      <c r="MFT5" s="80"/>
      <c r="MFU5" s="80"/>
      <c r="MFV5" s="80"/>
      <c r="MFW5" s="80"/>
      <c r="MFX5" s="80"/>
      <c r="MFY5" s="80"/>
      <c r="MFZ5" s="80"/>
      <c r="MGA5" s="80"/>
      <c r="MGB5" s="80"/>
      <c r="MGC5" s="80"/>
      <c r="MGD5" s="80"/>
      <c r="MGE5" s="80"/>
      <c r="MGF5" s="80"/>
      <c r="MGG5" s="80"/>
      <c r="MGH5" s="80"/>
      <c r="MGI5" s="80"/>
      <c r="MGJ5" s="80"/>
      <c r="MGK5" s="80"/>
      <c r="MGL5" s="80"/>
      <c r="MGM5" s="80"/>
      <c r="MGN5" s="80"/>
      <c r="MGO5" s="80"/>
      <c r="MGP5" s="80"/>
      <c r="MGQ5" s="80"/>
      <c r="MGR5" s="80"/>
      <c r="MGS5" s="80"/>
      <c r="MGT5" s="80"/>
      <c r="MGU5" s="80"/>
      <c r="MGV5" s="80"/>
      <c r="MGW5" s="80"/>
      <c r="MGX5" s="80"/>
      <c r="MGY5" s="80"/>
      <c r="MGZ5" s="80"/>
      <c r="MHA5" s="80"/>
      <c r="MHB5" s="80"/>
      <c r="MHC5" s="80"/>
      <c r="MHD5" s="80"/>
      <c r="MHE5" s="80"/>
      <c r="MHF5" s="80"/>
      <c r="MHG5" s="80"/>
      <c r="MHH5" s="80"/>
      <c r="MHI5" s="80"/>
      <c r="MHJ5" s="80"/>
      <c r="MHK5" s="80"/>
      <c r="MHL5" s="80"/>
      <c r="MHM5" s="80"/>
      <c r="MHN5" s="80"/>
      <c r="MHO5" s="80"/>
      <c r="MHP5" s="80"/>
      <c r="MHQ5" s="80"/>
      <c r="MHR5" s="80"/>
      <c r="MHS5" s="80"/>
      <c r="MHT5" s="80"/>
      <c r="MHU5" s="80"/>
      <c r="MHV5" s="80"/>
      <c r="MHW5" s="80"/>
      <c r="MHX5" s="80"/>
      <c r="MHY5" s="80"/>
      <c r="MHZ5" s="80"/>
      <c r="MIA5" s="80"/>
      <c r="MIB5" s="80"/>
      <c r="MIC5" s="80"/>
      <c r="MID5" s="80"/>
      <c r="MIE5" s="80"/>
      <c r="MIF5" s="80"/>
      <c r="MIG5" s="80"/>
      <c r="MIH5" s="80"/>
      <c r="MII5" s="80"/>
      <c r="MIJ5" s="80"/>
      <c r="MIK5" s="80"/>
      <c r="MIL5" s="80"/>
      <c r="MIM5" s="80"/>
      <c r="MIN5" s="80"/>
      <c r="MIO5" s="80"/>
      <c r="MIP5" s="80"/>
      <c r="MIQ5" s="80"/>
      <c r="MIR5" s="80"/>
      <c r="MIS5" s="80"/>
      <c r="MIT5" s="80"/>
      <c r="MIU5" s="80"/>
      <c r="MIV5" s="80"/>
      <c r="MIW5" s="80"/>
      <c r="MIX5" s="80"/>
      <c r="MIY5" s="80"/>
      <c r="MIZ5" s="80"/>
      <c r="MJA5" s="80"/>
      <c r="MJB5" s="80"/>
      <c r="MJC5" s="80"/>
      <c r="MJD5" s="80"/>
      <c r="MJE5" s="80"/>
      <c r="MJF5" s="80"/>
      <c r="MJG5" s="80"/>
      <c r="MJH5" s="80"/>
      <c r="MJI5" s="80"/>
      <c r="MJJ5" s="80"/>
      <c r="MJK5" s="80"/>
      <c r="MJL5" s="80"/>
      <c r="MJM5" s="80"/>
      <c r="MJN5" s="80"/>
      <c r="MJO5" s="80"/>
      <c r="MJP5" s="80"/>
      <c r="MJQ5" s="80"/>
      <c r="MJR5" s="80"/>
      <c r="MJS5" s="80"/>
      <c r="MJT5" s="80"/>
      <c r="MJU5" s="80"/>
      <c r="MJV5" s="80"/>
      <c r="MJW5" s="80"/>
      <c r="MJX5" s="80"/>
      <c r="MJY5" s="80"/>
      <c r="MJZ5" s="80"/>
      <c r="MKA5" s="80"/>
      <c r="MKB5" s="80"/>
      <c r="MKC5" s="80"/>
      <c r="MKD5" s="80"/>
      <c r="MKE5" s="80"/>
      <c r="MKF5" s="80"/>
      <c r="MKG5" s="80"/>
      <c r="MKH5" s="80"/>
      <c r="MKI5" s="80"/>
      <c r="MKJ5" s="80"/>
      <c r="MKK5" s="80"/>
      <c r="MKL5" s="80"/>
      <c r="MKM5" s="80"/>
      <c r="MKN5" s="80"/>
      <c r="MKO5" s="80"/>
      <c r="MKP5" s="80"/>
      <c r="MKQ5" s="80"/>
      <c r="MKR5" s="80"/>
      <c r="MKS5" s="80"/>
      <c r="MKT5" s="80"/>
      <c r="MKU5" s="80"/>
      <c r="MKV5" s="80"/>
      <c r="MKW5" s="80"/>
      <c r="MKX5" s="80"/>
      <c r="MKY5" s="80"/>
      <c r="MKZ5" s="80"/>
      <c r="MLA5" s="80"/>
      <c r="MLB5" s="80"/>
      <c r="MLC5" s="80"/>
      <c r="MLD5" s="80"/>
      <c r="MLE5" s="80"/>
      <c r="MLF5" s="80"/>
      <c r="MLG5" s="80"/>
      <c r="MLH5" s="80"/>
      <c r="MLI5" s="80"/>
      <c r="MLJ5" s="80"/>
      <c r="MLK5" s="80"/>
      <c r="MLL5" s="80"/>
      <c r="MLM5" s="80"/>
      <c r="MLN5" s="80"/>
      <c r="MLO5" s="80"/>
      <c r="MLP5" s="80"/>
      <c r="MLQ5" s="80"/>
      <c r="MLR5" s="80"/>
      <c r="MLS5" s="80"/>
      <c r="MLT5" s="80"/>
      <c r="MLU5" s="80"/>
      <c r="MLV5" s="80"/>
      <c r="MLW5" s="80"/>
      <c r="MLX5" s="80"/>
      <c r="MLY5" s="80"/>
      <c r="MLZ5" s="80"/>
      <c r="MMA5" s="80"/>
      <c r="MMB5" s="80"/>
      <c r="MMC5" s="80"/>
      <c r="MMD5" s="80"/>
      <c r="MME5" s="80"/>
      <c r="MMF5" s="80"/>
      <c r="MMG5" s="80"/>
      <c r="MMH5" s="80"/>
      <c r="MMI5" s="80"/>
      <c r="MMJ5" s="80"/>
      <c r="MMK5" s="80"/>
      <c r="MML5" s="80"/>
      <c r="MMM5" s="80"/>
      <c r="MMN5" s="80"/>
      <c r="MMO5" s="80"/>
      <c r="MMP5" s="80"/>
      <c r="MMQ5" s="80"/>
      <c r="MMR5" s="80"/>
      <c r="MMS5" s="80"/>
      <c r="MMT5" s="80"/>
      <c r="MMU5" s="80"/>
      <c r="MMV5" s="80"/>
      <c r="MMW5" s="80"/>
      <c r="MMX5" s="80"/>
      <c r="MMY5" s="80"/>
      <c r="MMZ5" s="80"/>
      <c r="MNA5" s="80"/>
      <c r="MNB5" s="80"/>
      <c r="MNC5" s="80"/>
      <c r="MND5" s="80"/>
      <c r="MNE5" s="80"/>
      <c r="MNF5" s="80"/>
      <c r="MNG5" s="80"/>
      <c r="MNH5" s="80"/>
      <c r="MNI5" s="80"/>
      <c r="MNJ5" s="80"/>
      <c r="MNK5" s="80"/>
      <c r="MNL5" s="80"/>
      <c r="MNM5" s="80"/>
      <c r="MNN5" s="80"/>
      <c r="MNO5" s="80"/>
      <c r="MNP5" s="80"/>
      <c r="MNQ5" s="80"/>
      <c r="MNR5" s="80"/>
      <c r="MNS5" s="80"/>
      <c r="MNT5" s="80"/>
      <c r="MNU5" s="80"/>
      <c r="MNV5" s="80"/>
      <c r="MNW5" s="80"/>
      <c r="MNX5" s="80"/>
      <c r="MNY5" s="80"/>
      <c r="MNZ5" s="80"/>
      <c r="MOA5" s="80"/>
      <c r="MOB5" s="80"/>
      <c r="MOC5" s="80"/>
      <c r="MOD5" s="80"/>
      <c r="MOE5" s="80"/>
      <c r="MOF5" s="80"/>
      <c r="MOG5" s="80"/>
      <c r="MOH5" s="80"/>
      <c r="MOI5" s="80"/>
      <c r="MOJ5" s="80"/>
      <c r="MOK5" s="80"/>
      <c r="MOL5" s="80"/>
      <c r="MOM5" s="80"/>
      <c r="MON5" s="80"/>
      <c r="MOO5" s="80"/>
      <c r="MOP5" s="80"/>
      <c r="MOQ5" s="80"/>
      <c r="MOR5" s="80"/>
      <c r="MOS5" s="80"/>
      <c r="MOT5" s="80"/>
      <c r="MOU5" s="80"/>
      <c r="MOV5" s="80"/>
      <c r="MOW5" s="80"/>
      <c r="MOX5" s="80"/>
      <c r="MOY5" s="80"/>
      <c r="MOZ5" s="80"/>
      <c r="MPA5" s="80"/>
      <c r="MPB5" s="80"/>
      <c r="MPC5" s="80"/>
      <c r="MPD5" s="80"/>
      <c r="MPE5" s="80"/>
      <c r="MPF5" s="80"/>
      <c r="MPG5" s="80"/>
      <c r="MPH5" s="80"/>
      <c r="MPI5" s="80"/>
      <c r="MPJ5" s="80"/>
      <c r="MPK5" s="80"/>
      <c r="MPL5" s="80"/>
      <c r="MPM5" s="80"/>
      <c r="MPN5" s="80"/>
      <c r="MPO5" s="80"/>
      <c r="MPP5" s="80"/>
      <c r="MPQ5" s="80"/>
      <c r="MPR5" s="80"/>
      <c r="MPS5" s="80"/>
      <c r="MPT5" s="80"/>
      <c r="MPU5" s="80"/>
      <c r="MPV5" s="80"/>
      <c r="MPW5" s="80"/>
      <c r="MPX5" s="80"/>
      <c r="MPY5" s="80"/>
      <c r="MPZ5" s="80"/>
      <c r="MQA5" s="80"/>
      <c r="MQB5" s="80"/>
      <c r="MQC5" s="80"/>
      <c r="MQD5" s="80"/>
      <c r="MQE5" s="80"/>
      <c r="MQF5" s="80"/>
      <c r="MQG5" s="80"/>
      <c r="MQH5" s="80"/>
      <c r="MQI5" s="80"/>
      <c r="MQJ5" s="80"/>
      <c r="MQK5" s="80"/>
      <c r="MQL5" s="80"/>
      <c r="MQM5" s="80"/>
      <c r="MQN5" s="80"/>
      <c r="MQO5" s="80"/>
      <c r="MQP5" s="80"/>
      <c r="MQQ5" s="80"/>
      <c r="MQR5" s="80"/>
      <c r="MQS5" s="80"/>
      <c r="MQT5" s="80"/>
      <c r="MQU5" s="80"/>
      <c r="MQV5" s="80"/>
      <c r="MQW5" s="80"/>
      <c r="MQX5" s="80"/>
      <c r="MQY5" s="80"/>
      <c r="MQZ5" s="80"/>
      <c r="MRA5" s="80"/>
      <c r="MRB5" s="80"/>
      <c r="MRC5" s="80"/>
      <c r="MRD5" s="80"/>
      <c r="MRE5" s="80"/>
      <c r="MRF5" s="80"/>
      <c r="MRG5" s="80"/>
      <c r="MRH5" s="80"/>
      <c r="MRI5" s="80"/>
      <c r="MRJ5" s="80"/>
      <c r="MRK5" s="80"/>
      <c r="MRL5" s="80"/>
      <c r="MRM5" s="80"/>
      <c r="MRN5" s="80"/>
      <c r="MRO5" s="80"/>
      <c r="MRP5" s="80"/>
      <c r="MRQ5" s="80"/>
      <c r="MRR5" s="80"/>
      <c r="MRS5" s="80"/>
      <c r="MRT5" s="80"/>
      <c r="MRU5" s="80"/>
      <c r="MRV5" s="80"/>
      <c r="MRW5" s="80"/>
      <c r="MRX5" s="80"/>
      <c r="MRY5" s="80"/>
      <c r="MRZ5" s="80"/>
      <c r="MSA5" s="80"/>
      <c r="MSB5" s="80"/>
      <c r="MSC5" s="80"/>
      <c r="MSD5" s="80"/>
      <c r="MSE5" s="80"/>
      <c r="MSF5" s="80"/>
      <c r="MSG5" s="80"/>
      <c r="MSH5" s="80"/>
      <c r="MSI5" s="80"/>
      <c r="MSJ5" s="80"/>
      <c r="MSK5" s="80"/>
      <c r="MSL5" s="80"/>
      <c r="MSM5" s="80"/>
      <c r="MSN5" s="80"/>
      <c r="MSO5" s="80"/>
      <c r="MSP5" s="80"/>
      <c r="MSQ5" s="80"/>
      <c r="MSR5" s="80"/>
      <c r="MSS5" s="80"/>
      <c r="MST5" s="80"/>
      <c r="MSU5" s="80"/>
      <c r="MSV5" s="80"/>
      <c r="MSW5" s="80"/>
      <c r="MSX5" s="80"/>
      <c r="MSY5" s="80"/>
      <c r="MSZ5" s="80"/>
      <c r="MTA5" s="80"/>
      <c r="MTB5" s="80"/>
      <c r="MTC5" s="80"/>
      <c r="MTD5" s="80"/>
      <c r="MTE5" s="80"/>
      <c r="MTF5" s="80"/>
      <c r="MTG5" s="80"/>
      <c r="MTH5" s="80"/>
      <c r="MTI5" s="80"/>
      <c r="MTJ5" s="80"/>
      <c r="MTK5" s="80"/>
      <c r="MTL5" s="80"/>
      <c r="MTM5" s="80"/>
      <c r="MTN5" s="80"/>
      <c r="MTO5" s="80"/>
      <c r="MTP5" s="80"/>
      <c r="MTQ5" s="80"/>
      <c r="MTR5" s="80"/>
      <c r="MTS5" s="80"/>
      <c r="MTT5" s="80"/>
      <c r="MTU5" s="80"/>
      <c r="MTV5" s="80"/>
      <c r="MTW5" s="80"/>
      <c r="MTX5" s="80"/>
      <c r="MTY5" s="80"/>
      <c r="MTZ5" s="80"/>
      <c r="MUA5" s="80"/>
      <c r="MUB5" s="80"/>
      <c r="MUC5" s="80"/>
      <c r="MUD5" s="80"/>
      <c r="MUE5" s="80"/>
      <c r="MUF5" s="80"/>
      <c r="MUG5" s="80"/>
      <c r="MUH5" s="80"/>
      <c r="MUI5" s="80"/>
      <c r="MUJ5" s="80"/>
      <c r="MUK5" s="80"/>
      <c r="MUL5" s="80"/>
      <c r="MUM5" s="80"/>
      <c r="MUN5" s="80"/>
      <c r="MUO5" s="80"/>
      <c r="MUP5" s="80"/>
      <c r="MUQ5" s="80"/>
      <c r="MUR5" s="80"/>
      <c r="MUS5" s="80"/>
      <c r="MUT5" s="80"/>
      <c r="MUU5" s="80"/>
      <c r="MUV5" s="80"/>
      <c r="MUW5" s="80"/>
      <c r="MUX5" s="80"/>
      <c r="MUY5" s="80"/>
      <c r="MUZ5" s="80"/>
      <c r="MVA5" s="80"/>
      <c r="MVB5" s="80"/>
      <c r="MVC5" s="80"/>
      <c r="MVD5" s="80"/>
      <c r="MVE5" s="80"/>
      <c r="MVF5" s="80"/>
      <c r="MVG5" s="80"/>
      <c r="MVH5" s="80"/>
      <c r="MVI5" s="80"/>
      <c r="MVJ5" s="80"/>
      <c r="MVK5" s="80"/>
      <c r="MVL5" s="80"/>
      <c r="MVM5" s="80"/>
      <c r="MVN5" s="80"/>
      <c r="MVO5" s="80"/>
      <c r="MVP5" s="80"/>
      <c r="MVQ5" s="80"/>
      <c r="MVR5" s="80"/>
      <c r="MVS5" s="80"/>
      <c r="MVT5" s="80"/>
      <c r="MVU5" s="80"/>
      <c r="MVV5" s="80"/>
      <c r="MVW5" s="80"/>
      <c r="MVX5" s="80"/>
      <c r="MVY5" s="80"/>
      <c r="MVZ5" s="80"/>
      <c r="MWA5" s="80"/>
      <c r="MWB5" s="80"/>
      <c r="MWC5" s="80"/>
      <c r="MWD5" s="80"/>
      <c r="MWE5" s="80"/>
      <c r="MWF5" s="80"/>
      <c r="MWG5" s="80"/>
      <c r="MWH5" s="80"/>
      <c r="MWI5" s="80"/>
      <c r="MWJ5" s="80"/>
      <c r="MWK5" s="80"/>
      <c r="MWL5" s="80"/>
      <c r="MWM5" s="80"/>
      <c r="MWN5" s="80"/>
      <c r="MWO5" s="80"/>
      <c r="MWP5" s="80"/>
      <c r="MWQ5" s="80"/>
      <c r="MWR5" s="80"/>
      <c r="MWS5" s="80"/>
      <c r="MWT5" s="80"/>
      <c r="MWU5" s="80"/>
      <c r="MWV5" s="80"/>
      <c r="MWW5" s="80"/>
      <c r="MWX5" s="80"/>
      <c r="MWY5" s="80"/>
      <c r="MWZ5" s="80"/>
      <c r="MXA5" s="80"/>
      <c r="MXB5" s="80"/>
      <c r="MXC5" s="80"/>
      <c r="MXD5" s="80"/>
      <c r="MXE5" s="80"/>
      <c r="MXF5" s="80"/>
      <c r="MXG5" s="80"/>
      <c r="MXH5" s="80"/>
      <c r="MXI5" s="80"/>
      <c r="MXJ5" s="80"/>
      <c r="MXK5" s="80"/>
      <c r="MXL5" s="80"/>
      <c r="MXM5" s="80"/>
      <c r="MXN5" s="80"/>
      <c r="MXO5" s="80"/>
      <c r="MXP5" s="80"/>
      <c r="MXQ5" s="80"/>
      <c r="MXR5" s="80"/>
      <c r="MXS5" s="80"/>
      <c r="MXT5" s="80"/>
      <c r="MXU5" s="80"/>
      <c r="MXV5" s="80"/>
      <c r="MXW5" s="80"/>
      <c r="MXX5" s="80"/>
      <c r="MXY5" s="80"/>
      <c r="MXZ5" s="80"/>
      <c r="MYA5" s="80"/>
      <c r="MYB5" s="80"/>
      <c r="MYC5" s="80"/>
      <c r="MYD5" s="80"/>
      <c r="MYE5" s="80"/>
      <c r="MYF5" s="80"/>
      <c r="MYG5" s="80"/>
      <c r="MYH5" s="80"/>
      <c r="MYI5" s="80"/>
      <c r="MYJ5" s="80"/>
      <c r="MYK5" s="80"/>
      <c r="MYL5" s="80"/>
      <c r="MYM5" s="80"/>
      <c r="MYN5" s="80"/>
      <c r="MYO5" s="80"/>
      <c r="MYP5" s="80"/>
      <c r="MYQ5" s="80"/>
      <c r="MYR5" s="80"/>
      <c r="MYS5" s="80"/>
      <c r="MYT5" s="80"/>
      <c r="MYU5" s="80"/>
      <c r="MYV5" s="80"/>
      <c r="MYW5" s="80"/>
      <c r="MYX5" s="80"/>
      <c r="MYY5" s="80"/>
      <c r="MYZ5" s="80"/>
      <c r="MZA5" s="80"/>
      <c r="MZB5" s="80"/>
      <c r="MZC5" s="80"/>
      <c r="MZD5" s="80"/>
      <c r="MZE5" s="80"/>
      <c r="MZF5" s="80"/>
      <c r="MZG5" s="80"/>
      <c r="MZH5" s="80"/>
      <c r="MZI5" s="80"/>
      <c r="MZJ5" s="80"/>
      <c r="MZK5" s="80"/>
      <c r="MZL5" s="80"/>
      <c r="MZM5" s="80"/>
      <c r="MZN5" s="80"/>
      <c r="MZO5" s="80"/>
      <c r="MZP5" s="80"/>
      <c r="MZQ5" s="80"/>
      <c r="MZR5" s="80"/>
      <c r="MZS5" s="80"/>
      <c r="MZT5" s="80"/>
      <c r="MZU5" s="80"/>
      <c r="MZV5" s="80"/>
      <c r="MZW5" s="80"/>
      <c r="MZX5" s="80"/>
      <c r="MZY5" s="80"/>
      <c r="MZZ5" s="80"/>
      <c r="NAA5" s="80"/>
      <c r="NAB5" s="80"/>
      <c r="NAC5" s="80"/>
      <c r="NAD5" s="80"/>
      <c r="NAE5" s="80"/>
      <c r="NAF5" s="80"/>
      <c r="NAG5" s="80"/>
      <c r="NAH5" s="80"/>
      <c r="NAI5" s="80"/>
      <c r="NAJ5" s="80"/>
      <c r="NAK5" s="80"/>
      <c r="NAL5" s="80"/>
      <c r="NAM5" s="80"/>
      <c r="NAN5" s="80"/>
      <c r="NAO5" s="80"/>
      <c r="NAP5" s="80"/>
      <c r="NAQ5" s="80"/>
      <c r="NAR5" s="80"/>
      <c r="NAS5" s="80"/>
      <c r="NAT5" s="80"/>
      <c r="NAU5" s="80"/>
      <c r="NAV5" s="80"/>
      <c r="NAW5" s="80"/>
      <c r="NAX5" s="80"/>
      <c r="NAY5" s="80"/>
      <c r="NAZ5" s="80"/>
      <c r="NBA5" s="80"/>
      <c r="NBB5" s="80"/>
      <c r="NBC5" s="80"/>
      <c r="NBD5" s="80"/>
      <c r="NBE5" s="80"/>
      <c r="NBF5" s="80"/>
      <c r="NBG5" s="80"/>
      <c r="NBH5" s="80"/>
      <c r="NBI5" s="80"/>
      <c r="NBJ5" s="80"/>
      <c r="NBK5" s="80"/>
      <c r="NBL5" s="80"/>
      <c r="NBM5" s="80"/>
      <c r="NBN5" s="80"/>
      <c r="NBO5" s="80"/>
      <c r="NBP5" s="80"/>
      <c r="NBQ5" s="80"/>
      <c r="NBR5" s="80"/>
      <c r="NBS5" s="80"/>
      <c r="NBT5" s="80"/>
      <c r="NBU5" s="80"/>
      <c r="NBV5" s="80"/>
      <c r="NBW5" s="80"/>
      <c r="NBX5" s="80"/>
      <c r="NBY5" s="80"/>
      <c r="NBZ5" s="80"/>
      <c r="NCA5" s="80"/>
      <c r="NCB5" s="80"/>
      <c r="NCC5" s="80"/>
      <c r="NCD5" s="80"/>
      <c r="NCE5" s="80"/>
      <c r="NCF5" s="80"/>
      <c r="NCG5" s="80"/>
      <c r="NCH5" s="80"/>
      <c r="NCI5" s="80"/>
      <c r="NCJ5" s="80"/>
      <c r="NCK5" s="80"/>
      <c r="NCL5" s="80"/>
      <c r="NCM5" s="80"/>
      <c r="NCN5" s="80"/>
      <c r="NCO5" s="80"/>
      <c r="NCP5" s="80"/>
      <c r="NCQ5" s="80"/>
      <c r="NCR5" s="80"/>
      <c r="NCS5" s="80"/>
      <c r="NCT5" s="80"/>
      <c r="NCU5" s="80"/>
      <c r="NCV5" s="80"/>
      <c r="NCW5" s="80"/>
      <c r="NCX5" s="80"/>
      <c r="NCY5" s="80"/>
      <c r="NCZ5" s="80"/>
      <c r="NDA5" s="80"/>
      <c r="NDB5" s="80"/>
      <c r="NDC5" s="80"/>
      <c r="NDD5" s="80"/>
      <c r="NDE5" s="80"/>
      <c r="NDF5" s="80"/>
      <c r="NDG5" s="80"/>
      <c r="NDH5" s="80"/>
      <c r="NDI5" s="80"/>
      <c r="NDJ5" s="80"/>
      <c r="NDK5" s="80"/>
      <c r="NDL5" s="80"/>
      <c r="NDM5" s="80"/>
      <c r="NDN5" s="80"/>
      <c r="NDO5" s="80"/>
      <c r="NDP5" s="80"/>
      <c r="NDQ5" s="80"/>
      <c r="NDR5" s="80"/>
      <c r="NDS5" s="80"/>
      <c r="NDT5" s="80"/>
      <c r="NDU5" s="80"/>
      <c r="NDV5" s="80"/>
      <c r="NDW5" s="80"/>
      <c r="NDX5" s="80"/>
      <c r="NDY5" s="80"/>
      <c r="NDZ5" s="80"/>
      <c r="NEA5" s="80"/>
      <c r="NEB5" s="80"/>
      <c r="NEC5" s="80"/>
      <c r="NED5" s="80"/>
      <c r="NEE5" s="80"/>
      <c r="NEF5" s="80"/>
      <c r="NEG5" s="80"/>
      <c r="NEH5" s="80"/>
      <c r="NEI5" s="80"/>
      <c r="NEJ5" s="80"/>
      <c r="NEK5" s="80"/>
      <c r="NEL5" s="80"/>
      <c r="NEM5" s="80"/>
      <c r="NEN5" s="80"/>
      <c r="NEO5" s="80"/>
      <c r="NEP5" s="80"/>
      <c r="NEQ5" s="80"/>
      <c r="NER5" s="80"/>
      <c r="NES5" s="80"/>
      <c r="NET5" s="80"/>
      <c r="NEU5" s="80"/>
      <c r="NEV5" s="80"/>
      <c r="NEW5" s="80"/>
      <c r="NEX5" s="80"/>
      <c r="NEY5" s="80"/>
      <c r="NEZ5" s="80"/>
      <c r="NFA5" s="80"/>
      <c r="NFB5" s="80"/>
      <c r="NFC5" s="80"/>
      <c r="NFD5" s="80"/>
      <c r="NFE5" s="80"/>
      <c r="NFF5" s="80"/>
      <c r="NFG5" s="80"/>
      <c r="NFH5" s="80"/>
      <c r="NFI5" s="80"/>
      <c r="NFJ5" s="80"/>
      <c r="NFK5" s="80"/>
      <c r="NFL5" s="80"/>
      <c r="NFM5" s="80"/>
      <c r="NFN5" s="80"/>
      <c r="NFO5" s="80"/>
      <c r="NFP5" s="80"/>
      <c r="NFQ5" s="80"/>
      <c r="NFR5" s="80"/>
      <c r="NFS5" s="80"/>
      <c r="NFT5" s="80"/>
      <c r="NFU5" s="80"/>
      <c r="NFV5" s="80"/>
      <c r="NFW5" s="80"/>
      <c r="NFX5" s="80"/>
      <c r="NFY5" s="80"/>
      <c r="NFZ5" s="80"/>
      <c r="NGA5" s="80"/>
      <c r="NGB5" s="80"/>
      <c r="NGC5" s="80"/>
      <c r="NGD5" s="80"/>
      <c r="NGE5" s="80"/>
      <c r="NGF5" s="80"/>
      <c r="NGG5" s="80"/>
      <c r="NGH5" s="80"/>
      <c r="NGI5" s="80"/>
      <c r="NGJ5" s="80"/>
      <c r="NGK5" s="80"/>
      <c r="NGL5" s="80"/>
      <c r="NGM5" s="80"/>
      <c r="NGN5" s="80"/>
      <c r="NGO5" s="80"/>
      <c r="NGP5" s="80"/>
      <c r="NGQ5" s="80"/>
      <c r="NGR5" s="80"/>
      <c r="NGS5" s="80"/>
      <c r="NGT5" s="80"/>
      <c r="NGU5" s="80"/>
      <c r="NGV5" s="80"/>
      <c r="NGW5" s="80"/>
      <c r="NGX5" s="80"/>
      <c r="NGY5" s="80"/>
      <c r="NGZ5" s="80"/>
      <c r="NHA5" s="80"/>
      <c r="NHB5" s="80"/>
      <c r="NHC5" s="80"/>
      <c r="NHD5" s="80"/>
      <c r="NHE5" s="80"/>
      <c r="NHF5" s="80"/>
      <c r="NHG5" s="80"/>
      <c r="NHH5" s="80"/>
      <c r="NHI5" s="80"/>
      <c r="NHJ5" s="80"/>
      <c r="NHK5" s="80"/>
      <c r="NHL5" s="80"/>
      <c r="NHM5" s="80"/>
      <c r="NHN5" s="80"/>
      <c r="NHO5" s="80"/>
      <c r="NHP5" s="80"/>
      <c r="NHQ5" s="80"/>
      <c r="NHR5" s="80"/>
      <c r="NHS5" s="80"/>
      <c r="NHT5" s="80"/>
      <c r="NHU5" s="80"/>
      <c r="NHV5" s="80"/>
      <c r="NHW5" s="80"/>
      <c r="NHX5" s="80"/>
      <c r="NHY5" s="80"/>
      <c r="NHZ5" s="80"/>
      <c r="NIA5" s="80"/>
      <c r="NIB5" s="80"/>
      <c r="NIC5" s="80"/>
      <c r="NID5" s="80"/>
      <c r="NIE5" s="80"/>
      <c r="NIF5" s="80"/>
      <c r="NIG5" s="80"/>
      <c r="NIH5" s="80"/>
      <c r="NII5" s="80"/>
      <c r="NIJ5" s="80"/>
      <c r="NIK5" s="80"/>
      <c r="NIL5" s="80"/>
      <c r="NIM5" s="80"/>
      <c r="NIN5" s="80"/>
      <c r="NIO5" s="80"/>
      <c r="NIP5" s="80"/>
      <c r="NIQ5" s="80"/>
      <c r="NIR5" s="80"/>
      <c r="NIS5" s="80"/>
      <c r="NIT5" s="80"/>
      <c r="NIU5" s="80"/>
      <c r="NIV5" s="80"/>
      <c r="NIW5" s="80"/>
      <c r="NIX5" s="80"/>
      <c r="NIY5" s="80"/>
      <c r="NIZ5" s="80"/>
      <c r="NJA5" s="80"/>
      <c r="NJB5" s="80"/>
      <c r="NJC5" s="80"/>
      <c r="NJD5" s="80"/>
      <c r="NJE5" s="80"/>
      <c r="NJF5" s="80"/>
      <c r="NJG5" s="80"/>
      <c r="NJH5" s="80"/>
      <c r="NJI5" s="80"/>
      <c r="NJJ5" s="80"/>
      <c r="NJK5" s="80"/>
      <c r="NJL5" s="80"/>
      <c r="NJM5" s="80"/>
      <c r="NJN5" s="80"/>
      <c r="NJO5" s="80"/>
      <c r="NJP5" s="80"/>
      <c r="NJQ5" s="80"/>
      <c r="NJR5" s="80"/>
      <c r="NJS5" s="80"/>
      <c r="NJT5" s="80"/>
      <c r="NJU5" s="80"/>
      <c r="NJV5" s="80"/>
      <c r="NJW5" s="80"/>
      <c r="NJX5" s="80"/>
      <c r="NJY5" s="80"/>
      <c r="NJZ5" s="80"/>
      <c r="NKA5" s="80"/>
      <c r="NKB5" s="80"/>
      <c r="NKC5" s="80"/>
      <c r="NKD5" s="80"/>
      <c r="NKE5" s="80"/>
      <c r="NKF5" s="80"/>
      <c r="NKG5" s="80"/>
      <c r="NKH5" s="80"/>
      <c r="NKI5" s="80"/>
      <c r="NKJ5" s="80"/>
      <c r="NKK5" s="80"/>
      <c r="NKL5" s="80"/>
      <c r="NKM5" s="80"/>
      <c r="NKN5" s="80"/>
      <c r="NKO5" s="80"/>
      <c r="NKP5" s="80"/>
      <c r="NKQ5" s="80"/>
      <c r="NKR5" s="80"/>
      <c r="NKS5" s="80"/>
      <c r="NKT5" s="80"/>
      <c r="NKU5" s="80"/>
      <c r="NKV5" s="80"/>
      <c r="NKW5" s="80"/>
      <c r="NKX5" s="80"/>
      <c r="NKY5" s="80"/>
      <c r="NKZ5" s="80"/>
      <c r="NLA5" s="80"/>
      <c r="NLB5" s="80"/>
      <c r="NLC5" s="80"/>
      <c r="NLD5" s="80"/>
      <c r="NLE5" s="80"/>
      <c r="NLF5" s="80"/>
      <c r="NLG5" s="80"/>
      <c r="NLH5" s="80"/>
      <c r="NLI5" s="80"/>
      <c r="NLJ5" s="80"/>
      <c r="NLK5" s="80"/>
      <c r="NLL5" s="80"/>
      <c r="NLM5" s="80"/>
      <c r="NLN5" s="80"/>
      <c r="NLO5" s="80"/>
      <c r="NLP5" s="80"/>
      <c r="NLQ5" s="80"/>
      <c r="NLR5" s="80"/>
      <c r="NLS5" s="80"/>
      <c r="NLT5" s="80"/>
      <c r="NLU5" s="80"/>
      <c r="NLV5" s="80"/>
      <c r="NLW5" s="80"/>
      <c r="NLX5" s="80"/>
      <c r="NLY5" s="80"/>
      <c r="NLZ5" s="80"/>
      <c r="NMA5" s="80"/>
      <c r="NMB5" s="80"/>
      <c r="NMC5" s="80"/>
      <c r="NMD5" s="80"/>
      <c r="NME5" s="80"/>
      <c r="NMF5" s="80"/>
      <c r="NMG5" s="80"/>
      <c r="NMH5" s="80"/>
      <c r="NMI5" s="80"/>
      <c r="NMJ5" s="80"/>
      <c r="NMK5" s="80"/>
      <c r="NML5" s="80"/>
      <c r="NMM5" s="80"/>
      <c r="NMN5" s="80"/>
      <c r="NMO5" s="80"/>
      <c r="NMP5" s="80"/>
      <c r="NMQ5" s="80"/>
      <c r="NMR5" s="80"/>
      <c r="NMS5" s="80"/>
      <c r="NMT5" s="80"/>
      <c r="NMU5" s="80"/>
      <c r="NMV5" s="80"/>
      <c r="NMW5" s="80"/>
      <c r="NMX5" s="80"/>
      <c r="NMY5" s="80"/>
      <c r="NMZ5" s="80"/>
      <c r="NNA5" s="80"/>
      <c r="NNB5" s="80"/>
      <c r="NNC5" s="80"/>
      <c r="NND5" s="80"/>
      <c r="NNE5" s="80"/>
      <c r="NNF5" s="80"/>
      <c r="NNG5" s="80"/>
      <c r="NNH5" s="80"/>
      <c r="NNI5" s="80"/>
      <c r="NNJ5" s="80"/>
      <c r="NNK5" s="80"/>
      <c r="NNL5" s="80"/>
      <c r="NNM5" s="80"/>
      <c r="NNN5" s="80"/>
      <c r="NNO5" s="80"/>
      <c r="NNP5" s="80"/>
      <c r="NNQ5" s="80"/>
      <c r="NNR5" s="80"/>
      <c r="NNS5" s="80"/>
      <c r="NNT5" s="80"/>
      <c r="NNU5" s="80"/>
      <c r="NNV5" s="80"/>
      <c r="NNW5" s="80"/>
      <c r="NNX5" s="80"/>
      <c r="NNY5" s="80"/>
      <c r="NNZ5" s="80"/>
      <c r="NOA5" s="80"/>
      <c r="NOB5" s="80"/>
      <c r="NOC5" s="80"/>
      <c r="NOD5" s="80"/>
      <c r="NOE5" s="80"/>
      <c r="NOF5" s="80"/>
      <c r="NOG5" s="80"/>
      <c r="NOH5" s="80"/>
      <c r="NOI5" s="80"/>
      <c r="NOJ5" s="80"/>
      <c r="NOK5" s="80"/>
      <c r="NOL5" s="80"/>
      <c r="NOM5" s="80"/>
      <c r="NON5" s="80"/>
      <c r="NOO5" s="80"/>
      <c r="NOP5" s="80"/>
      <c r="NOQ5" s="80"/>
      <c r="NOR5" s="80"/>
      <c r="NOS5" s="80"/>
      <c r="NOT5" s="80"/>
      <c r="NOU5" s="80"/>
      <c r="NOV5" s="80"/>
      <c r="NOW5" s="80"/>
      <c r="NOX5" s="80"/>
      <c r="NOY5" s="80"/>
      <c r="NOZ5" s="80"/>
      <c r="NPA5" s="80"/>
      <c r="NPB5" s="80"/>
      <c r="NPC5" s="80"/>
      <c r="NPD5" s="80"/>
      <c r="NPE5" s="80"/>
      <c r="NPF5" s="80"/>
      <c r="NPG5" s="80"/>
      <c r="NPH5" s="80"/>
      <c r="NPI5" s="80"/>
      <c r="NPJ5" s="80"/>
      <c r="NPK5" s="80"/>
      <c r="NPL5" s="80"/>
      <c r="NPM5" s="80"/>
      <c r="NPN5" s="80"/>
      <c r="NPO5" s="80"/>
      <c r="NPP5" s="80"/>
      <c r="NPQ5" s="80"/>
      <c r="NPR5" s="80"/>
      <c r="NPS5" s="80"/>
      <c r="NPT5" s="80"/>
      <c r="NPU5" s="80"/>
      <c r="NPV5" s="80"/>
      <c r="NPW5" s="80"/>
      <c r="NPX5" s="80"/>
      <c r="NPY5" s="80"/>
      <c r="NPZ5" s="80"/>
      <c r="NQA5" s="80"/>
      <c r="NQB5" s="80"/>
      <c r="NQC5" s="80"/>
      <c r="NQD5" s="80"/>
      <c r="NQE5" s="80"/>
      <c r="NQF5" s="80"/>
      <c r="NQG5" s="80"/>
      <c r="NQH5" s="80"/>
      <c r="NQI5" s="80"/>
      <c r="NQJ5" s="80"/>
      <c r="NQK5" s="80"/>
      <c r="NQL5" s="80"/>
      <c r="NQM5" s="80"/>
      <c r="NQN5" s="80"/>
      <c r="NQO5" s="80"/>
      <c r="NQP5" s="80"/>
      <c r="NQQ5" s="80"/>
      <c r="NQR5" s="80"/>
      <c r="NQS5" s="80"/>
      <c r="NQT5" s="80"/>
      <c r="NQU5" s="80"/>
      <c r="NQV5" s="80"/>
      <c r="NQW5" s="80"/>
      <c r="NQX5" s="80"/>
      <c r="NQY5" s="80"/>
      <c r="NQZ5" s="80"/>
      <c r="NRA5" s="80"/>
      <c r="NRB5" s="80"/>
      <c r="NRC5" s="80"/>
      <c r="NRD5" s="80"/>
      <c r="NRE5" s="80"/>
      <c r="NRF5" s="80"/>
      <c r="NRG5" s="80"/>
      <c r="NRH5" s="80"/>
      <c r="NRI5" s="80"/>
      <c r="NRJ5" s="80"/>
      <c r="NRK5" s="80"/>
      <c r="NRL5" s="80"/>
      <c r="NRM5" s="80"/>
      <c r="NRN5" s="80"/>
      <c r="NRO5" s="80"/>
      <c r="NRP5" s="80"/>
      <c r="NRQ5" s="80"/>
      <c r="NRR5" s="80"/>
      <c r="NRS5" s="80"/>
      <c r="NRT5" s="80"/>
      <c r="NRU5" s="80"/>
      <c r="NRV5" s="80"/>
      <c r="NRW5" s="80"/>
      <c r="NRX5" s="80"/>
      <c r="NRY5" s="80"/>
      <c r="NRZ5" s="80"/>
      <c r="NSA5" s="80"/>
      <c r="NSB5" s="80"/>
      <c r="NSC5" s="80"/>
      <c r="NSD5" s="80"/>
      <c r="NSE5" s="80"/>
      <c r="NSF5" s="80"/>
      <c r="NSG5" s="80"/>
      <c r="NSH5" s="80"/>
      <c r="NSI5" s="80"/>
      <c r="NSJ5" s="80"/>
      <c r="NSK5" s="80"/>
      <c r="NSL5" s="80"/>
      <c r="NSM5" s="80"/>
      <c r="NSN5" s="80"/>
      <c r="NSO5" s="80"/>
      <c r="NSP5" s="80"/>
      <c r="NSQ5" s="80"/>
      <c r="NSR5" s="80"/>
      <c r="NSS5" s="80"/>
      <c r="NST5" s="80"/>
      <c r="NSU5" s="80"/>
      <c r="NSV5" s="80"/>
      <c r="NSW5" s="80"/>
      <c r="NSX5" s="80"/>
      <c r="NSY5" s="80"/>
      <c r="NSZ5" s="80"/>
      <c r="NTA5" s="80"/>
      <c r="NTB5" s="80"/>
      <c r="NTC5" s="80"/>
      <c r="NTD5" s="80"/>
      <c r="NTE5" s="80"/>
      <c r="NTF5" s="80"/>
      <c r="NTG5" s="80"/>
      <c r="NTH5" s="80"/>
      <c r="NTI5" s="80"/>
      <c r="NTJ5" s="80"/>
      <c r="NTK5" s="80"/>
      <c r="NTL5" s="80"/>
      <c r="NTM5" s="80"/>
      <c r="NTN5" s="80"/>
      <c r="NTO5" s="80"/>
      <c r="NTP5" s="80"/>
      <c r="NTQ5" s="80"/>
      <c r="NTR5" s="80"/>
      <c r="NTS5" s="80"/>
      <c r="NTT5" s="80"/>
      <c r="NTU5" s="80"/>
      <c r="NTV5" s="80"/>
      <c r="NTW5" s="80"/>
      <c r="NTX5" s="80"/>
      <c r="NTY5" s="80"/>
      <c r="NTZ5" s="80"/>
      <c r="NUA5" s="80"/>
      <c r="NUB5" s="80"/>
      <c r="NUC5" s="80"/>
      <c r="NUD5" s="80"/>
      <c r="NUE5" s="80"/>
      <c r="NUF5" s="80"/>
      <c r="NUG5" s="80"/>
      <c r="NUH5" s="80"/>
      <c r="NUI5" s="80"/>
      <c r="NUJ5" s="80"/>
      <c r="NUK5" s="80"/>
      <c r="NUL5" s="80"/>
      <c r="NUM5" s="80"/>
      <c r="NUN5" s="80"/>
      <c r="NUO5" s="80"/>
      <c r="NUP5" s="80"/>
      <c r="NUQ5" s="80"/>
      <c r="NUR5" s="80"/>
      <c r="NUS5" s="80"/>
      <c r="NUT5" s="80"/>
      <c r="NUU5" s="80"/>
      <c r="NUV5" s="80"/>
      <c r="NUW5" s="80"/>
      <c r="NUX5" s="80"/>
      <c r="NUY5" s="80"/>
      <c r="NUZ5" s="80"/>
      <c r="NVA5" s="80"/>
      <c r="NVB5" s="80"/>
      <c r="NVC5" s="80"/>
      <c r="NVD5" s="80"/>
      <c r="NVE5" s="80"/>
      <c r="NVF5" s="80"/>
      <c r="NVG5" s="80"/>
      <c r="NVH5" s="80"/>
      <c r="NVI5" s="80"/>
      <c r="NVJ5" s="80"/>
      <c r="NVK5" s="80"/>
      <c r="NVL5" s="80"/>
      <c r="NVM5" s="80"/>
      <c r="NVN5" s="80"/>
      <c r="NVO5" s="80"/>
      <c r="NVP5" s="80"/>
      <c r="NVQ5" s="80"/>
      <c r="NVR5" s="80"/>
      <c r="NVS5" s="80"/>
      <c r="NVT5" s="80"/>
      <c r="NVU5" s="80"/>
      <c r="NVV5" s="80"/>
      <c r="NVW5" s="80"/>
      <c r="NVX5" s="80"/>
      <c r="NVY5" s="80"/>
      <c r="NVZ5" s="80"/>
      <c r="NWA5" s="80"/>
      <c r="NWB5" s="80"/>
      <c r="NWC5" s="80"/>
      <c r="NWD5" s="80"/>
      <c r="NWE5" s="80"/>
      <c r="NWF5" s="80"/>
      <c r="NWG5" s="80"/>
      <c r="NWH5" s="80"/>
      <c r="NWI5" s="80"/>
      <c r="NWJ5" s="80"/>
      <c r="NWK5" s="80"/>
      <c r="NWL5" s="80"/>
      <c r="NWM5" s="80"/>
      <c r="NWN5" s="80"/>
      <c r="NWO5" s="80"/>
      <c r="NWP5" s="80"/>
      <c r="NWQ5" s="80"/>
      <c r="NWR5" s="80"/>
      <c r="NWS5" s="80"/>
      <c r="NWT5" s="80"/>
      <c r="NWU5" s="80"/>
      <c r="NWV5" s="80"/>
      <c r="NWW5" s="80"/>
      <c r="NWX5" s="80"/>
      <c r="NWY5" s="80"/>
      <c r="NWZ5" s="80"/>
      <c r="NXA5" s="80"/>
      <c r="NXB5" s="80"/>
      <c r="NXC5" s="80"/>
      <c r="NXD5" s="80"/>
      <c r="NXE5" s="80"/>
      <c r="NXF5" s="80"/>
      <c r="NXG5" s="80"/>
      <c r="NXH5" s="80"/>
      <c r="NXI5" s="80"/>
      <c r="NXJ5" s="80"/>
      <c r="NXK5" s="80"/>
      <c r="NXL5" s="80"/>
      <c r="NXM5" s="80"/>
      <c r="NXN5" s="80"/>
      <c r="NXO5" s="80"/>
      <c r="NXP5" s="80"/>
      <c r="NXQ5" s="80"/>
      <c r="NXR5" s="80"/>
      <c r="NXS5" s="80"/>
      <c r="NXT5" s="80"/>
      <c r="NXU5" s="80"/>
      <c r="NXV5" s="80"/>
      <c r="NXW5" s="80"/>
      <c r="NXX5" s="80"/>
      <c r="NXY5" s="80"/>
      <c r="NXZ5" s="80"/>
      <c r="NYA5" s="80"/>
      <c r="NYB5" s="80"/>
      <c r="NYC5" s="80"/>
      <c r="NYD5" s="80"/>
      <c r="NYE5" s="80"/>
      <c r="NYF5" s="80"/>
      <c r="NYG5" s="80"/>
      <c r="NYH5" s="80"/>
      <c r="NYI5" s="80"/>
      <c r="NYJ5" s="80"/>
      <c r="NYK5" s="80"/>
      <c r="NYL5" s="80"/>
      <c r="NYM5" s="80"/>
      <c r="NYN5" s="80"/>
      <c r="NYO5" s="80"/>
      <c r="NYP5" s="80"/>
      <c r="NYQ5" s="80"/>
      <c r="NYR5" s="80"/>
      <c r="NYS5" s="80"/>
      <c r="NYT5" s="80"/>
      <c r="NYU5" s="80"/>
      <c r="NYV5" s="80"/>
      <c r="NYW5" s="80"/>
      <c r="NYX5" s="80"/>
      <c r="NYY5" s="80"/>
      <c r="NYZ5" s="80"/>
      <c r="NZA5" s="80"/>
      <c r="NZB5" s="80"/>
      <c r="NZC5" s="80"/>
      <c r="NZD5" s="80"/>
      <c r="NZE5" s="80"/>
      <c r="NZF5" s="80"/>
      <c r="NZG5" s="80"/>
      <c r="NZH5" s="80"/>
      <c r="NZI5" s="80"/>
      <c r="NZJ5" s="80"/>
      <c r="NZK5" s="80"/>
      <c r="NZL5" s="80"/>
      <c r="NZM5" s="80"/>
      <c r="NZN5" s="80"/>
      <c r="NZO5" s="80"/>
      <c r="NZP5" s="80"/>
      <c r="NZQ5" s="80"/>
      <c r="NZR5" s="80"/>
      <c r="NZS5" s="80"/>
      <c r="NZT5" s="80"/>
      <c r="NZU5" s="80"/>
      <c r="NZV5" s="80"/>
      <c r="NZW5" s="80"/>
      <c r="NZX5" s="80"/>
      <c r="NZY5" s="80"/>
      <c r="NZZ5" s="80"/>
      <c r="OAA5" s="80"/>
      <c r="OAB5" s="80"/>
      <c r="OAC5" s="80"/>
      <c r="OAD5" s="80"/>
      <c r="OAE5" s="80"/>
      <c r="OAF5" s="80"/>
      <c r="OAG5" s="80"/>
      <c r="OAH5" s="80"/>
      <c r="OAI5" s="80"/>
      <c r="OAJ5" s="80"/>
      <c r="OAK5" s="80"/>
      <c r="OAL5" s="80"/>
      <c r="OAM5" s="80"/>
      <c r="OAN5" s="80"/>
      <c r="OAO5" s="80"/>
      <c r="OAP5" s="80"/>
      <c r="OAQ5" s="80"/>
      <c r="OAR5" s="80"/>
      <c r="OAS5" s="80"/>
      <c r="OAT5" s="80"/>
      <c r="OAU5" s="80"/>
      <c r="OAV5" s="80"/>
      <c r="OAW5" s="80"/>
      <c r="OAX5" s="80"/>
      <c r="OAY5" s="80"/>
      <c r="OAZ5" s="80"/>
      <c r="OBA5" s="80"/>
      <c r="OBB5" s="80"/>
      <c r="OBC5" s="80"/>
      <c r="OBD5" s="80"/>
      <c r="OBE5" s="80"/>
      <c r="OBF5" s="80"/>
      <c r="OBG5" s="80"/>
      <c r="OBH5" s="80"/>
      <c r="OBI5" s="80"/>
      <c r="OBJ5" s="80"/>
      <c r="OBK5" s="80"/>
      <c r="OBL5" s="80"/>
      <c r="OBM5" s="80"/>
      <c r="OBN5" s="80"/>
      <c r="OBO5" s="80"/>
      <c r="OBP5" s="80"/>
      <c r="OBQ5" s="80"/>
      <c r="OBR5" s="80"/>
      <c r="OBS5" s="80"/>
      <c r="OBT5" s="80"/>
      <c r="OBU5" s="80"/>
      <c r="OBV5" s="80"/>
      <c r="OBW5" s="80"/>
      <c r="OBX5" s="80"/>
      <c r="OBY5" s="80"/>
      <c r="OBZ5" s="80"/>
      <c r="OCA5" s="80"/>
      <c r="OCB5" s="80"/>
      <c r="OCC5" s="80"/>
      <c r="OCD5" s="80"/>
      <c r="OCE5" s="80"/>
      <c r="OCF5" s="80"/>
      <c r="OCG5" s="80"/>
      <c r="OCH5" s="80"/>
      <c r="OCI5" s="80"/>
      <c r="OCJ5" s="80"/>
      <c r="OCK5" s="80"/>
      <c r="OCL5" s="80"/>
      <c r="OCM5" s="80"/>
      <c r="OCN5" s="80"/>
      <c r="OCO5" s="80"/>
      <c r="OCP5" s="80"/>
      <c r="OCQ5" s="80"/>
      <c r="OCR5" s="80"/>
      <c r="OCS5" s="80"/>
      <c r="OCT5" s="80"/>
      <c r="OCU5" s="80"/>
      <c r="OCV5" s="80"/>
      <c r="OCW5" s="80"/>
      <c r="OCX5" s="80"/>
      <c r="OCY5" s="80"/>
      <c r="OCZ5" s="80"/>
      <c r="ODA5" s="80"/>
      <c r="ODB5" s="80"/>
      <c r="ODC5" s="80"/>
      <c r="ODD5" s="80"/>
      <c r="ODE5" s="80"/>
      <c r="ODF5" s="80"/>
      <c r="ODG5" s="80"/>
      <c r="ODH5" s="80"/>
      <c r="ODI5" s="80"/>
      <c r="ODJ5" s="80"/>
      <c r="ODK5" s="80"/>
      <c r="ODL5" s="80"/>
      <c r="ODM5" s="80"/>
      <c r="ODN5" s="80"/>
      <c r="ODO5" s="80"/>
      <c r="ODP5" s="80"/>
      <c r="ODQ5" s="80"/>
      <c r="ODR5" s="80"/>
      <c r="ODS5" s="80"/>
      <c r="ODT5" s="80"/>
      <c r="ODU5" s="80"/>
      <c r="ODV5" s="80"/>
      <c r="ODW5" s="80"/>
      <c r="ODX5" s="80"/>
      <c r="ODY5" s="80"/>
      <c r="ODZ5" s="80"/>
      <c r="OEA5" s="80"/>
      <c r="OEB5" s="80"/>
      <c r="OEC5" s="80"/>
      <c r="OED5" s="80"/>
      <c r="OEE5" s="80"/>
      <c r="OEF5" s="80"/>
      <c r="OEG5" s="80"/>
      <c r="OEH5" s="80"/>
      <c r="OEI5" s="80"/>
      <c r="OEJ5" s="80"/>
      <c r="OEK5" s="80"/>
      <c r="OEL5" s="80"/>
      <c r="OEM5" s="80"/>
      <c r="OEN5" s="80"/>
      <c r="OEO5" s="80"/>
      <c r="OEP5" s="80"/>
      <c r="OEQ5" s="80"/>
      <c r="OER5" s="80"/>
      <c r="OES5" s="80"/>
      <c r="OET5" s="80"/>
      <c r="OEU5" s="80"/>
      <c r="OEV5" s="80"/>
      <c r="OEW5" s="80"/>
      <c r="OEX5" s="80"/>
      <c r="OEY5" s="80"/>
      <c r="OEZ5" s="80"/>
      <c r="OFA5" s="80"/>
      <c r="OFB5" s="80"/>
      <c r="OFC5" s="80"/>
      <c r="OFD5" s="80"/>
      <c r="OFE5" s="80"/>
      <c r="OFF5" s="80"/>
      <c r="OFG5" s="80"/>
      <c r="OFH5" s="80"/>
      <c r="OFI5" s="80"/>
      <c r="OFJ5" s="80"/>
      <c r="OFK5" s="80"/>
      <c r="OFL5" s="80"/>
      <c r="OFM5" s="80"/>
      <c r="OFN5" s="80"/>
      <c r="OFO5" s="80"/>
      <c r="OFP5" s="80"/>
      <c r="OFQ5" s="80"/>
      <c r="OFR5" s="80"/>
      <c r="OFS5" s="80"/>
      <c r="OFT5" s="80"/>
      <c r="OFU5" s="80"/>
      <c r="OFV5" s="80"/>
      <c r="OFW5" s="80"/>
      <c r="OFX5" s="80"/>
      <c r="OFY5" s="80"/>
      <c r="OFZ5" s="80"/>
      <c r="OGA5" s="80"/>
      <c r="OGB5" s="80"/>
      <c r="OGC5" s="80"/>
      <c r="OGD5" s="80"/>
      <c r="OGE5" s="80"/>
      <c r="OGF5" s="80"/>
      <c r="OGG5" s="80"/>
      <c r="OGH5" s="80"/>
      <c r="OGI5" s="80"/>
      <c r="OGJ5" s="80"/>
      <c r="OGK5" s="80"/>
      <c r="OGL5" s="80"/>
      <c r="OGM5" s="80"/>
      <c r="OGN5" s="80"/>
      <c r="OGO5" s="80"/>
      <c r="OGP5" s="80"/>
      <c r="OGQ5" s="80"/>
      <c r="OGR5" s="80"/>
      <c r="OGS5" s="80"/>
      <c r="OGT5" s="80"/>
      <c r="OGU5" s="80"/>
      <c r="OGV5" s="80"/>
      <c r="OGW5" s="80"/>
      <c r="OGX5" s="80"/>
      <c r="OGY5" s="80"/>
      <c r="OGZ5" s="80"/>
      <c r="OHA5" s="80"/>
      <c r="OHB5" s="80"/>
      <c r="OHC5" s="80"/>
      <c r="OHD5" s="80"/>
      <c r="OHE5" s="80"/>
      <c r="OHF5" s="80"/>
      <c r="OHG5" s="80"/>
      <c r="OHH5" s="80"/>
      <c r="OHI5" s="80"/>
      <c r="OHJ5" s="80"/>
      <c r="OHK5" s="80"/>
      <c r="OHL5" s="80"/>
      <c r="OHM5" s="80"/>
      <c r="OHN5" s="80"/>
      <c r="OHO5" s="80"/>
      <c r="OHP5" s="80"/>
      <c r="OHQ5" s="80"/>
      <c r="OHR5" s="80"/>
      <c r="OHS5" s="80"/>
      <c r="OHT5" s="80"/>
      <c r="OHU5" s="80"/>
      <c r="OHV5" s="80"/>
      <c r="OHW5" s="80"/>
      <c r="OHX5" s="80"/>
      <c r="OHY5" s="80"/>
      <c r="OHZ5" s="80"/>
      <c r="OIA5" s="80"/>
      <c r="OIB5" s="80"/>
      <c r="OIC5" s="80"/>
      <c r="OID5" s="80"/>
      <c r="OIE5" s="80"/>
      <c r="OIF5" s="80"/>
      <c r="OIG5" s="80"/>
      <c r="OIH5" s="80"/>
      <c r="OII5" s="80"/>
      <c r="OIJ5" s="80"/>
      <c r="OIK5" s="80"/>
      <c r="OIL5" s="80"/>
      <c r="OIM5" s="80"/>
      <c r="OIN5" s="80"/>
      <c r="OIO5" s="80"/>
      <c r="OIP5" s="80"/>
      <c r="OIQ5" s="80"/>
      <c r="OIR5" s="80"/>
      <c r="OIS5" s="80"/>
      <c r="OIT5" s="80"/>
      <c r="OIU5" s="80"/>
      <c r="OIV5" s="80"/>
      <c r="OIW5" s="80"/>
      <c r="OIX5" s="80"/>
      <c r="OIY5" s="80"/>
      <c r="OIZ5" s="80"/>
      <c r="OJA5" s="80"/>
      <c r="OJB5" s="80"/>
      <c r="OJC5" s="80"/>
      <c r="OJD5" s="80"/>
      <c r="OJE5" s="80"/>
      <c r="OJF5" s="80"/>
      <c r="OJG5" s="80"/>
      <c r="OJH5" s="80"/>
      <c r="OJI5" s="80"/>
      <c r="OJJ5" s="80"/>
      <c r="OJK5" s="80"/>
      <c r="OJL5" s="80"/>
      <c r="OJM5" s="80"/>
      <c r="OJN5" s="80"/>
      <c r="OJO5" s="80"/>
      <c r="OJP5" s="80"/>
      <c r="OJQ5" s="80"/>
      <c r="OJR5" s="80"/>
      <c r="OJS5" s="80"/>
      <c r="OJT5" s="80"/>
      <c r="OJU5" s="80"/>
      <c r="OJV5" s="80"/>
      <c r="OJW5" s="80"/>
      <c r="OJX5" s="80"/>
      <c r="OJY5" s="80"/>
      <c r="OJZ5" s="80"/>
      <c r="OKA5" s="80"/>
      <c r="OKB5" s="80"/>
      <c r="OKC5" s="80"/>
      <c r="OKD5" s="80"/>
      <c r="OKE5" s="80"/>
      <c r="OKF5" s="80"/>
      <c r="OKG5" s="80"/>
      <c r="OKH5" s="80"/>
      <c r="OKI5" s="80"/>
      <c r="OKJ5" s="80"/>
      <c r="OKK5" s="80"/>
      <c r="OKL5" s="80"/>
      <c r="OKM5" s="80"/>
      <c r="OKN5" s="80"/>
      <c r="OKO5" s="80"/>
      <c r="OKP5" s="80"/>
      <c r="OKQ5" s="80"/>
      <c r="OKR5" s="80"/>
      <c r="OKS5" s="80"/>
      <c r="OKT5" s="80"/>
      <c r="OKU5" s="80"/>
      <c r="OKV5" s="80"/>
      <c r="OKW5" s="80"/>
      <c r="OKX5" s="80"/>
      <c r="OKY5" s="80"/>
      <c r="OKZ5" s="80"/>
      <c r="OLA5" s="80"/>
      <c r="OLB5" s="80"/>
      <c r="OLC5" s="80"/>
      <c r="OLD5" s="80"/>
      <c r="OLE5" s="80"/>
      <c r="OLF5" s="80"/>
      <c r="OLG5" s="80"/>
      <c r="OLH5" s="80"/>
      <c r="OLI5" s="80"/>
      <c r="OLJ5" s="80"/>
      <c r="OLK5" s="80"/>
      <c r="OLL5" s="80"/>
      <c r="OLM5" s="80"/>
      <c r="OLN5" s="80"/>
      <c r="OLO5" s="80"/>
      <c r="OLP5" s="80"/>
      <c r="OLQ5" s="80"/>
      <c r="OLR5" s="80"/>
      <c r="OLS5" s="80"/>
      <c r="OLT5" s="80"/>
      <c r="OLU5" s="80"/>
      <c r="OLV5" s="80"/>
      <c r="OLW5" s="80"/>
      <c r="OLX5" s="80"/>
      <c r="OLY5" s="80"/>
      <c r="OLZ5" s="80"/>
      <c r="OMA5" s="80"/>
      <c r="OMB5" s="80"/>
      <c r="OMC5" s="80"/>
      <c r="OMD5" s="80"/>
      <c r="OME5" s="80"/>
      <c r="OMF5" s="80"/>
      <c r="OMG5" s="80"/>
      <c r="OMH5" s="80"/>
      <c r="OMI5" s="80"/>
      <c r="OMJ5" s="80"/>
      <c r="OMK5" s="80"/>
      <c r="OML5" s="80"/>
      <c r="OMM5" s="80"/>
      <c r="OMN5" s="80"/>
      <c r="OMO5" s="80"/>
      <c r="OMP5" s="80"/>
      <c r="OMQ5" s="80"/>
      <c r="OMR5" s="80"/>
      <c r="OMS5" s="80"/>
      <c r="OMT5" s="80"/>
      <c r="OMU5" s="80"/>
      <c r="OMV5" s="80"/>
      <c r="OMW5" s="80"/>
      <c r="OMX5" s="80"/>
      <c r="OMY5" s="80"/>
      <c r="OMZ5" s="80"/>
      <c r="ONA5" s="80"/>
      <c r="ONB5" s="80"/>
      <c r="ONC5" s="80"/>
      <c r="OND5" s="80"/>
      <c r="ONE5" s="80"/>
      <c r="ONF5" s="80"/>
      <c r="ONG5" s="80"/>
      <c r="ONH5" s="80"/>
      <c r="ONI5" s="80"/>
      <c r="ONJ5" s="80"/>
      <c r="ONK5" s="80"/>
      <c r="ONL5" s="80"/>
      <c r="ONM5" s="80"/>
      <c r="ONN5" s="80"/>
      <c r="ONO5" s="80"/>
      <c r="ONP5" s="80"/>
      <c r="ONQ5" s="80"/>
      <c r="ONR5" s="80"/>
      <c r="ONS5" s="80"/>
      <c r="ONT5" s="80"/>
      <c r="ONU5" s="80"/>
      <c r="ONV5" s="80"/>
      <c r="ONW5" s="80"/>
      <c r="ONX5" s="80"/>
      <c r="ONY5" s="80"/>
      <c r="ONZ5" s="80"/>
      <c r="OOA5" s="80"/>
      <c r="OOB5" s="80"/>
      <c r="OOC5" s="80"/>
      <c r="OOD5" s="80"/>
      <c r="OOE5" s="80"/>
      <c r="OOF5" s="80"/>
      <c r="OOG5" s="80"/>
      <c r="OOH5" s="80"/>
      <c r="OOI5" s="80"/>
      <c r="OOJ5" s="80"/>
      <c r="OOK5" s="80"/>
      <c r="OOL5" s="80"/>
      <c r="OOM5" s="80"/>
      <c r="OON5" s="80"/>
      <c r="OOO5" s="80"/>
      <c r="OOP5" s="80"/>
      <c r="OOQ5" s="80"/>
      <c r="OOR5" s="80"/>
      <c r="OOS5" s="80"/>
      <c r="OOT5" s="80"/>
      <c r="OOU5" s="80"/>
      <c r="OOV5" s="80"/>
      <c r="OOW5" s="80"/>
      <c r="OOX5" s="80"/>
      <c r="OOY5" s="80"/>
      <c r="OOZ5" s="80"/>
      <c r="OPA5" s="80"/>
      <c r="OPB5" s="80"/>
      <c r="OPC5" s="80"/>
      <c r="OPD5" s="80"/>
      <c r="OPE5" s="80"/>
      <c r="OPF5" s="80"/>
      <c r="OPG5" s="80"/>
      <c r="OPH5" s="80"/>
      <c r="OPI5" s="80"/>
      <c r="OPJ5" s="80"/>
      <c r="OPK5" s="80"/>
      <c r="OPL5" s="80"/>
      <c r="OPM5" s="80"/>
      <c r="OPN5" s="80"/>
      <c r="OPO5" s="80"/>
      <c r="OPP5" s="80"/>
      <c r="OPQ5" s="80"/>
      <c r="OPR5" s="80"/>
      <c r="OPS5" s="80"/>
      <c r="OPT5" s="80"/>
      <c r="OPU5" s="80"/>
      <c r="OPV5" s="80"/>
      <c r="OPW5" s="80"/>
      <c r="OPX5" s="80"/>
      <c r="OPY5" s="80"/>
      <c r="OPZ5" s="80"/>
      <c r="OQA5" s="80"/>
      <c r="OQB5" s="80"/>
      <c r="OQC5" s="80"/>
      <c r="OQD5" s="80"/>
      <c r="OQE5" s="80"/>
      <c r="OQF5" s="80"/>
      <c r="OQG5" s="80"/>
      <c r="OQH5" s="80"/>
      <c r="OQI5" s="80"/>
      <c r="OQJ5" s="80"/>
      <c r="OQK5" s="80"/>
      <c r="OQL5" s="80"/>
      <c r="OQM5" s="80"/>
      <c r="OQN5" s="80"/>
      <c r="OQO5" s="80"/>
      <c r="OQP5" s="80"/>
      <c r="OQQ5" s="80"/>
      <c r="OQR5" s="80"/>
      <c r="OQS5" s="80"/>
      <c r="OQT5" s="80"/>
      <c r="OQU5" s="80"/>
      <c r="OQV5" s="80"/>
      <c r="OQW5" s="80"/>
      <c r="OQX5" s="80"/>
      <c r="OQY5" s="80"/>
      <c r="OQZ5" s="80"/>
      <c r="ORA5" s="80"/>
      <c r="ORB5" s="80"/>
      <c r="ORC5" s="80"/>
      <c r="ORD5" s="80"/>
      <c r="ORE5" s="80"/>
      <c r="ORF5" s="80"/>
      <c r="ORG5" s="80"/>
      <c r="ORH5" s="80"/>
      <c r="ORI5" s="80"/>
      <c r="ORJ5" s="80"/>
      <c r="ORK5" s="80"/>
      <c r="ORL5" s="80"/>
      <c r="ORM5" s="80"/>
      <c r="ORN5" s="80"/>
      <c r="ORO5" s="80"/>
      <c r="ORP5" s="80"/>
      <c r="ORQ5" s="80"/>
      <c r="ORR5" s="80"/>
      <c r="ORS5" s="80"/>
      <c r="ORT5" s="80"/>
      <c r="ORU5" s="80"/>
      <c r="ORV5" s="80"/>
      <c r="ORW5" s="80"/>
      <c r="ORX5" s="80"/>
      <c r="ORY5" s="80"/>
      <c r="ORZ5" s="80"/>
      <c r="OSA5" s="80"/>
      <c r="OSB5" s="80"/>
      <c r="OSC5" s="80"/>
      <c r="OSD5" s="80"/>
      <c r="OSE5" s="80"/>
      <c r="OSF5" s="80"/>
      <c r="OSG5" s="80"/>
      <c r="OSH5" s="80"/>
      <c r="OSI5" s="80"/>
      <c r="OSJ5" s="80"/>
      <c r="OSK5" s="80"/>
      <c r="OSL5" s="80"/>
      <c r="OSM5" s="80"/>
      <c r="OSN5" s="80"/>
      <c r="OSO5" s="80"/>
      <c r="OSP5" s="80"/>
      <c r="OSQ5" s="80"/>
      <c r="OSR5" s="80"/>
      <c r="OSS5" s="80"/>
      <c r="OST5" s="80"/>
      <c r="OSU5" s="80"/>
      <c r="OSV5" s="80"/>
      <c r="OSW5" s="80"/>
      <c r="OSX5" s="80"/>
      <c r="OSY5" s="80"/>
      <c r="OSZ5" s="80"/>
      <c r="OTA5" s="80"/>
      <c r="OTB5" s="80"/>
      <c r="OTC5" s="80"/>
      <c r="OTD5" s="80"/>
      <c r="OTE5" s="80"/>
      <c r="OTF5" s="80"/>
      <c r="OTG5" s="80"/>
      <c r="OTH5" s="80"/>
      <c r="OTI5" s="80"/>
      <c r="OTJ5" s="80"/>
      <c r="OTK5" s="80"/>
      <c r="OTL5" s="80"/>
      <c r="OTM5" s="80"/>
      <c r="OTN5" s="80"/>
      <c r="OTO5" s="80"/>
      <c r="OTP5" s="80"/>
      <c r="OTQ5" s="80"/>
      <c r="OTR5" s="80"/>
      <c r="OTS5" s="80"/>
      <c r="OTT5" s="80"/>
      <c r="OTU5" s="80"/>
      <c r="OTV5" s="80"/>
      <c r="OTW5" s="80"/>
      <c r="OTX5" s="80"/>
      <c r="OTY5" s="80"/>
      <c r="OTZ5" s="80"/>
      <c r="OUA5" s="80"/>
      <c r="OUB5" s="80"/>
      <c r="OUC5" s="80"/>
      <c r="OUD5" s="80"/>
      <c r="OUE5" s="80"/>
      <c r="OUF5" s="80"/>
      <c r="OUG5" s="80"/>
      <c r="OUH5" s="80"/>
      <c r="OUI5" s="80"/>
      <c r="OUJ5" s="80"/>
      <c r="OUK5" s="80"/>
      <c r="OUL5" s="80"/>
      <c r="OUM5" s="80"/>
      <c r="OUN5" s="80"/>
      <c r="OUO5" s="80"/>
      <c r="OUP5" s="80"/>
      <c r="OUQ5" s="80"/>
      <c r="OUR5" s="80"/>
      <c r="OUS5" s="80"/>
      <c r="OUT5" s="80"/>
      <c r="OUU5" s="80"/>
      <c r="OUV5" s="80"/>
      <c r="OUW5" s="80"/>
      <c r="OUX5" s="80"/>
      <c r="OUY5" s="80"/>
      <c r="OUZ5" s="80"/>
      <c r="OVA5" s="80"/>
      <c r="OVB5" s="80"/>
      <c r="OVC5" s="80"/>
      <c r="OVD5" s="80"/>
      <c r="OVE5" s="80"/>
      <c r="OVF5" s="80"/>
      <c r="OVG5" s="80"/>
      <c r="OVH5" s="80"/>
      <c r="OVI5" s="80"/>
      <c r="OVJ5" s="80"/>
      <c r="OVK5" s="80"/>
      <c r="OVL5" s="80"/>
      <c r="OVM5" s="80"/>
      <c r="OVN5" s="80"/>
      <c r="OVO5" s="80"/>
      <c r="OVP5" s="80"/>
      <c r="OVQ5" s="80"/>
      <c r="OVR5" s="80"/>
      <c r="OVS5" s="80"/>
      <c r="OVT5" s="80"/>
      <c r="OVU5" s="80"/>
      <c r="OVV5" s="80"/>
      <c r="OVW5" s="80"/>
      <c r="OVX5" s="80"/>
      <c r="OVY5" s="80"/>
      <c r="OVZ5" s="80"/>
      <c r="OWA5" s="80"/>
      <c r="OWB5" s="80"/>
      <c r="OWC5" s="80"/>
      <c r="OWD5" s="80"/>
      <c r="OWE5" s="80"/>
      <c r="OWF5" s="80"/>
      <c r="OWG5" s="80"/>
      <c r="OWH5" s="80"/>
      <c r="OWI5" s="80"/>
      <c r="OWJ5" s="80"/>
      <c r="OWK5" s="80"/>
      <c r="OWL5" s="80"/>
      <c r="OWM5" s="80"/>
      <c r="OWN5" s="80"/>
      <c r="OWO5" s="80"/>
      <c r="OWP5" s="80"/>
      <c r="OWQ5" s="80"/>
      <c r="OWR5" s="80"/>
      <c r="OWS5" s="80"/>
      <c r="OWT5" s="80"/>
      <c r="OWU5" s="80"/>
      <c r="OWV5" s="80"/>
      <c r="OWW5" s="80"/>
      <c r="OWX5" s="80"/>
      <c r="OWY5" s="80"/>
      <c r="OWZ5" s="80"/>
      <c r="OXA5" s="80"/>
      <c r="OXB5" s="80"/>
      <c r="OXC5" s="80"/>
      <c r="OXD5" s="80"/>
      <c r="OXE5" s="80"/>
      <c r="OXF5" s="80"/>
      <c r="OXG5" s="80"/>
      <c r="OXH5" s="80"/>
      <c r="OXI5" s="80"/>
      <c r="OXJ5" s="80"/>
      <c r="OXK5" s="80"/>
      <c r="OXL5" s="80"/>
      <c r="OXM5" s="80"/>
      <c r="OXN5" s="80"/>
      <c r="OXO5" s="80"/>
      <c r="OXP5" s="80"/>
      <c r="OXQ5" s="80"/>
      <c r="OXR5" s="80"/>
      <c r="OXS5" s="80"/>
      <c r="OXT5" s="80"/>
      <c r="OXU5" s="80"/>
      <c r="OXV5" s="80"/>
      <c r="OXW5" s="80"/>
      <c r="OXX5" s="80"/>
      <c r="OXY5" s="80"/>
      <c r="OXZ5" s="80"/>
      <c r="OYA5" s="80"/>
      <c r="OYB5" s="80"/>
      <c r="OYC5" s="80"/>
      <c r="OYD5" s="80"/>
      <c r="OYE5" s="80"/>
      <c r="OYF5" s="80"/>
      <c r="OYG5" s="80"/>
      <c r="OYH5" s="80"/>
      <c r="OYI5" s="80"/>
      <c r="OYJ5" s="80"/>
      <c r="OYK5" s="80"/>
      <c r="OYL5" s="80"/>
      <c r="OYM5" s="80"/>
      <c r="OYN5" s="80"/>
      <c r="OYO5" s="80"/>
      <c r="OYP5" s="80"/>
      <c r="OYQ5" s="80"/>
      <c r="OYR5" s="80"/>
      <c r="OYS5" s="80"/>
      <c r="OYT5" s="80"/>
      <c r="OYU5" s="80"/>
      <c r="OYV5" s="80"/>
      <c r="OYW5" s="80"/>
      <c r="OYX5" s="80"/>
      <c r="OYY5" s="80"/>
      <c r="OYZ5" s="80"/>
      <c r="OZA5" s="80"/>
      <c r="OZB5" s="80"/>
      <c r="OZC5" s="80"/>
      <c r="OZD5" s="80"/>
      <c r="OZE5" s="80"/>
      <c r="OZF5" s="80"/>
      <c r="OZG5" s="80"/>
      <c r="OZH5" s="80"/>
      <c r="OZI5" s="80"/>
      <c r="OZJ5" s="80"/>
      <c r="OZK5" s="80"/>
      <c r="OZL5" s="80"/>
      <c r="OZM5" s="80"/>
      <c r="OZN5" s="80"/>
      <c r="OZO5" s="80"/>
      <c r="OZP5" s="80"/>
      <c r="OZQ5" s="80"/>
      <c r="OZR5" s="80"/>
      <c r="OZS5" s="80"/>
      <c r="OZT5" s="80"/>
      <c r="OZU5" s="80"/>
      <c r="OZV5" s="80"/>
      <c r="OZW5" s="80"/>
      <c r="OZX5" s="80"/>
      <c r="OZY5" s="80"/>
      <c r="OZZ5" s="80"/>
      <c r="PAA5" s="80"/>
      <c r="PAB5" s="80"/>
      <c r="PAC5" s="80"/>
      <c r="PAD5" s="80"/>
      <c r="PAE5" s="80"/>
      <c r="PAF5" s="80"/>
      <c r="PAG5" s="80"/>
      <c r="PAH5" s="80"/>
      <c r="PAI5" s="80"/>
      <c r="PAJ5" s="80"/>
      <c r="PAK5" s="80"/>
      <c r="PAL5" s="80"/>
      <c r="PAM5" s="80"/>
      <c r="PAN5" s="80"/>
      <c r="PAO5" s="80"/>
      <c r="PAP5" s="80"/>
      <c r="PAQ5" s="80"/>
      <c r="PAR5" s="80"/>
      <c r="PAS5" s="80"/>
      <c r="PAT5" s="80"/>
      <c r="PAU5" s="80"/>
      <c r="PAV5" s="80"/>
      <c r="PAW5" s="80"/>
      <c r="PAX5" s="80"/>
      <c r="PAY5" s="80"/>
      <c r="PAZ5" s="80"/>
      <c r="PBA5" s="80"/>
      <c r="PBB5" s="80"/>
      <c r="PBC5" s="80"/>
      <c r="PBD5" s="80"/>
      <c r="PBE5" s="80"/>
      <c r="PBF5" s="80"/>
      <c r="PBG5" s="80"/>
      <c r="PBH5" s="80"/>
      <c r="PBI5" s="80"/>
      <c r="PBJ5" s="80"/>
      <c r="PBK5" s="80"/>
      <c r="PBL5" s="80"/>
      <c r="PBM5" s="80"/>
      <c r="PBN5" s="80"/>
      <c r="PBO5" s="80"/>
      <c r="PBP5" s="80"/>
      <c r="PBQ5" s="80"/>
      <c r="PBR5" s="80"/>
      <c r="PBS5" s="80"/>
      <c r="PBT5" s="80"/>
      <c r="PBU5" s="80"/>
      <c r="PBV5" s="80"/>
      <c r="PBW5" s="80"/>
      <c r="PBX5" s="80"/>
      <c r="PBY5" s="80"/>
      <c r="PBZ5" s="80"/>
      <c r="PCA5" s="80"/>
      <c r="PCB5" s="80"/>
      <c r="PCC5" s="80"/>
      <c r="PCD5" s="80"/>
      <c r="PCE5" s="80"/>
      <c r="PCF5" s="80"/>
      <c r="PCG5" s="80"/>
      <c r="PCH5" s="80"/>
      <c r="PCI5" s="80"/>
      <c r="PCJ5" s="80"/>
      <c r="PCK5" s="80"/>
      <c r="PCL5" s="80"/>
      <c r="PCM5" s="80"/>
      <c r="PCN5" s="80"/>
      <c r="PCO5" s="80"/>
      <c r="PCP5" s="80"/>
      <c r="PCQ5" s="80"/>
      <c r="PCR5" s="80"/>
      <c r="PCS5" s="80"/>
      <c r="PCT5" s="80"/>
      <c r="PCU5" s="80"/>
      <c r="PCV5" s="80"/>
      <c r="PCW5" s="80"/>
      <c r="PCX5" s="80"/>
      <c r="PCY5" s="80"/>
      <c r="PCZ5" s="80"/>
      <c r="PDA5" s="80"/>
      <c r="PDB5" s="80"/>
      <c r="PDC5" s="80"/>
      <c r="PDD5" s="80"/>
      <c r="PDE5" s="80"/>
      <c r="PDF5" s="80"/>
      <c r="PDG5" s="80"/>
      <c r="PDH5" s="80"/>
      <c r="PDI5" s="80"/>
      <c r="PDJ5" s="80"/>
      <c r="PDK5" s="80"/>
      <c r="PDL5" s="80"/>
      <c r="PDM5" s="80"/>
      <c r="PDN5" s="80"/>
      <c r="PDO5" s="80"/>
      <c r="PDP5" s="80"/>
      <c r="PDQ5" s="80"/>
      <c r="PDR5" s="80"/>
      <c r="PDS5" s="80"/>
      <c r="PDT5" s="80"/>
      <c r="PDU5" s="80"/>
      <c r="PDV5" s="80"/>
      <c r="PDW5" s="80"/>
      <c r="PDX5" s="80"/>
      <c r="PDY5" s="80"/>
      <c r="PDZ5" s="80"/>
      <c r="PEA5" s="80"/>
      <c r="PEB5" s="80"/>
      <c r="PEC5" s="80"/>
      <c r="PED5" s="80"/>
      <c r="PEE5" s="80"/>
      <c r="PEF5" s="80"/>
      <c r="PEG5" s="80"/>
      <c r="PEH5" s="80"/>
      <c r="PEI5" s="80"/>
      <c r="PEJ5" s="80"/>
      <c r="PEK5" s="80"/>
      <c r="PEL5" s="80"/>
      <c r="PEM5" s="80"/>
      <c r="PEN5" s="80"/>
      <c r="PEO5" s="80"/>
      <c r="PEP5" s="80"/>
      <c r="PEQ5" s="80"/>
      <c r="PER5" s="80"/>
      <c r="PES5" s="80"/>
      <c r="PET5" s="80"/>
      <c r="PEU5" s="80"/>
      <c r="PEV5" s="80"/>
      <c r="PEW5" s="80"/>
      <c r="PEX5" s="80"/>
      <c r="PEY5" s="80"/>
      <c r="PEZ5" s="80"/>
      <c r="PFA5" s="80"/>
      <c r="PFB5" s="80"/>
      <c r="PFC5" s="80"/>
      <c r="PFD5" s="80"/>
      <c r="PFE5" s="80"/>
      <c r="PFF5" s="80"/>
      <c r="PFG5" s="80"/>
      <c r="PFH5" s="80"/>
      <c r="PFI5" s="80"/>
      <c r="PFJ5" s="80"/>
      <c r="PFK5" s="80"/>
      <c r="PFL5" s="80"/>
      <c r="PFM5" s="80"/>
      <c r="PFN5" s="80"/>
      <c r="PFO5" s="80"/>
      <c r="PFP5" s="80"/>
      <c r="PFQ5" s="80"/>
      <c r="PFR5" s="80"/>
      <c r="PFS5" s="80"/>
      <c r="PFT5" s="80"/>
      <c r="PFU5" s="80"/>
      <c r="PFV5" s="80"/>
      <c r="PFW5" s="80"/>
      <c r="PFX5" s="80"/>
      <c r="PFY5" s="80"/>
      <c r="PFZ5" s="80"/>
      <c r="PGA5" s="80"/>
      <c r="PGB5" s="80"/>
      <c r="PGC5" s="80"/>
      <c r="PGD5" s="80"/>
      <c r="PGE5" s="80"/>
      <c r="PGF5" s="80"/>
      <c r="PGG5" s="80"/>
      <c r="PGH5" s="80"/>
      <c r="PGI5" s="80"/>
      <c r="PGJ5" s="80"/>
      <c r="PGK5" s="80"/>
      <c r="PGL5" s="80"/>
      <c r="PGM5" s="80"/>
      <c r="PGN5" s="80"/>
      <c r="PGO5" s="80"/>
      <c r="PGP5" s="80"/>
      <c r="PGQ5" s="80"/>
      <c r="PGR5" s="80"/>
      <c r="PGS5" s="80"/>
      <c r="PGT5" s="80"/>
      <c r="PGU5" s="80"/>
      <c r="PGV5" s="80"/>
      <c r="PGW5" s="80"/>
      <c r="PGX5" s="80"/>
      <c r="PGY5" s="80"/>
      <c r="PGZ5" s="80"/>
      <c r="PHA5" s="80"/>
      <c r="PHB5" s="80"/>
      <c r="PHC5" s="80"/>
      <c r="PHD5" s="80"/>
      <c r="PHE5" s="80"/>
      <c r="PHF5" s="80"/>
      <c r="PHG5" s="80"/>
      <c r="PHH5" s="80"/>
      <c r="PHI5" s="80"/>
      <c r="PHJ5" s="80"/>
      <c r="PHK5" s="80"/>
      <c r="PHL5" s="80"/>
      <c r="PHM5" s="80"/>
      <c r="PHN5" s="80"/>
      <c r="PHO5" s="80"/>
      <c r="PHP5" s="80"/>
      <c r="PHQ5" s="80"/>
      <c r="PHR5" s="80"/>
      <c r="PHS5" s="80"/>
      <c r="PHT5" s="80"/>
      <c r="PHU5" s="80"/>
      <c r="PHV5" s="80"/>
      <c r="PHW5" s="80"/>
      <c r="PHX5" s="80"/>
      <c r="PHY5" s="80"/>
      <c r="PHZ5" s="80"/>
      <c r="PIA5" s="80"/>
      <c r="PIB5" s="80"/>
      <c r="PIC5" s="80"/>
      <c r="PID5" s="80"/>
      <c r="PIE5" s="80"/>
      <c r="PIF5" s="80"/>
      <c r="PIG5" s="80"/>
      <c r="PIH5" s="80"/>
      <c r="PII5" s="80"/>
      <c r="PIJ5" s="80"/>
      <c r="PIK5" s="80"/>
      <c r="PIL5" s="80"/>
      <c r="PIM5" s="80"/>
      <c r="PIN5" s="80"/>
      <c r="PIO5" s="80"/>
      <c r="PIP5" s="80"/>
      <c r="PIQ5" s="80"/>
      <c r="PIR5" s="80"/>
      <c r="PIS5" s="80"/>
      <c r="PIT5" s="80"/>
      <c r="PIU5" s="80"/>
      <c r="PIV5" s="80"/>
      <c r="PIW5" s="80"/>
      <c r="PIX5" s="80"/>
      <c r="PIY5" s="80"/>
      <c r="PIZ5" s="80"/>
      <c r="PJA5" s="80"/>
      <c r="PJB5" s="80"/>
      <c r="PJC5" s="80"/>
      <c r="PJD5" s="80"/>
      <c r="PJE5" s="80"/>
      <c r="PJF5" s="80"/>
      <c r="PJG5" s="80"/>
      <c r="PJH5" s="80"/>
      <c r="PJI5" s="80"/>
      <c r="PJJ5" s="80"/>
      <c r="PJK5" s="80"/>
      <c r="PJL5" s="80"/>
      <c r="PJM5" s="80"/>
      <c r="PJN5" s="80"/>
      <c r="PJO5" s="80"/>
      <c r="PJP5" s="80"/>
      <c r="PJQ5" s="80"/>
      <c r="PJR5" s="80"/>
      <c r="PJS5" s="80"/>
      <c r="PJT5" s="80"/>
      <c r="PJU5" s="80"/>
      <c r="PJV5" s="80"/>
      <c r="PJW5" s="80"/>
      <c r="PJX5" s="80"/>
      <c r="PJY5" s="80"/>
      <c r="PJZ5" s="80"/>
      <c r="PKA5" s="80"/>
      <c r="PKB5" s="80"/>
      <c r="PKC5" s="80"/>
      <c r="PKD5" s="80"/>
      <c r="PKE5" s="80"/>
      <c r="PKF5" s="80"/>
      <c r="PKG5" s="80"/>
      <c r="PKH5" s="80"/>
      <c r="PKI5" s="80"/>
      <c r="PKJ5" s="80"/>
      <c r="PKK5" s="80"/>
      <c r="PKL5" s="80"/>
      <c r="PKM5" s="80"/>
      <c r="PKN5" s="80"/>
      <c r="PKO5" s="80"/>
      <c r="PKP5" s="80"/>
      <c r="PKQ5" s="80"/>
      <c r="PKR5" s="80"/>
      <c r="PKS5" s="80"/>
      <c r="PKT5" s="80"/>
      <c r="PKU5" s="80"/>
      <c r="PKV5" s="80"/>
      <c r="PKW5" s="80"/>
      <c r="PKX5" s="80"/>
      <c r="PKY5" s="80"/>
      <c r="PKZ5" s="80"/>
      <c r="PLA5" s="80"/>
      <c r="PLB5" s="80"/>
      <c r="PLC5" s="80"/>
      <c r="PLD5" s="80"/>
      <c r="PLE5" s="80"/>
      <c r="PLF5" s="80"/>
      <c r="PLG5" s="80"/>
      <c r="PLH5" s="80"/>
      <c r="PLI5" s="80"/>
      <c r="PLJ5" s="80"/>
      <c r="PLK5" s="80"/>
      <c r="PLL5" s="80"/>
      <c r="PLM5" s="80"/>
      <c r="PLN5" s="80"/>
      <c r="PLO5" s="80"/>
      <c r="PLP5" s="80"/>
      <c r="PLQ5" s="80"/>
      <c r="PLR5" s="80"/>
      <c r="PLS5" s="80"/>
      <c r="PLT5" s="80"/>
      <c r="PLU5" s="80"/>
      <c r="PLV5" s="80"/>
      <c r="PLW5" s="80"/>
      <c r="PLX5" s="80"/>
      <c r="PLY5" s="80"/>
      <c r="PLZ5" s="80"/>
      <c r="PMA5" s="80"/>
      <c r="PMB5" s="80"/>
      <c r="PMC5" s="80"/>
      <c r="PMD5" s="80"/>
      <c r="PME5" s="80"/>
      <c r="PMF5" s="80"/>
      <c r="PMG5" s="80"/>
      <c r="PMH5" s="80"/>
      <c r="PMI5" s="80"/>
      <c r="PMJ5" s="80"/>
      <c r="PMK5" s="80"/>
      <c r="PML5" s="80"/>
      <c r="PMM5" s="80"/>
      <c r="PMN5" s="80"/>
      <c r="PMO5" s="80"/>
      <c r="PMP5" s="80"/>
      <c r="PMQ5" s="80"/>
      <c r="PMR5" s="80"/>
      <c r="PMS5" s="80"/>
      <c r="PMT5" s="80"/>
      <c r="PMU5" s="80"/>
      <c r="PMV5" s="80"/>
      <c r="PMW5" s="80"/>
      <c r="PMX5" s="80"/>
      <c r="PMY5" s="80"/>
      <c r="PMZ5" s="80"/>
      <c r="PNA5" s="80"/>
      <c r="PNB5" s="80"/>
      <c r="PNC5" s="80"/>
      <c r="PND5" s="80"/>
      <c r="PNE5" s="80"/>
      <c r="PNF5" s="80"/>
      <c r="PNG5" s="80"/>
      <c r="PNH5" s="80"/>
      <c r="PNI5" s="80"/>
      <c r="PNJ5" s="80"/>
      <c r="PNK5" s="80"/>
      <c r="PNL5" s="80"/>
      <c r="PNM5" s="80"/>
      <c r="PNN5" s="80"/>
      <c r="PNO5" s="80"/>
      <c r="PNP5" s="80"/>
      <c r="PNQ5" s="80"/>
      <c r="PNR5" s="80"/>
      <c r="PNS5" s="80"/>
      <c r="PNT5" s="80"/>
      <c r="PNU5" s="80"/>
      <c r="PNV5" s="80"/>
      <c r="PNW5" s="80"/>
      <c r="PNX5" s="80"/>
      <c r="PNY5" s="80"/>
      <c r="PNZ5" s="80"/>
      <c r="POA5" s="80"/>
      <c r="POB5" s="80"/>
      <c r="POC5" s="80"/>
      <c r="POD5" s="80"/>
      <c r="POE5" s="80"/>
      <c r="POF5" s="80"/>
      <c r="POG5" s="80"/>
      <c r="POH5" s="80"/>
      <c r="POI5" s="80"/>
      <c r="POJ5" s="80"/>
      <c r="POK5" s="80"/>
      <c r="POL5" s="80"/>
      <c r="POM5" s="80"/>
      <c r="PON5" s="80"/>
      <c r="POO5" s="80"/>
      <c r="POP5" s="80"/>
      <c r="POQ5" s="80"/>
      <c r="POR5" s="80"/>
      <c r="POS5" s="80"/>
      <c r="POT5" s="80"/>
      <c r="POU5" s="80"/>
      <c r="POV5" s="80"/>
      <c r="POW5" s="80"/>
      <c r="POX5" s="80"/>
      <c r="POY5" s="80"/>
      <c r="POZ5" s="80"/>
      <c r="PPA5" s="80"/>
      <c r="PPB5" s="80"/>
      <c r="PPC5" s="80"/>
      <c r="PPD5" s="80"/>
      <c r="PPE5" s="80"/>
      <c r="PPF5" s="80"/>
      <c r="PPG5" s="80"/>
      <c r="PPH5" s="80"/>
      <c r="PPI5" s="80"/>
      <c r="PPJ5" s="80"/>
      <c r="PPK5" s="80"/>
      <c r="PPL5" s="80"/>
      <c r="PPM5" s="80"/>
      <c r="PPN5" s="80"/>
      <c r="PPO5" s="80"/>
      <c r="PPP5" s="80"/>
      <c r="PPQ5" s="80"/>
      <c r="PPR5" s="80"/>
      <c r="PPS5" s="80"/>
      <c r="PPT5" s="80"/>
      <c r="PPU5" s="80"/>
      <c r="PPV5" s="80"/>
      <c r="PPW5" s="80"/>
      <c r="PPX5" s="80"/>
      <c r="PPY5" s="80"/>
      <c r="PPZ5" s="80"/>
      <c r="PQA5" s="80"/>
      <c r="PQB5" s="80"/>
      <c r="PQC5" s="80"/>
      <c r="PQD5" s="80"/>
      <c r="PQE5" s="80"/>
      <c r="PQF5" s="80"/>
      <c r="PQG5" s="80"/>
      <c r="PQH5" s="80"/>
      <c r="PQI5" s="80"/>
      <c r="PQJ5" s="80"/>
      <c r="PQK5" s="80"/>
      <c r="PQL5" s="80"/>
      <c r="PQM5" s="80"/>
      <c r="PQN5" s="80"/>
      <c r="PQO5" s="80"/>
      <c r="PQP5" s="80"/>
      <c r="PQQ5" s="80"/>
      <c r="PQR5" s="80"/>
      <c r="PQS5" s="80"/>
      <c r="PQT5" s="80"/>
      <c r="PQU5" s="80"/>
      <c r="PQV5" s="80"/>
      <c r="PQW5" s="80"/>
      <c r="PQX5" s="80"/>
      <c r="PQY5" s="80"/>
      <c r="PQZ5" s="80"/>
      <c r="PRA5" s="80"/>
      <c r="PRB5" s="80"/>
      <c r="PRC5" s="80"/>
      <c r="PRD5" s="80"/>
      <c r="PRE5" s="80"/>
      <c r="PRF5" s="80"/>
      <c r="PRG5" s="80"/>
      <c r="PRH5" s="80"/>
      <c r="PRI5" s="80"/>
      <c r="PRJ5" s="80"/>
      <c r="PRK5" s="80"/>
      <c r="PRL5" s="80"/>
      <c r="PRM5" s="80"/>
      <c r="PRN5" s="80"/>
      <c r="PRO5" s="80"/>
      <c r="PRP5" s="80"/>
      <c r="PRQ5" s="80"/>
      <c r="PRR5" s="80"/>
      <c r="PRS5" s="80"/>
      <c r="PRT5" s="80"/>
      <c r="PRU5" s="80"/>
      <c r="PRV5" s="80"/>
      <c r="PRW5" s="80"/>
      <c r="PRX5" s="80"/>
      <c r="PRY5" s="80"/>
      <c r="PRZ5" s="80"/>
      <c r="PSA5" s="80"/>
      <c r="PSB5" s="80"/>
      <c r="PSC5" s="80"/>
      <c r="PSD5" s="80"/>
      <c r="PSE5" s="80"/>
      <c r="PSF5" s="80"/>
      <c r="PSG5" s="80"/>
      <c r="PSH5" s="80"/>
      <c r="PSI5" s="80"/>
      <c r="PSJ5" s="80"/>
      <c r="PSK5" s="80"/>
      <c r="PSL5" s="80"/>
      <c r="PSM5" s="80"/>
      <c r="PSN5" s="80"/>
      <c r="PSO5" s="80"/>
      <c r="PSP5" s="80"/>
      <c r="PSQ5" s="80"/>
      <c r="PSR5" s="80"/>
      <c r="PSS5" s="80"/>
      <c r="PST5" s="80"/>
      <c r="PSU5" s="80"/>
      <c r="PSV5" s="80"/>
      <c r="PSW5" s="80"/>
      <c r="PSX5" s="80"/>
      <c r="PSY5" s="80"/>
      <c r="PSZ5" s="80"/>
      <c r="PTA5" s="80"/>
      <c r="PTB5" s="80"/>
      <c r="PTC5" s="80"/>
      <c r="PTD5" s="80"/>
      <c r="PTE5" s="80"/>
      <c r="PTF5" s="80"/>
      <c r="PTG5" s="80"/>
      <c r="PTH5" s="80"/>
      <c r="PTI5" s="80"/>
      <c r="PTJ5" s="80"/>
      <c r="PTK5" s="80"/>
      <c r="PTL5" s="80"/>
      <c r="PTM5" s="80"/>
      <c r="PTN5" s="80"/>
      <c r="PTO5" s="80"/>
      <c r="PTP5" s="80"/>
      <c r="PTQ5" s="80"/>
      <c r="PTR5" s="80"/>
      <c r="PTS5" s="80"/>
      <c r="PTT5" s="80"/>
      <c r="PTU5" s="80"/>
      <c r="PTV5" s="80"/>
      <c r="PTW5" s="80"/>
      <c r="PTX5" s="80"/>
      <c r="PTY5" s="80"/>
      <c r="PTZ5" s="80"/>
      <c r="PUA5" s="80"/>
      <c r="PUB5" s="80"/>
      <c r="PUC5" s="80"/>
      <c r="PUD5" s="80"/>
      <c r="PUE5" s="80"/>
      <c r="PUF5" s="80"/>
      <c r="PUG5" s="80"/>
      <c r="PUH5" s="80"/>
      <c r="PUI5" s="80"/>
      <c r="PUJ5" s="80"/>
      <c r="PUK5" s="80"/>
      <c r="PUL5" s="80"/>
      <c r="PUM5" s="80"/>
      <c r="PUN5" s="80"/>
      <c r="PUO5" s="80"/>
      <c r="PUP5" s="80"/>
      <c r="PUQ5" s="80"/>
      <c r="PUR5" s="80"/>
      <c r="PUS5" s="80"/>
      <c r="PUT5" s="80"/>
      <c r="PUU5" s="80"/>
      <c r="PUV5" s="80"/>
      <c r="PUW5" s="80"/>
      <c r="PUX5" s="80"/>
      <c r="PUY5" s="80"/>
      <c r="PUZ5" s="80"/>
      <c r="PVA5" s="80"/>
      <c r="PVB5" s="80"/>
      <c r="PVC5" s="80"/>
      <c r="PVD5" s="80"/>
      <c r="PVE5" s="80"/>
      <c r="PVF5" s="80"/>
      <c r="PVG5" s="80"/>
      <c r="PVH5" s="80"/>
      <c r="PVI5" s="80"/>
      <c r="PVJ5" s="80"/>
      <c r="PVK5" s="80"/>
      <c r="PVL5" s="80"/>
      <c r="PVM5" s="80"/>
      <c r="PVN5" s="80"/>
      <c r="PVO5" s="80"/>
      <c r="PVP5" s="80"/>
      <c r="PVQ5" s="80"/>
      <c r="PVR5" s="80"/>
      <c r="PVS5" s="80"/>
      <c r="PVT5" s="80"/>
      <c r="PVU5" s="80"/>
      <c r="PVV5" s="80"/>
      <c r="PVW5" s="80"/>
      <c r="PVX5" s="80"/>
      <c r="PVY5" s="80"/>
      <c r="PVZ5" s="80"/>
      <c r="PWA5" s="80"/>
      <c r="PWB5" s="80"/>
      <c r="PWC5" s="80"/>
      <c r="PWD5" s="80"/>
      <c r="PWE5" s="80"/>
      <c r="PWF5" s="80"/>
      <c r="PWG5" s="80"/>
      <c r="PWH5" s="80"/>
      <c r="PWI5" s="80"/>
      <c r="PWJ5" s="80"/>
      <c r="PWK5" s="80"/>
      <c r="PWL5" s="80"/>
      <c r="PWM5" s="80"/>
      <c r="PWN5" s="80"/>
      <c r="PWO5" s="80"/>
      <c r="PWP5" s="80"/>
      <c r="PWQ5" s="80"/>
      <c r="PWR5" s="80"/>
      <c r="PWS5" s="80"/>
      <c r="PWT5" s="80"/>
      <c r="PWU5" s="80"/>
      <c r="PWV5" s="80"/>
      <c r="PWW5" s="80"/>
      <c r="PWX5" s="80"/>
      <c r="PWY5" s="80"/>
      <c r="PWZ5" s="80"/>
      <c r="PXA5" s="80"/>
      <c r="PXB5" s="80"/>
      <c r="PXC5" s="80"/>
      <c r="PXD5" s="80"/>
      <c r="PXE5" s="80"/>
      <c r="PXF5" s="80"/>
      <c r="PXG5" s="80"/>
      <c r="PXH5" s="80"/>
      <c r="PXI5" s="80"/>
      <c r="PXJ5" s="80"/>
      <c r="PXK5" s="80"/>
      <c r="PXL5" s="80"/>
      <c r="PXM5" s="80"/>
      <c r="PXN5" s="80"/>
      <c r="PXO5" s="80"/>
      <c r="PXP5" s="80"/>
      <c r="PXQ5" s="80"/>
      <c r="PXR5" s="80"/>
      <c r="PXS5" s="80"/>
      <c r="PXT5" s="80"/>
      <c r="PXU5" s="80"/>
      <c r="PXV5" s="80"/>
      <c r="PXW5" s="80"/>
      <c r="PXX5" s="80"/>
      <c r="PXY5" s="80"/>
      <c r="PXZ5" s="80"/>
      <c r="PYA5" s="80"/>
      <c r="PYB5" s="80"/>
      <c r="PYC5" s="80"/>
      <c r="PYD5" s="80"/>
      <c r="PYE5" s="80"/>
      <c r="PYF5" s="80"/>
      <c r="PYG5" s="80"/>
      <c r="PYH5" s="80"/>
      <c r="PYI5" s="80"/>
      <c r="PYJ5" s="80"/>
      <c r="PYK5" s="80"/>
      <c r="PYL5" s="80"/>
      <c r="PYM5" s="80"/>
      <c r="PYN5" s="80"/>
      <c r="PYO5" s="80"/>
      <c r="PYP5" s="80"/>
      <c r="PYQ5" s="80"/>
      <c r="PYR5" s="80"/>
      <c r="PYS5" s="80"/>
      <c r="PYT5" s="80"/>
      <c r="PYU5" s="80"/>
      <c r="PYV5" s="80"/>
      <c r="PYW5" s="80"/>
      <c r="PYX5" s="80"/>
      <c r="PYY5" s="80"/>
      <c r="PYZ5" s="80"/>
      <c r="PZA5" s="80"/>
      <c r="PZB5" s="80"/>
      <c r="PZC5" s="80"/>
      <c r="PZD5" s="80"/>
      <c r="PZE5" s="80"/>
      <c r="PZF5" s="80"/>
      <c r="PZG5" s="80"/>
      <c r="PZH5" s="80"/>
      <c r="PZI5" s="80"/>
      <c r="PZJ5" s="80"/>
      <c r="PZK5" s="80"/>
      <c r="PZL5" s="80"/>
      <c r="PZM5" s="80"/>
      <c r="PZN5" s="80"/>
      <c r="PZO5" s="80"/>
      <c r="PZP5" s="80"/>
      <c r="PZQ5" s="80"/>
      <c r="PZR5" s="80"/>
      <c r="PZS5" s="80"/>
      <c r="PZT5" s="80"/>
      <c r="PZU5" s="80"/>
      <c r="PZV5" s="80"/>
      <c r="PZW5" s="80"/>
      <c r="PZX5" s="80"/>
      <c r="PZY5" s="80"/>
      <c r="PZZ5" s="80"/>
      <c r="QAA5" s="80"/>
      <c r="QAB5" s="80"/>
      <c r="QAC5" s="80"/>
      <c r="QAD5" s="80"/>
      <c r="QAE5" s="80"/>
      <c r="QAF5" s="80"/>
      <c r="QAG5" s="80"/>
      <c r="QAH5" s="80"/>
      <c r="QAI5" s="80"/>
      <c r="QAJ5" s="80"/>
      <c r="QAK5" s="80"/>
      <c r="QAL5" s="80"/>
      <c r="QAM5" s="80"/>
      <c r="QAN5" s="80"/>
      <c r="QAO5" s="80"/>
      <c r="QAP5" s="80"/>
      <c r="QAQ5" s="80"/>
      <c r="QAR5" s="80"/>
      <c r="QAS5" s="80"/>
      <c r="QAT5" s="80"/>
      <c r="QAU5" s="80"/>
      <c r="QAV5" s="80"/>
      <c r="QAW5" s="80"/>
      <c r="QAX5" s="80"/>
      <c r="QAY5" s="80"/>
      <c r="QAZ5" s="80"/>
      <c r="QBA5" s="80"/>
      <c r="QBB5" s="80"/>
      <c r="QBC5" s="80"/>
      <c r="QBD5" s="80"/>
      <c r="QBE5" s="80"/>
      <c r="QBF5" s="80"/>
      <c r="QBG5" s="80"/>
      <c r="QBH5" s="80"/>
      <c r="QBI5" s="80"/>
      <c r="QBJ5" s="80"/>
      <c r="QBK5" s="80"/>
      <c r="QBL5" s="80"/>
      <c r="QBM5" s="80"/>
      <c r="QBN5" s="80"/>
      <c r="QBO5" s="80"/>
      <c r="QBP5" s="80"/>
      <c r="QBQ5" s="80"/>
      <c r="QBR5" s="80"/>
      <c r="QBS5" s="80"/>
      <c r="QBT5" s="80"/>
      <c r="QBU5" s="80"/>
      <c r="QBV5" s="80"/>
      <c r="QBW5" s="80"/>
      <c r="QBX5" s="80"/>
      <c r="QBY5" s="80"/>
      <c r="QBZ5" s="80"/>
      <c r="QCA5" s="80"/>
      <c r="QCB5" s="80"/>
      <c r="QCC5" s="80"/>
      <c r="QCD5" s="80"/>
      <c r="QCE5" s="80"/>
      <c r="QCF5" s="80"/>
      <c r="QCG5" s="80"/>
      <c r="QCH5" s="80"/>
      <c r="QCI5" s="80"/>
      <c r="QCJ5" s="80"/>
      <c r="QCK5" s="80"/>
      <c r="QCL5" s="80"/>
      <c r="QCM5" s="80"/>
      <c r="QCN5" s="80"/>
      <c r="QCO5" s="80"/>
      <c r="QCP5" s="80"/>
      <c r="QCQ5" s="80"/>
      <c r="QCR5" s="80"/>
      <c r="QCS5" s="80"/>
      <c r="QCT5" s="80"/>
      <c r="QCU5" s="80"/>
      <c r="QCV5" s="80"/>
      <c r="QCW5" s="80"/>
      <c r="QCX5" s="80"/>
      <c r="QCY5" s="80"/>
      <c r="QCZ5" s="80"/>
      <c r="QDA5" s="80"/>
      <c r="QDB5" s="80"/>
      <c r="QDC5" s="80"/>
      <c r="QDD5" s="80"/>
      <c r="QDE5" s="80"/>
      <c r="QDF5" s="80"/>
      <c r="QDG5" s="80"/>
      <c r="QDH5" s="80"/>
      <c r="QDI5" s="80"/>
      <c r="QDJ5" s="80"/>
      <c r="QDK5" s="80"/>
      <c r="QDL5" s="80"/>
      <c r="QDM5" s="80"/>
      <c r="QDN5" s="80"/>
      <c r="QDO5" s="80"/>
      <c r="QDP5" s="80"/>
      <c r="QDQ5" s="80"/>
      <c r="QDR5" s="80"/>
      <c r="QDS5" s="80"/>
      <c r="QDT5" s="80"/>
      <c r="QDU5" s="80"/>
      <c r="QDV5" s="80"/>
      <c r="QDW5" s="80"/>
      <c r="QDX5" s="80"/>
      <c r="QDY5" s="80"/>
      <c r="QDZ5" s="80"/>
      <c r="QEA5" s="80"/>
      <c r="QEB5" s="80"/>
      <c r="QEC5" s="80"/>
      <c r="QED5" s="80"/>
      <c r="QEE5" s="80"/>
      <c r="QEF5" s="80"/>
      <c r="QEG5" s="80"/>
      <c r="QEH5" s="80"/>
      <c r="QEI5" s="80"/>
      <c r="QEJ5" s="80"/>
      <c r="QEK5" s="80"/>
      <c r="QEL5" s="80"/>
      <c r="QEM5" s="80"/>
      <c r="QEN5" s="80"/>
      <c r="QEO5" s="80"/>
      <c r="QEP5" s="80"/>
      <c r="QEQ5" s="80"/>
      <c r="QER5" s="80"/>
      <c r="QES5" s="80"/>
      <c r="QET5" s="80"/>
      <c r="QEU5" s="80"/>
      <c r="QEV5" s="80"/>
      <c r="QEW5" s="80"/>
      <c r="QEX5" s="80"/>
      <c r="QEY5" s="80"/>
      <c r="QEZ5" s="80"/>
      <c r="QFA5" s="80"/>
      <c r="QFB5" s="80"/>
      <c r="QFC5" s="80"/>
      <c r="QFD5" s="80"/>
      <c r="QFE5" s="80"/>
      <c r="QFF5" s="80"/>
      <c r="QFG5" s="80"/>
      <c r="QFH5" s="80"/>
      <c r="QFI5" s="80"/>
      <c r="QFJ5" s="80"/>
      <c r="QFK5" s="80"/>
      <c r="QFL5" s="80"/>
      <c r="QFM5" s="80"/>
      <c r="QFN5" s="80"/>
      <c r="QFO5" s="80"/>
      <c r="QFP5" s="80"/>
      <c r="QFQ5" s="80"/>
      <c r="QFR5" s="80"/>
      <c r="QFS5" s="80"/>
      <c r="QFT5" s="80"/>
      <c r="QFU5" s="80"/>
      <c r="QFV5" s="80"/>
      <c r="QFW5" s="80"/>
      <c r="QFX5" s="80"/>
      <c r="QFY5" s="80"/>
      <c r="QFZ5" s="80"/>
      <c r="QGA5" s="80"/>
      <c r="QGB5" s="80"/>
      <c r="QGC5" s="80"/>
      <c r="QGD5" s="80"/>
      <c r="QGE5" s="80"/>
      <c r="QGF5" s="80"/>
      <c r="QGG5" s="80"/>
      <c r="QGH5" s="80"/>
      <c r="QGI5" s="80"/>
      <c r="QGJ5" s="80"/>
      <c r="QGK5" s="80"/>
      <c r="QGL5" s="80"/>
      <c r="QGM5" s="80"/>
      <c r="QGN5" s="80"/>
      <c r="QGO5" s="80"/>
      <c r="QGP5" s="80"/>
      <c r="QGQ5" s="80"/>
      <c r="QGR5" s="80"/>
      <c r="QGS5" s="80"/>
      <c r="QGT5" s="80"/>
      <c r="QGU5" s="80"/>
      <c r="QGV5" s="80"/>
      <c r="QGW5" s="80"/>
      <c r="QGX5" s="80"/>
      <c r="QGY5" s="80"/>
      <c r="QGZ5" s="80"/>
      <c r="QHA5" s="80"/>
      <c r="QHB5" s="80"/>
      <c r="QHC5" s="80"/>
      <c r="QHD5" s="80"/>
      <c r="QHE5" s="80"/>
      <c r="QHF5" s="80"/>
      <c r="QHG5" s="80"/>
      <c r="QHH5" s="80"/>
      <c r="QHI5" s="80"/>
      <c r="QHJ5" s="80"/>
      <c r="QHK5" s="80"/>
      <c r="QHL5" s="80"/>
      <c r="QHM5" s="80"/>
      <c r="QHN5" s="80"/>
      <c r="QHO5" s="80"/>
      <c r="QHP5" s="80"/>
      <c r="QHQ5" s="80"/>
      <c r="QHR5" s="80"/>
      <c r="QHS5" s="80"/>
      <c r="QHT5" s="80"/>
      <c r="QHU5" s="80"/>
      <c r="QHV5" s="80"/>
      <c r="QHW5" s="80"/>
      <c r="QHX5" s="80"/>
      <c r="QHY5" s="80"/>
      <c r="QHZ5" s="80"/>
      <c r="QIA5" s="80"/>
      <c r="QIB5" s="80"/>
      <c r="QIC5" s="80"/>
      <c r="QID5" s="80"/>
      <c r="QIE5" s="80"/>
      <c r="QIF5" s="80"/>
      <c r="QIG5" s="80"/>
      <c r="QIH5" s="80"/>
      <c r="QII5" s="80"/>
      <c r="QIJ5" s="80"/>
      <c r="QIK5" s="80"/>
      <c r="QIL5" s="80"/>
      <c r="QIM5" s="80"/>
      <c r="QIN5" s="80"/>
      <c r="QIO5" s="80"/>
      <c r="QIP5" s="80"/>
      <c r="QIQ5" s="80"/>
      <c r="QIR5" s="80"/>
      <c r="QIS5" s="80"/>
      <c r="QIT5" s="80"/>
      <c r="QIU5" s="80"/>
      <c r="QIV5" s="80"/>
      <c r="QIW5" s="80"/>
      <c r="QIX5" s="80"/>
      <c r="QIY5" s="80"/>
      <c r="QIZ5" s="80"/>
      <c r="QJA5" s="80"/>
      <c r="QJB5" s="80"/>
      <c r="QJC5" s="80"/>
      <c r="QJD5" s="80"/>
      <c r="QJE5" s="80"/>
      <c r="QJF5" s="80"/>
      <c r="QJG5" s="80"/>
      <c r="QJH5" s="80"/>
      <c r="QJI5" s="80"/>
      <c r="QJJ5" s="80"/>
      <c r="QJK5" s="80"/>
      <c r="QJL5" s="80"/>
      <c r="QJM5" s="80"/>
      <c r="QJN5" s="80"/>
      <c r="QJO5" s="80"/>
      <c r="QJP5" s="80"/>
      <c r="QJQ5" s="80"/>
      <c r="QJR5" s="80"/>
      <c r="QJS5" s="80"/>
      <c r="QJT5" s="80"/>
      <c r="QJU5" s="80"/>
      <c r="QJV5" s="80"/>
      <c r="QJW5" s="80"/>
      <c r="QJX5" s="80"/>
      <c r="QJY5" s="80"/>
      <c r="QJZ5" s="80"/>
      <c r="QKA5" s="80"/>
      <c r="QKB5" s="80"/>
      <c r="QKC5" s="80"/>
      <c r="QKD5" s="80"/>
      <c r="QKE5" s="80"/>
      <c r="QKF5" s="80"/>
      <c r="QKG5" s="80"/>
      <c r="QKH5" s="80"/>
      <c r="QKI5" s="80"/>
      <c r="QKJ5" s="80"/>
      <c r="QKK5" s="80"/>
      <c r="QKL5" s="80"/>
      <c r="QKM5" s="80"/>
      <c r="QKN5" s="80"/>
      <c r="QKO5" s="80"/>
      <c r="QKP5" s="80"/>
      <c r="QKQ5" s="80"/>
      <c r="QKR5" s="80"/>
      <c r="QKS5" s="80"/>
      <c r="QKT5" s="80"/>
      <c r="QKU5" s="80"/>
      <c r="QKV5" s="80"/>
      <c r="QKW5" s="80"/>
      <c r="QKX5" s="80"/>
      <c r="QKY5" s="80"/>
      <c r="QKZ5" s="80"/>
      <c r="QLA5" s="80"/>
      <c r="QLB5" s="80"/>
      <c r="QLC5" s="80"/>
      <c r="QLD5" s="80"/>
      <c r="QLE5" s="80"/>
      <c r="QLF5" s="80"/>
      <c r="QLG5" s="80"/>
      <c r="QLH5" s="80"/>
      <c r="QLI5" s="80"/>
      <c r="QLJ5" s="80"/>
      <c r="QLK5" s="80"/>
      <c r="QLL5" s="80"/>
      <c r="QLM5" s="80"/>
      <c r="QLN5" s="80"/>
      <c r="QLO5" s="80"/>
      <c r="QLP5" s="80"/>
      <c r="QLQ5" s="80"/>
      <c r="QLR5" s="80"/>
      <c r="QLS5" s="80"/>
      <c r="QLT5" s="80"/>
      <c r="QLU5" s="80"/>
      <c r="QLV5" s="80"/>
      <c r="QLW5" s="80"/>
      <c r="QLX5" s="80"/>
      <c r="QLY5" s="80"/>
      <c r="QLZ5" s="80"/>
      <c r="QMA5" s="80"/>
      <c r="QMB5" s="80"/>
      <c r="QMC5" s="80"/>
      <c r="QMD5" s="80"/>
      <c r="QME5" s="80"/>
      <c r="QMF5" s="80"/>
      <c r="QMG5" s="80"/>
      <c r="QMH5" s="80"/>
      <c r="QMI5" s="80"/>
      <c r="QMJ5" s="80"/>
      <c r="QMK5" s="80"/>
      <c r="QML5" s="80"/>
      <c r="QMM5" s="80"/>
      <c r="QMN5" s="80"/>
      <c r="QMO5" s="80"/>
      <c r="QMP5" s="80"/>
      <c r="QMQ5" s="80"/>
      <c r="QMR5" s="80"/>
      <c r="QMS5" s="80"/>
      <c r="QMT5" s="80"/>
      <c r="QMU5" s="80"/>
      <c r="QMV5" s="80"/>
      <c r="QMW5" s="80"/>
      <c r="QMX5" s="80"/>
      <c r="QMY5" s="80"/>
      <c r="QMZ5" s="80"/>
      <c r="QNA5" s="80"/>
      <c r="QNB5" s="80"/>
      <c r="QNC5" s="80"/>
      <c r="QND5" s="80"/>
      <c r="QNE5" s="80"/>
      <c r="QNF5" s="80"/>
      <c r="QNG5" s="80"/>
      <c r="QNH5" s="80"/>
      <c r="QNI5" s="80"/>
      <c r="QNJ5" s="80"/>
      <c r="QNK5" s="80"/>
      <c r="QNL5" s="80"/>
      <c r="QNM5" s="80"/>
      <c r="QNN5" s="80"/>
      <c r="QNO5" s="80"/>
      <c r="QNP5" s="80"/>
      <c r="QNQ5" s="80"/>
      <c r="QNR5" s="80"/>
      <c r="QNS5" s="80"/>
      <c r="QNT5" s="80"/>
      <c r="QNU5" s="80"/>
      <c r="QNV5" s="80"/>
      <c r="QNW5" s="80"/>
      <c r="QNX5" s="80"/>
      <c r="QNY5" s="80"/>
      <c r="QNZ5" s="80"/>
      <c r="QOA5" s="80"/>
      <c r="QOB5" s="80"/>
      <c r="QOC5" s="80"/>
      <c r="QOD5" s="80"/>
      <c r="QOE5" s="80"/>
      <c r="QOF5" s="80"/>
      <c r="QOG5" s="80"/>
      <c r="QOH5" s="80"/>
      <c r="QOI5" s="80"/>
      <c r="QOJ5" s="80"/>
      <c r="QOK5" s="80"/>
      <c r="QOL5" s="80"/>
      <c r="QOM5" s="80"/>
      <c r="QON5" s="80"/>
      <c r="QOO5" s="80"/>
      <c r="QOP5" s="80"/>
      <c r="QOQ5" s="80"/>
      <c r="QOR5" s="80"/>
      <c r="QOS5" s="80"/>
      <c r="QOT5" s="80"/>
      <c r="QOU5" s="80"/>
      <c r="QOV5" s="80"/>
      <c r="QOW5" s="80"/>
      <c r="QOX5" s="80"/>
      <c r="QOY5" s="80"/>
      <c r="QOZ5" s="80"/>
      <c r="QPA5" s="80"/>
      <c r="QPB5" s="80"/>
      <c r="QPC5" s="80"/>
      <c r="QPD5" s="80"/>
      <c r="QPE5" s="80"/>
      <c r="QPF5" s="80"/>
      <c r="QPG5" s="80"/>
      <c r="QPH5" s="80"/>
      <c r="QPI5" s="80"/>
      <c r="QPJ5" s="80"/>
      <c r="QPK5" s="80"/>
      <c r="QPL5" s="80"/>
      <c r="QPM5" s="80"/>
      <c r="QPN5" s="80"/>
      <c r="QPO5" s="80"/>
      <c r="QPP5" s="80"/>
      <c r="QPQ5" s="80"/>
      <c r="QPR5" s="80"/>
      <c r="QPS5" s="80"/>
      <c r="QPT5" s="80"/>
      <c r="QPU5" s="80"/>
      <c r="QPV5" s="80"/>
      <c r="QPW5" s="80"/>
      <c r="QPX5" s="80"/>
      <c r="QPY5" s="80"/>
      <c r="QPZ5" s="80"/>
      <c r="QQA5" s="80"/>
      <c r="QQB5" s="80"/>
      <c r="QQC5" s="80"/>
      <c r="QQD5" s="80"/>
      <c r="QQE5" s="80"/>
      <c r="QQF5" s="80"/>
      <c r="QQG5" s="80"/>
      <c r="QQH5" s="80"/>
      <c r="QQI5" s="80"/>
      <c r="QQJ5" s="80"/>
      <c r="QQK5" s="80"/>
      <c r="QQL5" s="80"/>
      <c r="QQM5" s="80"/>
      <c r="QQN5" s="80"/>
      <c r="QQO5" s="80"/>
      <c r="QQP5" s="80"/>
      <c r="QQQ5" s="80"/>
      <c r="QQR5" s="80"/>
      <c r="QQS5" s="80"/>
      <c r="QQT5" s="80"/>
      <c r="QQU5" s="80"/>
      <c r="QQV5" s="80"/>
      <c r="QQW5" s="80"/>
      <c r="QQX5" s="80"/>
      <c r="QQY5" s="80"/>
      <c r="QQZ5" s="80"/>
      <c r="QRA5" s="80"/>
      <c r="QRB5" s="80"/>
      <c r="QRC5" s="80"/>
      <c r="QRD5" s="80"/>
      <c r="QRE5" s="80"/>
      <c r="QRF5" s="80"/>
      <c r="QRG5" s="80"/>
      <c r="QRH5" s="80"/>
      <c r="QRI5" s="80"/>
      <c r="QRJ5" s="80"/>
      <c r="QRK5" s="80"/>
      <c r="QRL5" s="80"/>
      <c r="QRM5" s="80"/>
      <c r="QRN5" s="80"/>
      <c r="QRO5" s="80"/>
      <c r="QRP5" s="80"/>
      <c r="QRQ5" s="80"/>
      <c r="QRR5" s="80"/>
      <c r="QRS5" s="80"/>
      <c r="QRT5" s="80"/>
      <c r="QRU5" s="80"/>
      <c r="QRV5" s="80"/>
      <c r="QRW5" s="80"/>
      <c r="QRX5" s="80"/>
      <c r="QRY5" s="80"/>
      <c r="QRZ5" s="80"/>
      <c r="QSA5" s="80"/>
      <c r="QSB5" s="80"/>
      <c r="QSC5" s="80"/>
      <c r="QSD5" s="80"/>
      <c r="QSE5" s="80"/>
      <c r="QSF5" s="80"/>
      <c r="QSG5" s="80"/>
      <c r="QSH5" s="80"/>
      <c r="QSI5" s="80"/>
      <c r="QSJ5" s="80"/>
      <c r="QSK5" s="80"/>
      <c r="QSL5" s="80"/>
      <c r="QSM5" s="80"/>
      <c r="QSN5" s="80"/>
      <c r="QSO5" s="80"/>
      <c r="QSP5" s="80"/>
      <c r="QSQ5" s="80"/>
      <c r="QSR5" s="80"/>
      <c r="QSS5" s="80"/>
      <c r="QST5" s="80"/>
      <c r="QSU5" s="80"/>
      <c r="QSV5" s="80"/>
      <c r="QSW5" s="80"/>
      <c r="QSX5" s="80"/>
      <c r="QSY5" s="80"/>
      <c r="QSZ5" s="80"/>
      <c r="QTA5" s="80"/>
      <c r="QTB5" s="80"/>
      <c r="QTC5" s="80"/>
      <c r="QTD5" s="80"/>
      <c r="QTE5" s="80"/>
      <c r="QTF5" s="80"/>
      <c r="QTG5" s="80"/>
      <c r="QTH5" s="80"/>
      <c r="QTI5" s="80"/>
      <c r="QTJ5" s="80"/>
      <c r="QTK5" s="80"/>
      <c r="QTL5" s="80"/>
      <c r="QTM5" s="80"/>
      <c r="QTN5" s="80"/>
      <c r="QTO5" s="80"/>
      <c r="QTP5" s="80"/>
      <c r="QTQ5" s="80"/>
      <c r="QTR5" s="80"/>
      <c r="QTS5" s="80"/>
      <c r="QTT5" s="80"/>
      <c r="QTU5" s="80"/>
      <c r="QTV5" s="80"/>
      <c r="QTW5" s="80"/>
      <c r="QTX5" s="80"/>
      <c r="QTY5" s="80"/>
      <c r="QTZ5" s="80"/>
      <c r="QUA5" s="80"/>
      <c r="QUB5" s="80"/>
      <c r="QUC5" s="80"/>
      <c r="QUD5" s="80"/>
      <c r="QUE5" s="80"/>
      <c r="QUF5" s="80"/>
      <c r="QUG5" s="80"/>
      <c r="QUH5" s="80"/>
      <c r="QUI5" s="80"/>
      <c r="QUJ5" s="80"/>
      <c r="QUK5" s="80"/>
      <c r="QUL5" s="80"/>
      <c r="QUM5" s="80"/>
      <c r="QUN5" s="80"/>
      <c r="QUO5" s="80"/>
      <c r="QUP5" s="80"/>
      <c r="QUQ5" s="80"/>
      <c r="QUR5" s="80"/>
      <c r="QUS5" s="80"/>
      <c r="QUT5" s="80"/>
      <c r="QUU5" s="80"/>
      <c r="QUV5" s="80"/>
      <c r="QUW5" s="80"/>
      <c r="QUX5" s="80"/>
      <c r="QUY5" s="80"/>
      <c r="QUZ5" s="80"/>
      <c r="QVA5" s="80"/>
      <c r="QVB5" s="80"/>
      <c r="QVC5" s="80"/>
      <c r="QVD5" s="80"/>
      <c r="QVE5" s="80"/>
      <c r="QVF5" s="80"/>
      <c r="QVG5" s="80"/>
      <c r="QVH5" s="80"/>
      <c r="QVI5" s="80"/>
      <c r="QVJ5" s="80"/>
      <c r="QVK5" s="80"/>
      <c r="QVL5" s="80"/>
      <c r="QVM5" s="80"/>
      <c r="QVN5" s="80"/>
      <c r="QVO5" s="80"/>
      <c r="QVP5" s="80"/>
      <c r="QVQ5" s="80"/>
      <c r="QVR5" s="80"/>
      <c r="QVS5" s="80"/>
      <c r="QVT5" s="80"/>
      <c r="QVU5" s="80"/>
      <c r="QVV5" s="80"/>
      <c r="QVW5" s="80"/>
      <c r="QVX5" s="80"/>
      <c r="QVY5" s="80"/>
      <c r="QVZ5" s="80"/>
      <c r="QWA5" s="80"/>
      <c r="QWB5" s="80"/>
      <c r="QWC5" s="80"/>
      <c r="QWD5" s="80"/>
      <c r="QWE5" s="80"/>
      <c r="QWF5" s="80"/>
      <c r="QWG5" s="80"/>
      <c r="QWH5" s="80"/>
      <c r="QWI5" s="80"/>
      <c r="QWJ5" s="80"/>
      <c r="QWK5" s="80"/>
      <c r="QWL5" s="80"/>
      <c r="QWM5" s="80"/>
      <c r="QWN5" s="80"/>
      <c r="QWO5" s="80"/>
      <c r="QWP5" s="80"/>
      <c r="QWQ5" s="80"/>
      <c r="QWR5" s="80"/>
      <c r="QWS5" s="80"/>
      <c r="QWT5" s="80"/>
      <c r="QWU5" s="80"/>
      <c r="QWV5" s="80"/>
      <c r="QWW5" s="80"/>
      <c r="QWX5" s="80"/>
      <c r="QWY5" s="80"/>
      <c r="QWZ5" s="80"/>
      <c r="QXA5" s="80"/>
      <c r="QXB5" s="80"/>
      <c r="QXC5" s="80"/>
      <c r="QXD5" s="80"/>
      <c r="QXE5" s="80"/>
      <c r="QXF5" s="80"/>
      <c r="QXG5" s="80"/>
      <c r="QXH5" s="80"/>
      <c r="QXI5" s="80"/>
      <c r="QXJ5" s="80"/>
      <c r="QXK5" s="80"/>
      <c r="QXL5" s="80"/>
      <c r="QXM5" s="80"/>
      <c r="QXN5" s="80"/>
      <c r="QXO5" s="80"/>
      <c r="QXP5" s="80"/>
      <c r="QXQ5" s="80"/>
      <c r="QXR5" s="80"/>
      <c r="QXS5" s="80"/>
      <c r="QXT5" s="80"/>
      <c r="QXU5" s="80"/>
      <c r="QXV5" s="80"/>
      <c r="QXW5" s="80"/>
      <c r="QXX5" s="80"/>
      <c r="QXY5" s="80"/>
      <c r="QXZ5" s="80"/>
      <c r="QYA5" s="80"/>
      <c r="QYB5" s="80"/>
      <c r="QYC5" s="80"/>
      <c r="QYD5" s="80"/>
      <c r="QYE5" s="80"/>
      <c r="QYF5" s="80"/>
      <c r="QYG5" s="80"/>
      <c r="QYH5" s="80"/>
      <c r="QYI5" s="80"/>
      <c r="QYJ5" s="80"/>
      <c r="QYK5" s="80"/>
      <c r="QYL5" s="80"/>
      <c r="QYM5" s="80"/>
      <c r="QYN5" s="80"/>
      <c r="QYO5" s="80"/>
      <c r="QYP5" s="80"/>
      <c r="QYQ5" s="80"/>
      <c r="QYR5" s="80"/>
      <c r="QYS5" s="80"/>
      <c r="QYT5" s="80"/>
      <c r="QYU5" s="80"/>
      <c r="QYV5" s="80"/>
      <c r="QYW5" s="80"/>
      <c r="QYX5" s="80"/>
      <c r="QYY5" s="80"/>
      <c r="QYZ5" s="80"/>
      <c r="QZA5" s="80"/>
      <c r="QZB5" s="80"/>
      <c r="QZC5" s="80"/>
      <c r="QZD5" s="80"/>
      <c r="QZE5" s="80"/>
      <c r="QZF5" s="80"/>
      <c r="QZG5" s="80"/>
      <c r="QZH5" s="80"/>
      <c r="QZI5" s="80"/>
      <c r="QZJ5" s="80"/>
      <c r="QZK5" s="80"/>
      <c r="QZL5" s="80"/>
      <c r="QZM5" s="80"/>
      <c r="QZN5" s="80"/>
      <c r="QZO5" s="80"/>
      <c r="QZP5" s="80"/>
      <c r="QZQ5" s="80"/>
      <c r="QZR5" s="80"/>
      <c r="QZS5" s="80"/>
      <c r="QZT5" s="80"/>
      <c r="QZU5" s="80"/>
      <c r="QZV5" s="80"/>
      <c r="QZW5" s="80"/>
      <c r="QZX5" s="80"/>
      <c r="QZY5" s="80"/>
      <c r="QZZ5" s="80"/>
      <c r="RAA5" s="80"/>
      <c r="RAB5" s="80"/>
      <c r="RAC5" s="80"/>
      <c r="RAD5" s="80"/>
      <c r="RAE5" s="80"/>
      <c r="RAF5" s="80"/>
      <c r="RAG5" s="80"/>
      <c r="RAH5" s="80"/>
      <c r="RAI5" s="80"/>
      <c r="RAJ5" s="80"/>
      <c r="RAK5" s="80"/>
      <c r="RAL5" s="80"/>
      <c r="RAM5" s="80"/>
      <c r="RAN5" s="80"/>
      <c r="RAO5" s="80"/>
      <c r="RAP5" s="80"/>
      <c r="RAQ5" s="80"/>
      <c r="RAR5" s="80"/>
      <c r="RAS5" s="80"/>
      <c r="RAT5" s="80"/>
      <c r="RAU5" s="80"/>
      <c r="RAV5" s="80"/>
      <c r="RAW5" s="80"/>
      <c r="RAX5" s="80"/>
      <c r="RAY5" s="80"/>
      <c r="RAZ5" s="80"/>
      <c r="RBA5" s="80"/>
      <c r="RBB5" s="80"/>
      <c r="RBC5" s="80"/>
      <c r="RBD5" s="80"/>
      <c r="RBE5" s="80"/>
      <c r="RBF5" s="80"/>
      <c r="RBG5" s="80"/>
      <c r="RBH5" s="80"/>
      <c r="RBI5" s="80"/>
      <c r="RBJ5" s="80"/>
      <c r="RBK5" s="80"/>
      <c r="RBL5" s="80"/>
      <c r="RBM5" s="80"/>
      <c r="RBN5" s="80"/>
      <c r="RBO5" s="80"/>
      <c r="RBP5" s="80"/>
      <c r="RBQ5" s="80"/>
      <c r="RBR5" s="80"/>
      <c r="RBS5" s="80"/>
      <c r="RBT5" s="80"/>
      <c r="RBU5" s="80"/>
      <c r="RBV5" s="80"/>
      <c r="RBW5" s="80"/>
      <c r="RBX5" s="80"/>
      <c r="RBY5" s="80"/>
      <c r="RBZ5" s="80"/>
      <c r="RCA5" s="80"/>
      <c r="RCB5" s="80"/>
      <c r="RCC5" s="80"/>
      <c r="RCD5" s="80"/>
      <c r="RCE5" s="80"/>
      <c r="RCF5" s="80"/>
      <c r="RCG5" s="80"/>
      <c r="RCH5" s="80"/>
      <c r="RCI5" s="80"/>
      <c r="RCJ5" s="80"/>
      <c r="RCK5" s="80"/>
      <c r="RCL5" s="80"/>
      <c r="RCM5" s="80"/>
      <c r="RCN5" s="80"/>
      <c r="RCO5" s="80"/>
      <c r="RCP5" s="80"/>
      <c r="RCQ5" s="80"/>
      <c r="RCR5" s="80"/>
      <c r="RCS5" s="80"/>
      <c r="RCT5" s="80"/>
      <c r="RCU5" s="80"/>
      <c r="RCV5" s="80"/>
      <c r="RCW5" s="80"/>
      <c r="RCX5" s="80"/>
      <c r="RCY5" s="80"/>
      <c r="RCZ5" s="80"/>
      <c r="RDA5" s="80"/>
      <c r="RDB5" s="80"/>
      <c r="RDC5" s="80"/>
      <c r="RDD5" s="80"/>
      <c r="RDE5" s="80"/>
      <c r="RDF5" s="80"/>
      <c r="RDG5" s="80"/>
      <c r="RDH5" s="80"/>
      <c r="RDI5" s="80"/>
      <c r="RDJ5" s="80"/>
      <c r="RDK5" s="80"/>
      <c r="RDL5" s="80"/>
      <c r="RDM5" s="80"/>
      <c r="RDN5" s="80"/>
      <c r="RDO5" s="80"/>
      <c r="RDP5" s="80"/>
      <c r="RDQ5" s="80"/>
      <c r="RDR5" s="80"/>
      <c r="RDS5" s="80"/>
      <c r="RDT5" s="80"/>
      <c r="RDU5" s="80"/>
      <c r="RDV5" s="80"/>
      <c r="RDW5" s="80"/>
      <c r="RDX5" s="80"/>
      <c r="RDY5" s="80"/>
      <c r="RDZ5" s="80"/>
      <c r="REA5" s="80"/>
      <c r="REB5" s="80"/>
      <c r="REC5" s="80"/>
      <c r="RED5" s="80"/>
      <c r="REE5" s="80"/>
      <c r="REF5" s="80"/>
      <c r="REG5" s="80"/>
      <c r="REH5" s="80"/>
      <c r="REI5" s="80"/>
      <c r="REJ5" s="80"/>
      <c r="REK5" s="80"/>
      <c r="REL5" s="80"/>
      <c r="REM5" s="80"/>
      <c r="REN5" s="80"/>
      <c r="REO5" s="80"/>
      <c r="REP5" s="80"/>
      <c r="REQ5" s="80"/>
      <c r="RER5" s="80"/>
      <c r="RES5" s="80"/>
      <c r="RET5" s="80"/>
      <c r="REU5" s="80"/>
      <c r="REV5" s="80"/>
      <c r="REW5" s="80"/>
      <c r="REX5" s="80"/>
      <c r="REY5" s="80"/>
      <c r="REZ5" s="80"/>
      <c r="RFA5" s="80"/>
      <c r="RFB5" s="80"/>
      <c r="RFC5" s="80"/>
      <c r="RFD5" s="80"/>
      <c r="RFE5" s="80"/>
      <c r="RFF5" s="80"/>
      <c r="RFG5" s="80"/>
      <c r="RFH5" s="80"/>
      <c r="RFI5" s="80"/>
      <c r="RFJ5" s="80"/>
      <c r="RFK5" s="80"/>
      <c r="RFL5" s="80"/>
      <c r="RFM5" s="80"/>
      <c r="RFN5" s="80"/>
      <c r="RFO5" s="80"/>
      <c r="RFP5" s="80"/>
      <c r="RFQ5" s="80"/>
      <c r="RFR5" s="80"/>
      <c r="RFS5" s="80"/>
      <c r="RFT5" s="80"/>
      <c r="RFU5" s="80"/>
      <c r="RFV5" s="80"/>
      <c r="RFW5" s="80"/>
      <c r="RFX5" s="80"/>
      <c r="RFY5" s="80"/>
      <c r="RFZ5" s="80"/>
      <c r="RGA5" s="80"/>
      <c r="RGB5" s="80"/>
      <c r="RGC5" s="80"/>
      <c r="RGD5" s="80"/>
      <c r="RGE5" s="80"/>
      <c r="RGF5" s="80"/>
      <c r="RGG5" s="80"/>
      <c r="RGH5" s="80"/>
      <c r="RGI5" s="80"/>
      <c r="RGJ5" s="80"/>
      <c r="RGK5" s="80"/>
      <c r="RGL5" s="80"/>
      <c r="RGM5" s="80"/>
      <c r="RGN5" s="80"/>
      <c r="RGO5" s="80"/>
      <c r="RGP5" s="80"/>
      <c r="RGQ5" s="80"/>
      <c r="RGR5" s="80"/>
      <c r="RGS5" s="80"/>
      <c r="RGT5" s="80"/>
      <c r="RGU5" s="80"/>
      <c r="RGV5" s="80"/>
      <c r="RGW5" s="80"/>
      <c r="RGX5" s="80"/>
      <c r="RGY5" s="80"/>
      <c r="RGZ5" s="80"/>
      <c r="RHA5" s="80"/>
      <c r="RHB5" s="80"/>
      <c r="RHC5" s="80"/>
      <c r="RHD5" s="80"/>
      <c r="RHE5" s="80"/>
      <c r="RHF5" s="80"/>
      <c r="RHG5" s="80"/>
      <c r="RHH5" s="80"/>
      <c r="RHI5" s="80"/>
      <c r="RHJ5" s="80"/>
      <c r="RHK5" s="80"/>
      <c r="RHL5" s="80"/>
      <c r="RHM5" s="80"/>
      <c r="RHN5" s="80"/>
      <c r="RHO5" s="80"/>
      <c r="RHP5" s="80"/>
      <c r="RHQ5" s="80"/>
      <c r="RHR5" s="80"/>
      <c r="RHS5" s="80"/>
      <c r="RHT5" s="80"/>
      <c r="RHU5" s="80"/>
      <c r="RHV5" s="80"/>
      <c r="RHW5" s="80"/>
      <c r="RHX5" s="80"/>
      <c r="RHY5" s="80"/>
      <c r="RHZ5" s="80"/>
      <c r="RIA5" s="80"/>
      <c r="RIB5" s="80"/>
      <c r="RIC5" s="80"/>
      <c r="RID5" s="80"/>
      <c r="RIE5" s="80"/>
      <c r="RIF5" s="80"/>
      <c r="RIG5" s="80"/>
      <c r="RIH5" s="80"/>
      <c r="RII5" s="80"/>
      <c r="RIJ5" s="80"/>
      <c r="RIK5" s="80"/>
      <c r="RIL5" s="80"/>
      <c r="RIM5" s="80"/>
      <c r="RIN5" s="80"/>
      <c r="RIO5" s="80"/>
      <c r="RIP5" s="80"/>
      <c r="RIQ5" s="80"/>
      <c r="RIR5" s="80"/>
      <c r="RIS5" s="80"/>
      <c r="RIT5" s="80"/>
      <c r="RIU5" s="80"/>
      <c r="RIV5" s="80"/>
      <c r="RIW5" s="80"/>
      <c r="RIX5" s="80"/>
      <c r="RIY5" s="80"/>
      <c r="RIZ5" s="80"/>
      <c r="RJA5" s="80"/>
      <c r="RJB5" s="80"/>
      <c r="RJC5" s="80"/>
      <c r="RJD5" s="80"/>
      <c r="RJE5" s="80"/>
      <c r="RJF5" s="80"/>
      <c r="RJG5" s="80"/>
      <c r="RJH5" s="80"/>
      <c r="RJI5" s="80"/>
      <c r="RJJ5" s="80"/>
      <c r="RJK5" s="80"/>
      <c r="RJL5" s="80"/>
      <c r="RJM5" s="80"/>
      <c r="RJN5" s="80"/>
      <c r="RJO5" s="80"/>
      <c r="RJP5" s="80"/>
      <c r="RJQ5" s="80"/>
      <c r="RJR5" s="80"/>
      <c r="RJS5" s="80"/>
      <c r="RJT5" s="80"/>
      <c r="RJU5" s="80"/>
      <c r="RJV5" s="80"/>
      <c r="RJW5" s="80"/>
      <c r="RJX5" s="80"/>
      <c r="RJY5" s="80"/>
      <c r="RJZ5" s="80"/>
      <c r="RKA5" s="80"/>
      <c r="RKB5" s="80"/>
      <c r="RKC5" s="80"/>
      <c r="RKD5" s="80"/>
      <c r="RKE5" s="80"/>
      <c r="RKF5" s="80"/>
      <c r="RKG5" s="80"/>
      <c r="RKH5" s="80"/>
      <c r="RKI5" s="80"/>
      <c r="RKJ5" s="80"/>
      <c r="RKK5" s="80"/>
      <c r="RKL5" s="80"/>
      <c r="RKM5" s="80"/>
      <c r="RKN5" s="80"/>
      <c r="RKO5" s="80"/>
      <c r="RKP5" s="80"/>
      <c r="RKQ5" s="80"/>
      <c r="RKR5" s="80"/>
      <c r="RKS5" s="80"/>
      <c r="RKT5" s="80"/>
      <c r="RKU5" s="80"/>
      <c r="RKV5" s="80"/>
      <c r="RKW5" s="80"/>
      <c r="RKX5" s="80"/>
      <c r="RKY5" s="80"/>
      <c r="RKZ5" s="80"/>
      <c r="RLA5" s="80"/>
      <c r="RLB5" s="80"/>
      <c r="RLC5" s="80"/>
      <c r="RLD5" s="80"/>
      <c r="RLE5" s="80"/>
      <c r="RLF5" s="80"/>
      <c r="RLG5" s="80"/>
      <c r="RLH5" s="80"/>
      <c r="RLI5" s="80"/>
      <c r="RLJ5" s="80"/>
      <c r="RLK5" s="80"/>
      <c r="RLL5" s="80"/>
      <c r="RLM5" s="80"/>
      <c r="RLN5" s="80"/>
      <c r="RLO5" s="80"/>
      <c r="RLP5" s="80"/>
      <c r="RLQ5" s="80"/>
      <c r="RLR5" s="80"/>
      <c r="RLS5" s="80"/>
      <c r="RLT5" s="80"/>
      <c r="RLU5" s="80"/>
      <c r="RLV5" s="80"/>
      <c r="RLW5" s="80"/>
      <c r="RLX5" s="80"/>
      <c r="RLY5" s="80"/>
      <c r="RLZ5" s="80"/>
      <c r="RMA5" s="80"/>
      <c r="RMB5" s="80"/>
      <c r="RMC5" s="80"/>
      <c r="RMD5" s="80"/>
      <c r="RME5" s="80"/>
      <c r="RMF5" s="80"/>
      <c r="RMG5" s="80"/>
      <c r="RMH5" s="80"/>
      <c r="RMI5" s="80"/>
      <c r="RMJ5" s="80"/>
      <c r="RMK5" s="80"/>
      <c r="RML5" s="80"/>
      <c r="RMM5" s="80"/>
      <c r="RMN5" s="80"/>
      <c r="RMO5" s="80"/>
      <c r="RMP5" s="80"/>
      <c r="RMQ5" s="80"/>
      <c r="RMR5" s="80"/>
      <c r="RMS5" s="80"/>
      <c r="RMT5" s="80"/>
      <c r="RMU5" s="80"/>
      <c r="RMV5" s="80"/>
      <c r="RMW5" s="80"/>
      <c r="RMX5" s="80"/>
      <c r="RMY5" s="80"/>
      <c r="RMZ5" s="80"/>
      <c r="RNA5" s="80"/>
      <c r="RNB5" s="80"/>
      <c r="RNC5" s="80"/>
      <c r="RND5" s="80"/>
      <c r="RNE5" s="80"/>
      <c r="RNF5" s="80"/>
      <c r="RNG5" s="80"/>
      <c r="RNH5" s="80"/>
      <c r="RNI5" s="80"/>
      <c r="RNJ5" s="80"/>
      <c r="RNK5" s="80"/>
      <c r="RNL5" s="80"/>
      <c r="RNM5" s="80"/>
      <c r="RNN5" s="80"/>
      <c r="RNO5" s="80"/>
      <c r="RNP5" s="80"/>
      <c r="RNQ5" s="80"/>
      <c r="RNR5" s="80"/>
      <c r="RNS5" s="80"/>
      <c r="RNT5" s="80"/>
      <c r="RNU5" s="80"/>
      <c r="RNV5" s="80"/>
      <c r="RNW5" s="80"/>
      <c r="RNX5" s="80"/>
      <c r="RNY5" s="80"/>
      <c r="RNZ5" s="80"/>
      <c r="ROA5" s="80"/>
      <c r="ROB5" s="80"/>
      <c r="ROC5" s="80"/>
      <c r="ROD5" s="80"/>
      <c r="ROE5" s="80"/>
      <c r="ROF5" s="80"/>
      <c r="ROG5" s="80"/>
      <c r="ROH5" s="80"/>
      <c r="ROI5" s="80"/>
      <c r="ROJ5" s="80"/>
      <c r="ROK5" s="80"/>
      <c r="ROL5" s="80"/>
      <c r="ROM5" s="80"/>
      <c r="RON5" s="80"/>
      <c r="ROO5" s="80"/>
      <c r="ROP5" s="80"/>
      <c r="ROQ5" s="80"/>
      <c r="ROR5" s="80"/>
      <c r="ROS5" s="80"/>
      <c r="ROT5" s="80"/>
      <c r="ROU5" s="80"/>
      <c r="ROV5" s="80"/>
      <c r="ROW5" s="80"/>
      <c r="ROX5" s="80"/>
      <c r="ROY5" s="80"/>
      <c r="ROZ5" s="80"/>
      <c r="RPA5" s="80"/>
      <c r="RPB5" s="80"/>
      <c r="RPC5" s="80"/>
      <c r="RPD5" s="80"/>
      <c r="RPE5" s="80"/>
      <c r="RPF5" s="80"/>
      <c r="RPG5" s="80"/>
      <c r="RPH5" s="80"/>
      <c r="RPI5" s="80"/>
      <c r="RPJ5" s="80"/>
      <c r="RPK5" s="80"/>
      <c r="RPL5" s="80"/>
      <c r="RPM5" s="80"/>
      <c r="RPN5" s="80"/>
      <c r="RPO5" s="80"/>
      <c r="RPP5" s="80"/>
      <c r="RPQ5" s="80"/>
      <c r="RPR5" s="80"/>
      <c r="RPS5" s="80"/>
      <c r="RPT5" s="80"/>
      <c r="RPU5" s="80"/>
      <c r="RPV5" s="80"/>
      <c r="RPW5" s="80"/>
      <c r="RPX5" s="80"/>
      <c r="RPY5" s="80"/>
      <c r="RPZ5" s="80"/>
      <c r="RQA5" s="80"/>
      <c r="RQB5" s="80"/>
      <c r="RQC5" s="80"/>
      <c r="RQD5" s="80"/>
      <c r="RQE5" s="80"/>
      <c r="RQF5" s="80"/>
      <c r="RQG5" s="80"/>
      <c r="RQH5" s="80"/>
      <c r="RQI5" s="80"/>
      <c r="RQJ5" s="80"/>
      <c r="RQK5" s="80"/>
      <c r="RQL5" s="80"/>
      <c r="RQM5" s="80"/>
      <c r="RQN5" s="80"/>
      <c r="RQO5" s="80"/>
      <c r="RQP5" s="80"/>
      <c r="RQQ5" s="80"/>
      <c r="RQR5" s="80"/>
      <c r="RQS5" s="80"/>
      <c r="RQT5" s="80"/>
      <c r="RQU5" s="80"/>
      <c r="RQV5" s="80"/>
      <c r="RQW5" s="80"/>
      <c r="RQX5" s="80"/>
      <c r="RQY5" s="80"/>
      <c r="RQZ5" s="80"/>
      <c r="RRA5" s="80"/>
      <c r="RRB5" s="80"/>
      <c r="RRC5" s="80"/>
      <c r="RRD5" s="80"/>
      <c r="RRE5" s="80"/>
      <c r="RRF5" s="80"/>
      <c r="RRG5" s="80"/>
      <c r="RRH5" s="80"/>
      <c r="RRI5" s="80"/>
      <c r="RRJ5" s="80"/>
      <c r="RRK5" s="80"/>
      <c r="RRL5" s="80"/>
      <c r="RRM5" s="80"/>
      <c r="RRN5" s="80"/>
      <c r="RRO5" s="80"/>
      <c r="RRP5" s="80"/>
      <c r="RRQ5" s="80"/>
      <c r="RRR5" s="80"/>
      <c r="RRS5" s="80"/>
      <c r="RRT5" s="80"/>
      <c r="RRU5" s="80"/>
      <c r="RRV5" s="80"/>
      <c r="RRW5" s="80"/>
      <c r="RRX5" s="80"/>
      <c r="RRY5" s="80"/>
      <c r="RRZ5" s="80"/>
      <c r="RSA5" s="80"/>
      <c r="RSB5" s="80"/>
      <c r="RSC5" s="80"/>
      <c r="RSD5" s="80"/>
      <c r="RSE5" s="80"/>
      <c r="RSF5" s="80"/>
      <c r="RSG5" s="80"/>
      <c r="RSH5" s="80"/>
      <c r="RSI5" s="80"/>
      <c r="RSJ5" s="80"/>
      <c r="RSK5" s="80"/>
      <c r="RSL5" s="80"/>
      <c r="RSM5" s="80"/>
      <c r="RSN5" s="80"/>
      <c r="RSO5" s="80"/>
      <c r="RSP5" s="80"/>
      <c r="RSQ5" s="80"/>
      <c r="RSR5" s="80"/>
      <c r="RSS5" s="80"/>
      <c r="RST5" s="80"/>
      <c r="RSU5" s="80"/>
      <c r="RSV5" s="80"/>
      <c r="RSW5" s="80"/>
      <c r="RSX5" s="80"/>
      <c r="RSY5" s="80"/>
      <c r="RSZ5" s="80"/>
      <c r="RTA5" s="80"/>
      <c r="RTB5" s="80"/>
      <c r="RTC5" s="80"/>
      <c r="RTD5" s="80"/>
      <c r="RTE5" s="80"/>
      <c r="RTF5" s="80"/>
      <c r="RTG5" s="80"/>
      <c r="RTH5" s="80"/>
      <c r="RTI5" s="80"/>
      <c r="RTJ5" s="80"/>
      <c r="RTK5" s="80"/>
      <c r="RTL5" s="80"/>
      <c r="RTM5" s="80"/>
      <c r="RTN5" s="80"/>
      <c r="RTO5" s="80"/>
      <c r="RTP5" s="80"/>
      <c r="RTQ5" s="80"/>
      <c r="RTR5" s="80"/>
      <c r="RTS5" s="80"/>
      <c r="RTT5" s="80"/>
      <c r="RTU5" s="80"/>
      <c r="RTV5" s="80"/>
      <c r="RTW5" s="80"/>
      <c r="RTX5" s="80"/>
      <c r="RTY5" s="80"/>
      <c r="RTZ5" s="80"/>
      <c r="RUA5" s="80"/>
      <c r="RUB5" s="80"/>
      <c r="RUC5" s="80"/>
      <c r="RUD5" s="80"/>
      <c r="RUE5" s="80"/>
      <c r="RUF5" s="80"/>
      <c r="RUG5" s="80"/>
      <c r="RUH5" s="80"/>
      <c r="RUI5" s="80"/>
      <c r="RUJ5" s="80"/>
      <c r="RUK5" s="80"/>
      <c r="RUL5" s="80"/>
      <c r="RUM5" s="80"/>
      <c r="RUN5" s="80"/>
      <c r="RUO5" s="80"/>
      <c r="RUP5" s="80"/>
      <c r="RUQ5" s="80"/>
      <c r="RUR5" s="80"/>
      <c r="RUS5" s="80"/>
      <c r="RUT5" s="80"/>
      <c r="RUU5" s="80"/>
      <c r="RUV5" s="80"/>
      <c r="RUW5" s="80"/>
      <c r="RUX5" s="80"/>
      <c r="RUY5" s="80"/>
      <c r="RUZ5" s="80"/>
      <c r="RVA5" s="80"/>
      <c r="RVB5" s="80"/>
      <c r="RVC5" s="80"/>
      <c r="RVD5" s="80"/>
      <c r="RVE5" s="80"/>
      <c r="RVF5" s="80"/>
      <c r="RVG5" s="80"/>
      <c r="RVH5" s="80"/>
      <c r="RVI5" s="80"/>
      <c r="RVJ5" s="80"/>
      <c r="RVK5" s="80"/>
      <c r="RVL5" s="80"/>
      <c r="RVM5" s="80"/>
      <c r="RVN5" s="80"/>
      <c r="RVO5" s="80"/>
      <c r="RVP5" s="80"/>
      <c r="RVQ5" s="80"/>
      <c r="RVR5" s="80"/>
      <c r="RVS5" s="80"/>
      <c r="RVT5" s="80"/>
      <c r="RVU5" s="80"/>
      <c r="RVV5" s="80"/>
      <c r="RVW5" s="80"/>
      <c r="RVX5" s="80"/>
      <c r="RVY5" s="80"/>
      <c r="RVZ5" s="80"/>
      <c r="RWA5" s="80"/>
      <c r="RWB5" s="80"/>
      <c r="RWC5" s="80"/>
      <c r="RWD5" s="80"/>
      <c r="RWE5" s="80"/>
      <c r="RWF5" s="80"/>
      <c r="RWG5" s="80"/>
      <c r="RWH5" s="80"/>
      <c r="RWI5" s="80"/>
      <c r="RWJ5" s="80"/>
      <c r="RWK5" s="80"/>
      <c r="RWL5" s="80"/>
      <c r="RWM5" s="80"/>
      <c r="RWN5" s="80"/>
      <c r="RWO5" s="80"/>
      <c r="RWP5" s="80"/>
      <c r="RWQ5" s="80"/>
      <c r="RWR5" s="80"/>
      <c r="RWS5" s="80"/>
      <c r="RWT5" s="80"/>
      <c r="RWU5" s="80"/>
      <c r="RWV5" s="80"/>
      <c r="RWW5" s="80"/>
      <c r="RWX5" s="80"/>
      <c r="RWY5" s="80"/>
      <c r="RWZ5" s="80"/>
      <c r="RXA5" s="80"/>
      <c r="RXB5" s="80"/>
      <c r="RXC5" s="80"/>
      <c r="RXD5" s="80"/>
      <c r="RXE5" s="80"/>
      <c r="RXF5" s="80"/>
      <c r="RXG5" s="80"/>
      <c r="RXH5" s="80"/>
      <c r="RXI5" s="80"/>
      <c r="RXJ5" s="80"/>
      <c r="RXK5" s="80"/>
      <c r="RXL5" s="80"/>
      <c r="RXM5" s="80"/>
      <c r="RXN5" s="80"/>
      <c r="RXO5" s="80"/>
      <c r="RXP5" s="80"/>
      <c r="RXQ5" s="80"/>
      <c r="RXR5" s="80"/>
      <c r="RXS5" s="80"/>
      <c r="RXT5" s="80"/>
      <c r="RXU5" s="80"/>
      <c r="RXV5" s="80"/>
      <c r="RXW5" s="80"/>
      <c r="RXX5" s="80"/>
      <c r="RXY5" s="80"/>
      <c r="RXZ5" s="80"/>
      <c r="RYA5" s="80"/>
      <c r="RYB5" s="80"/>
      <c r="RYC5" s="80"/>
      <c r="RYD5" s="80"/>
      <c r="RYE5" s="80"/>
      <c r="RYF5" s="80"/>
      <c r="RYG5" s="80"/>
      <c r="RYH5" s="80"/>
      <c r="RYI5" s="80"/>
      <c r="RYJ5" s="80"/>
      <c r="RYK5" s="80"/>
      <c r="RYL5" s="80"/>
      <c r="RYM5" s="80"/>
      <c r="RYN5" s="80"/>
      <c r="RYO5" s="80"/>
      <c r="RYP5" s="80"/>
      <c r="RYQ5" s="80"/>
      <c r="RYR5" s="80"/>
      <c r="RYS5" s="80"/>
      <c r="RYT5" s="80"/>
      <c r="RYU5" s="80"/>
      <c r="RYV5" s="80"/>
      <c r="RYW5" s="80"/>
      <c r="RYX5" s="80"/>
      <c r="RYY5" s="80"/>
      <c r="RYZ5" s="80"/>
      <c r="RZA5" s="80"/>
      <c r="RZB5" s="80"/>
      <c r="RZC5" s="80"/>
      <c r="RZD5" s="80"/>
      <c r="RZE5" s="80"/>
      <c r="RZF5" s="80"/>
      <c r="RZG5" s="80"/>
      <c r="RZH5" s="80"/>
      <c r="RZI5" s="80"/>
      <c r="RZJ5" s="80"/>
      <c r="RZK5" s="80"/>
      <c r="RZL5" s="80"/>
      <c r="RZM5" s="80"/>
      <c r="RZN5" s="80"/>
      <c r="RZO5" s="80"/>
      <c r="RZP5" s="80"/>
      <c r="RZQ5" s="80"/>
      <c r="RZR5" s="80"/>
      <c r="RZS5" s="80"/>
      <c r="RZT5" s="80"/>
      <c r="RZU5" s="80"/>
      <c r="RZV5" s="80"/>
      <c r="RZW5" s="80"/>
      <c r="RZX5" s="80"/>
      <c r="RZY5" s="80"/>
      <c r="RZZ5" s="80"/>
      <c r="SAA5" s="80"/>
      <c r="SAB5" s="80"/>
      <c r="SAC5" s="80"/>
      <c r="SAD5" s="80"/>
      <c r="SAE5" s="80"/>
      <c r="SAF5" s="80"/>
      <c r="SAG5" s="80"/>
      <c r="SAH5" s="80"/>
      <c r="SAI5" s="80"/>
      <c r="SAJ5" s="80"/>
      <c r="SAK5" s="80"/>
      <c r="SAL5" s="80"/>
      <c r="SAM5" s="80"/>
      <c r="SAN5" s="80"/>
      <c r="SAO5" s="80"/>
      <c r="SAP5" s="80"/>
      <c r="SAQ5" s="80"/>
      <c r="SAR5" s="80"/>
      <c r="SAS5" s="80"/>
      <c r="SAT5" s="80"/>
      <c r="SAU5" s="80"/>
      <c r="SAV5" s="80"/>
      <c r="SAW5" s="80"/>
      <c r="SAX5" s="80"/>
      <c r="SAY5" s="80"/>
      <c r="SAZ5" s="80"/>
      <c r="SBA5" s="80"/>
      <c r="SBB5" s="80"/>
      <c r="SBC5" s="80"/>
      <c r="SBD5" s="80"/>
      <c r="SBE5" s="80"/>
      <c r="SBF5" s="80"/>
      <c r="SBG5" s="80"/>
      <c r="SBH5" s="80"/>
      <c r="SBI5" s="80"/>
      <c r="SBJ5" s="80"/>
      <c r="SBK5" s="80"/>
      <c r="SBL5" s="80"/>
      <c r="SBM5" s="80"/>
      <c r="SBN5" s="80"/>
      <c r="SBO5" s="80"/>
      <c r="SBP5" s="80"/>
      <c r="SBQ5" s="80"/>
      <c r="SBR5" s="80"/>
      <c r="SBS5" s="80"/>
      <c r="SBT5" s="80"/>
      <c r="SBU5" s="80"/>
      <c r="SBV5" s="80"/>
      <c r="SBW5" s="80"/>
      <c r="SBX5" s="80"/>
      <c r="SBY5" s="80"/>
      <c r="SBZ5" s="80"/>
      <c r="SCA5" s="80"/>
      <c r="SCB5" s="80"/>
      <c r="SCC5" s="80"/>
      <c r="SCD5" s="80"/>
      <c r="SCE5" s="80"/>
      <c r="SCF5" s="80"/>
      <c r="SCG5" s="80"/>
      <c r="SCH5" s="80"/>
      <c r="SCI5" s="80"/>
      <c r="SCJ5" s="80"/>
      <c r="SCK5" s="80"/>
      <c r="SCL5" s="80"/>
      <c r="SCM5" s="80"/>
      <c r="SCN5" s="80"/>
      <c r="SCO5" s="80"/>
      <c r="SCP5" s="80"/>
      <c r="SCQ5" s="80"/>
      <c r="SCR5" s="80"/>
      <c r="SCS5" s="80"/>
      <c r="SCT5" s="80"/>
      <c r="SCU5" s="80"/>
      <c r="SCV5" s="80"/>
      <c r="SCW5" s="80"/>
      <c r="SCX5" s="80"/>
      <c r="SCY5" s="80"/>
      <c r="SCZ5" s="80"/>
      <c r="SDA5" s="80"/>
      <c r="SDB5" s="80"/>
      <c r="SDC5" s="80"/>
      <c r="SDD5" s="80"/>
      <c r="SDE5" s="80"/>
      <c r="SDF5" s="80"/>
      <c r="SDG5" s="80"/>
      <c r="SDH5" s="80"/>
      <c r="SDI5" s="80"/>
      <c r="SDJ5" s="80"/>
      <c r="SDK5" s="80"/>
      <c r="SDL5" s="80"/>
      <c r="SDM5" s="80"/>
      <c r="SDN5" s="80"/>
      <c r="SDO5" s="80"/>
      <c r="SDP5" s="80"/>
      <c r="SDQ5" s="80"/>
      <c r="SDR5" s="80"/>
      <c r="SDS5" s="80"/>
      <c r="SDT5" s="80"/>
      <c r="SDU5" s="80"/>
      <c r="SDV5" s="80"/>
      <c r="SDW5" s="80"/>
      <c r="SDX5" s="80"/>
      <c r="SDY5" s="80"/>
      <c r="SDZ5" s="80"/>
      <c r="SEA5" s="80"/>
      <c r="SEB5" s="80"/>
      <c r="SEC5" s="80"/>
      <c r="SED5" s="80"/>
      <c r="SEE5" s="80"/>
      <c r="SEF5" s="80"/>
      <c r="SEG5" s="80"/>
      <c r="SEH5" s="80"/>
      <c r="SEI5" s="80"/>
      <c r="SEJ5" s="80"/>
      <c r="SEK5" s="80"/>
      <c r="SEL5" s="80"/>
      <c r="SEM5" s="80"/>
      <c r="SEN5" s="80"/>
      <c r="SEO5" s="80"/>
      <c r="SEP5" s="80"/>
      <c r="SEQ5" s="80"/>
      <c r="SER5" s="80"/>
      <c r="SES5" s="80"/>
      <c r="SET5" s="80"/>
      <c r="SEU5" s="80"/>
      <c r="SEV5" s="80"/>
      <c r="SEW5" s="80"/>
      <c r="SEX5" s="80"/>
      <c r="SEY5" s="80"/>
      <c r="SEZ5" s="80"/>
      <c r="SFA5" s="80"/>
      <c r="SFB5" s="80"/>
      <c r="SFC5" s="80"/>
      <c r="SFD5" s="80"/>
      <c r="SFE5" s="80"/>
      <c r="SFF5" s="80"/>
      <c r="SFG5" s="80"/>
      <c r="SFH5" s="80"/>
      <c r="SFI5" s="80"/>
      <c r="SFJ5" s="80"/>
      <c r="SFK5" s="80"/>
      <c r="SFL5" s="80"/>
      <c r="SFM5" s="80"/>
      <c r="SFN5" s="80"/>
      <c r="SFO5" s="80"/>
      <c r="SFP5" s="80"/>
      <c r="SFQ5" s="80"/>
      <c r="SFR5" s="80"/>
      <c r="SFS5" s="80"/>
      <c r="SFT5" s="80"/>
      <c r="SFU5" s="80"/>
      <c r="SFV5" s="80"/>
      <c r="SFW5" s="80"/>
      <c r="SFX5" s="80"/>
      <c r="SFY5" s="80"/>
      <c r="SFZ5" s="80"/>
      <c r="SGA5" s="80"/>
      <c r="SGB5" s="80"/>
      <c r="SGC5" s="80"/>
      <c r="SGD5" s="80"/>
      <c r="SGE5" s="80"/>
      <c r="SGF5" s="80"/>
      <c r="SGG5" s="80"/>
      <c r="SGH5" s="80"/>
      <c r="SGI5" s="80"/>
      <c r="SGJ5" s="80"/>
      <c r="SGK5" s="80"/>
      <c r="SGL5" s="80"/>
      <c r="SGM5" s="80"/>
      <c r="SGN5" s="80"/>
      <c r="SGO5" s="80"/>
      <c r="SGP5" s="80"/>
      <c r="SGQ5" s="80"/>
      <c r="SGR5" s="80"/>
      <c r="SGS5" s="80"/>
      <c r="SGT5" s="80"/>
      <c r="SGU5" s="80"/>
      <c r="SGV5" s="80"/>
      <c r="SGW5" s="80"/>
      <c r="SGX5" s="80"/>
      <c r="SGY5" s="80"/>
      <c r="SGZ5" s="80"/>
      <c r="SHA5" s="80"/>
      <c r="SHB5" s="80"/>
      <c r="SHC5" s="80"/>
      <c r="SHD5" s="80"/>
      <c r="SHE5" s="80"/>
      <c r="SHF5" s="80"/>
      <c r="SHG5" s="80"/>
      <c r="SHH5" s="80"/>
      <c r="SHI5" s="80"/>
      <c r="SHJ5" s="80"/>
      <c r="SHK5" s="80"/>
      <c r="SHL5" s="80"/>
      <c r="SHM5" s="80"/>
      <c r="SHN5" s="80"/>
      <c r="SHO5" s="80"/>
      <c r="SHP5" s="80"/>
      <c r="SHQ5" s="80"/>
      <c r="SHR5" s="80"/>
      <c r="SHS5" s="80"/>
      <c r="SHT5" s="80"/>
      <c r="SHU5" s="80"/>
      <c r="SHV5" s="80"/>
      <c r="SHW5" s="80"/>
      <c r="SHX5" s="80"/>
      <c r="SHY5" s="80"/>
      <c r="SHZ5" s="80"/>
      <c r="SIA5" s="80"/>
      <c r="SIB5" s="80"/>
      <c r="SIC5" s="80"/>
      <c r="SID5" s="80"/>
      <c r="SIE5" s="80"/>
      <c r="SIF5" s="80"/>
      <c r="SIG5" s="80"/>
      <c r="SIH5" s="80"/>
      <c r="SII5" s="80"/>
      <c r="SIJ5" s="80"/>
      <c r="SIK5" s="80"/>
      <c r="SIL5" s="80"/>
      <c r="SIM5" s="80"/>
      <c r="SIN5" s="80"/>
      <c r="SIO5" s="80"/>
      <c r="SIP5" s="80"/>
      <c r="SIQ5" s="80"/>
      <c r="SIR5" s="80"/>
      <c r="SIS5" s="80"/>
      <c r="SIT5" s="80"/>
      <c r="SIU5" s="80"/>
      <c r="SIV5" s="80"/>
      <c r="SIW5" s="80"/>
      <c r="SIX5" s="80"/>
      <c r="SIY5" s="80"/>
      <c r="SIZ5" s="80"/>
      <c r="SJA5" s="80"/>
      <c r="SJB5" s="80"/>
      <c r="SJC5" s="80"/>
      <c r="SJD5" s="80"/>
      <c r="SJE5" s="80"/>
      <c r="SJF5" s="80"/>
      <c r="SJG5" s="80"/>
      <c r="SJH5" s="80"/>
      <c r="SJI5" s="80"/>
      <c r="SJJ5" s="80"/>
      <c r="SJK5" s="80"/>
      <c r="SJL5" s="80"/>
      <c r="SJM5" s="80"/>
      <c r="SJN5" s="80"/>
      <c r="SJO5" s="80"/>
      <c r="SJP5" s="80"/>
      <c r="SJQ5" s="80"/>
      <c r="SJR5" s="80"/>
      <c r="SJS5" s="80"/>
      <c r="SJT5" s="80"/>
      <c r="SJU5" s="80"/>
      <c r="SJV5" s="80"/>
      <c r="SJW5" s="80"/>
      <c r="SJX5" s="80"/>
      <c r="SJY5" s="80"/>
      <c r="SJZ5" s="80"/>
      <c r="SKA5" s="80"/>
      <c r="SKB5" s="80"/>
      <c r="SKC5" s="80"/>
      <c r="SKD5" s="80"/>
      <c r="SKE5" s="80"/>
      <c r="SKF5" s="80"/>
      <c r="SKG5" s="80"/>
      <c r="SKH5" s="80"/>
      <c r="SKI5" s="80"/>
      <c r="SKJ5" s="80"/>
      <c r="SKK5" s="80"/>
      <c r="SKL5" s="80"/>
      <c r="SKM5" s="80"/>
      <c r="SKN5" s="80"/>
      <c r="SKO5" s="80"/>
      <c r="SKP5" s="80"/>
      <c r="SKQ5" s="80"/>
      <c r="SKR5" s="80"/>
      <c r="SKS5" s="80"/>
      <c r="SKT5" s="80"/>
      <c r="SKU5" s="80"/>
      <c r="SKV5" s="80"/>
      <c r="SKW5" s="80"/>
      <c r="SKX5" s="80"/>
      <c r="SKY5" s="80"/>
      <c r="SKZ5" s="80"/>
      <c r="SLA5" s="80"/>
      <c r="SLB5" s="80"/>
      <c r="SLC5" s="80"/>
      <c r="SLD5" s="80"/>
      <c r="SLE5" s="80"/>
      <c r="SLF5" s="80"/>
      <c r="SLG5" s="80"/>
      <c r="SLH5" s="80"/>
      <c r="SLI5" s="80"/>
      <c r="SLJ5" s="80"/>
      <c r="SLK5" s="80"/>
      <c r="SLL5" s="80"/>
      <c r="SLM5" s="80"/>
      <c r="SLN5" s="80"/>
      <c r="SLO5" s="80"/>
      <c r="SLP5" s="80"/>
      <c r="SLQ5" s="80"/>
      <c r="SLR5" s="80"/>
      <c r="SLS5" s="80"/>
      <c r="SLT5" s="80"/>
      <c r="SLU5" s="80"/>
      <c r="SLV5" s="80"/>
      <c r="SLW5" s="80"/>
      <c r="SLX5" s="80"/>
      <c r="SLY5" s="80"/>
      <c r="SLZ5" s="80"/>
      <c r="SMA5" s="80"/>
      <c r="SMB5" s="80"/>
      <c r="SMC5" s="80"/>
      <c r="SMD5" s="80"/>
      <c r="SME5" s="80"/>
      <c r="SMF5" s="80"/>
      <c r="SMG5" s="80"/>
      <c r="SMH5" s="80"/>
      <c r="SMI5" s="80"/>
      <c r="SMJ5" s="80"/>
      <c r="SMK5" s="80"/>
      <c r="SML5" s="80"/>
      <c r="SMM5" s="80"/>
      <c r="SMN5" s="80"/>
      <c r="SMO5" s="80"/>
      <c r="SMP5" s="80"/>
      <c r="SMQ5" s="80"/>
      <c r="SMR5" s="80"/>
      <c r="SMS5" s="80"/>
      <c r="SMT5" s="80"/>
      <c r="SMU5" s="80"/>
      <c r="SMV5" s="80"/>
      <c r="SMW5" s="80"/>
      <c r="SMX5" s="80"/>
      <c r="SMY5" s="80"/>
      <c r="SMZ5" s="80"/>
      <c r="SNA5" s="80"/>
      <c r="SNB5" s="80"/>
      <c r="SNC5" s="80"/>
      <c r="SND5" s="80"/>
      <c r="SNE5" s="80"/>
      <c r="SNF5" s="80"/>
      <c r="SNG5" s="80"/>
      <c r="SNH5" s="80"/>
      <c r="SNI5" s="80"/>
      <c r="SNJ5" s="80"/>
      <c r="SNK5" s="80"/>
      <c r="SNL5" s="80"/>
      <c r="SNM5" s="80"/>
      <c r="SNN5" s="80"/>
      <c r="SNO5" s="80"/>
      <c r="SNP5" s="80"/>
      <c r="SNQ5" s="80"/>
      <c r="SNR5" s="80"/>
      <c r="SNS5" s="80"/>
      <c r="SNT5" s="80"/>
      <c r="SNU5" s="80"/>
      <c r="SNV5" s="80"/>
      <c r="SNW5" s="80"/>
      <c r="SNX5" s="80"/>
      <c r="SNY5" s="80"/>
      <c r="SNZ5" s="80"/>
      <c r="SOA5" s="80"/>
      <c r="SOB5" s="80"/>
      <c r="SOC5" s="80"/>
      <c r="SOD5" s="80"/>
      <c r="SOE5" s="80"/>
      <c r="SOF5" s="80"/>
      <c r="SOG5" s="80"/>
      <c r="SOH5" s="80"/>
      <c r="SOI5" s="80"/>
      <c r="SOJ5" s="80"/>
      <c r="SOK5" s="80"/>
      <c r="SOL5" s="80"/>
      <c r="SOM5" s="80"/>
      <c r="SON5" s="80"/>
      <c r="SOO5" s="80"/>
      <c r="SOP5" s="80"/>
      <c r="SOQ5" s="80"/>
      <c r="SOR5" s="80"/>
      <c r="SOS5" s="80"/>
      <c r="SOT5" s="80"/>
      <c r="SOU5" s="80"/>
      <c r="SOV5" s="80"/>
      <c r="SOW5" s="80"/>
      <c r="SOX5" s="80"/>
      <c r="SOY5" s="80"/>
      <c r="SOZ5" s="80"/>
      <c r="SPA5" s="80"/>
      <c r="SPB5" s="80"/>
      <c r="SPC5" s="80"/>
      <c r="SPD5" s="80"/>
      <c r="SPE5" s="80"/>
      <c r="SPF5" s="80"/>
      <c r="SPG5" s="80"/>
      <c r="SPH5" s="80"/>
      <c r="SPI5" s="80"/>
      <c r="SPJ5" s="80"/>
      <c r="SPK5" s="80"/>
      <c r="SPL5" s="80"/>
      <c r="SPM5" s="80"/>
      <c r="SPN5" s="80"/>
      <c r="SPO5" s="80"/>
      <c r="SPP5" s="80"/>
      <c r="SPQ5" s="80"/>
      <c r="SPR5" s="80"/>
      <c r="SPS5" s="80"/>
      <c r="SPT5" s="80"/>
      <c r="SPU5" s="80"/>
      <c r="SPV5" s="80"/>
      <c r="SPW5" s="80"/>
      <c r="SPX5" s="80"/>
      <c r="SPY5" s="80"/>
      <c r="SPZ5" s="80"/>
      <c r="SQA5" s="80"/>
      <c r="SQB5" s="80"/>
      <c r="SQC5" s="80"/>
      <c r="SQD5" s="80"/>
      <c r="SQE5" s="80"/>
      <c r="SQF5" s="80"/>
      <c r="SQG5" s="80"/>
      <c r="SQH5" s="80"/>
      <c r="SQI5" s="80"/>
      <c r="SQJ5" s="80"/>
      <c r="SQK5" s="80"/>
      <c r="SQL5" s="80"/>
      <c r="SQM5" s="80"/>
      <c r="SQN5" s="80"/>
      <c r="SQO5" s="80"/>
      <c r="SQP5" s="80"/>
      <c r="SQQ5" s="80"/>
      <c r="SQR5" s="80"/>
      <c r="SQS5" s="80"/>
      <c r="SQT5" s="80"/>
      <c r="SQU5" s="80"/>
      <c r="SQV5" s="80"/>
      <c r="SQW5" s="80"/>
      <c r="SQX5" s="80"/>
      <c r="SQY5" s="80"/>
      <c r="SQZ5" s="80"/>
      <c r="SRA5" s="80"/>
      <c r="SRB5" s="80"/>
      <c r="SRC5" s="80"/>
      <c r="SRD5" s="80"/>
      <c r="SRE5" s="80"/>
      <c r="SRF5" s="80"/>
      <c r="SRG5" s="80"/>
      <c r="SRH5" s="80"/>
      <c r="SRI5" s="80"/>
      <c r="SRJ5" s="80"/>
      <c r="SRK5" s="80"/>
      <c r="SRL5" s="80"/>
      <c r="SRM5" s="80"/>
      <c r="SRN5" s="80"/>
      <c r="SRO5" s="80"/>
      <c r="SRP5" s="80"/>
      <c r="SRQ5" s="80"/>
      <c r="SRR5" s="80"/>
      <c r="SRS5" s="80"/>
      <c r="SRT5" s="80"/>
      <c r="SRU5" s="80"/>
      <c r="SRV5" s="80"/>
      <c r="SRW5" s="80"/>
      <c r="SRX5" s="80"/>
      <c r="SRY5" s="80"/>
      <c r="SRZ5" s="80"/>
      <c r="SSA5" s="80"/>
      <c r="SSB5" s="80"/>
      <c r="SSC5" s="80"/>
      <c r="SSD5" s="80"/>
      <c r="SSE5" s="80"/>
      <c r="SSF5" s="80"/>
      <c r="SSG5" s="80"/>
      <c r="SSH5" s="80"/>
      <c r="SSI5" s="80"/>
      <c r="SSJ5" s="80"/>
      <c r="SSK5" s="80"/>
      <c r="SSL5" s="80"/>
      <c r="SSM5" s="80"/>
      <c r="SSN5" s="80"/>
      <c r="SSO5" s="80"/>
      <c r="SSP5" s="80"/>
      <c r="SSQ5" s="80"/>
      <c r="SSR5" s="80"/>
      <c r="SSS5" s="80"/>
      <c r="SST5" s="80"/>
      <c r="SSU5" s="80"/>
      <c r="SSV5" s="80"/>
      <c r="SSW5" s="80"/>
      <c r="SSX5" s="80"/>
      <c r="SSY5" s="80"/>
      <c r="SSZ5" s="80"/>
      <c r="STA5" s="80"/>
      <c r="STB5" s="80"/>
      <c r="STC5" s="80"/>
      <c r="STD5" s="80"/>
      <c r="STE5" s="80"/>
      <c r="STF5" s="80"/>
      <c r="STG5" s="80"/>
      <c r="STH5" s="80"/>
      <c r="STI5" s="80"/>
      <c r="STJ5" s="80"/>
      <c r="STK5" s="80"/>
      <c r="STL5" s="80"/>
      <c r="STM5" s="80"/>
      <c r="STN5" s="80"/>
      <c r="STO5" s="80"/>
      <c r="STP5" s="80"/>
      <c r="STQ5" s="80"/>
      <c r="STR5" s="80"/>
      <c r="STS5" s="80"/>
      <c r="STT5" s="80"/>
      <c r="STU5" s="80"/>
      <c r="STV5" s="80"/>
      <c r="STW5" s="80"/>
      <c r="STX5" s="80"/>
      <c r="STY5" s="80"/>
      <c r="STZ5" s="80"/>
      <c r="SUA5" s="80"/>
      <c r="SUB5" s="80"/>
      <c r="SUC5" s="80"/>
      <c r="SUD5" s="80"/>
      <c r="SUE5" s="80"/>
      <c r="SUF5" s="80"/>
      <c r="SUG5" s="80"/>
      <c r="SUH5" s="80"/>
      <c r="SUI5" s="80"/>
      <c r="SUJ5" s="80"/>
      <c r="SUK5" s="80"/>
      <c r="SUL5" s="80"/>
      <c r="SUM5" s="80"/>
      <c r="SUN5" s="80"/>
      <c r="SUO5" s="80"/>
      <c r="SUP5" s="80"/>
      <c r="SUQ5" s="80"/>
      <c r="SUR5" s="80"/>
      <c r="SUS5" s="80"/>
      <c r="SUT5" s="80"/>
      <c r="SUU5" s="80"/>
      <c r="SUV5" s="80"/>
      <c r="SUW5" s="80"/>
      <c r="SUX5" s="80"/>
      <c r="SUY5" s="80"/>
      <c r="SUZ5" s="80"/>
      <c r="SVA5" s="80"/>
      <c r="SVB5" s="80"/>
      <c r="SVC5" s="80"/>
      <c r="SVD5" s="80"/>
      <c r="SVE5" s="80"/>
      <c r="SVF5" s="80"/>
      <c r="SVG5" s="80"/>
      <c r="SVH5" s="80"/>
      <c r="SVI5" s="80"/>
      <c r="SVJ5" s="80"/>
      <c r="SVK5" s="80"/>
      <c r="SVL5" s="80"/>
      <c r="SVM5" s="80"/>
      <c r="SVN5" s="80"/>
      <c r="SVO5" s="80"/>
      <c r="SVP5" s="80"/>
      <c r="SVQ5" s="80"/>
      <c r="SVR5" s="80"/>
      <c r="SVS5" s="80"/>
      <c r="SVT5" s="80"/>
      <c r="SVU5" s="80"/>
      <c r="SVV5" s="80"/>
      <c r="SVW5" s="80"/>
      <c r="SVX5" s="80"/>
      <c r="SVY5" s="80"/>
      <c r="SVZ5" s="80"/>
      <c r="SWA5" s="80"/>
      <c r="SWB5" s="80"/>
      <c r="SWC5" s="80"/>
      <c r="SWD5" s="80"/>
      <c r="SWE5" s="80"/>
      <c r="SWF5" s="80"/>
      <c r="SWG5" s="80"/>
      <c r="SWH5" s="80"/>
      <c r="SWI5" s="80"/>
      <c r="SWJ5" s="80"/>
      <c r="SWK5" s="80"/>
      <c r="SWL5" s="80"/>
      <c r="SWM5" s="80"/>
      <c r="SWN5" s="80"/>
      <c r="SWO5" s="80"/>
      <c r="SWP5" s="80"/>
      <c r="SWQ5" s="80"/>
      <c r="SWR5" s="80"/>
      <c r="SWS5" s="80"/>
      <c r="SWT5" s="80"/>
      <c r="SWU5" s="80"/>
      <c r="SWV5" s="80"/>
      <c r="SWW5" s="80"/>
      <c r="SWX5" s="80"/>
      <c r="SWY5" s="80"/>
      <c r="SWZ5" s="80"/>
      <c r="SXA5" s="80"/>
      <c r="SXB5" s="80"/>
      <c r="SXC5" s="80"/>
      <c r="SXD5" s="80"/>
      <c r="SXE5" s="80"/>
      <c r="SXF5" s="80"/>
      <c r="SXG5" s="80"/>
      <c r="SXH5" s="80"/>
      <c r="SXI5" s="80"/>
      <c r="SXJ5" s="80"/>
      <c r="SXK5" s="80"/>
      <c r="SXL5" s="80"/>
      <c r="SXM5" s="80"/>
      <c r="SXN5" s="80"/>
      <c r="SXO5" s="80"/>
      <c r="SXP5" s="80"/>
      <c r="SXQ5" s="80"/>
      <c r="SXR5" s="80"/>
      <c r="SXS5" s="80"/>
      <c r="SXT5" s="80"/>
      <c r="SXU5" s="80"/>
      <c r="SXV5" s="80"/>
      <c r="SXW5" s="80"/>
      <c r="SXX5" s="80"/>
      <c r="SXY5" s="80"/>
      <c r="SXZ5" s="80"/>
      <c r="SYA5" s="80"/>
      <c r="SYB5" s="80"/>
      <c r="SYC5" s="80"/>
      <c r="SYD5" s="80"/>
      <c r="SYE5" s="80"/>
      <c r="SYF5" s="80"/>
      <c r="SYG5" s="80"/>
      <c r="SYH5" s="80"/>
      <c r="SYI5" s="80"/>
      <c r="SYJ5" s="80"/>
      <c r="SYK5" s="80"/>
      <c r="SYL5" s="80"/>
      <c r="SYM5" s="80"/>
      <c r="SYN5" s="80"/>
      <c r="SYO5" s="80"/>
      <c r="SYP5" s="80"/>
      <c r="SYQ5" s="80"/>
      <c r="SYR5" s="80"/>
      <c r="SYS5" s="80"/>
      <c r="SYT5" s="80"/>
      <c r="SYU5" s="80"/>
      <c r="SYV5" s="80"/>
      <c r="SYW5" s="80"/>
      <c r="SYX5" s="80"/>
      <c r="SYY5" s="80"/>
      <c r="SYZ5" s="80"/>
      <c r="SZA5" s="80"/>
      <c r="SZB5" s="80"/>
      <c r="SZC5" s="80"/>
      <c r="SZD5" s="80"/>
      <c r="SZE5" s="80"/>
      <c r="SZF5" s="80"/>
      <c r="SZG5" s="80"/>
      <c r="SZH5" s="80"/>
      <c r="SZI5" s="80"/>
      <c r="SZJ5" s="80"/>
      <c r="SZK5" s="80"/>
      <c r="SZL5" s="80"/>
      <c r="SZM5" s="80"/>
      <c r="SZN5" s="80"/>
      <c r="SZO5" s="80"/>
      <c r="SZP5" s="80"/>
      <c r="SZQ5" s="80"/>
      <c r="SZR5" s="80"/>
      <c r="SZS5" s="80"/>
      <c r="SZT5" s="80"/>
      <c r="SZU5" s="80"/>
      <c r="SZV5" s="80"/>
      <c r="SZW5" s="80"/>
      <c r="SZX5" s="80"/>
      <c r="SZY5" s="80"/>
      <c r="SZZ5" s="80"/>
      <c r="TAA5" s="80"/>
      <c r="TAB5" s="80"/>
      <c r="TAC5" s="80"/>
      <c r="TAD5" s="80"/>
      <c r="TAE5" s="80"/>
      <c r="TAF5" s="80"/>
      <c r="TAG5" s="80"/>
      <c r="TAH5" s="80"/>
      <c r="TAI5" s="80"/>
      <c r="TAJ5" s="80"/>
      <c r="TAK5" s="80"/>
      <c r="TAL5" s="80"/>
      <c r="TAM5" s="80"/>
      <c r="TAN5" s="80"/>
      <c r="TAO5" s="80"/>
      <c r="TAP5" s="80"/>
      <c r="TAQ5" s="80"/>
      <c r="TAR5" s="80"/>
      <c r="TAS5" s="80"/>
      <c r="TAT5" s="80"/>
      <c r="TAU5" s="80"/>
      <c r="TAV5" s="80"/>
      <c r="TAW5" s="80"/>
      <c r="TAX5" s="80"/>
      <c r="TAY5" s="80"/>
      <c r="TAZ5" s="80"/>
      <c r="TBA5" s="80"/>
      <c r="TBB5" s="80"/>
      <c r="TBC5" s="80"/>
      <c r="TBD5" s="80"/>
      <c r="TBE5" s="80"/>
      <c r="TBF5" s="80"/>
      <c r="TBG5" s="80"/>
      <c r="TBH5" s="80"/>
      <c r="TBI5" s="80"/>
      <c r="TBJ5" s="80"/>
      <c r="TBK5" s="80"/>
      <c r="TBL5" s="80"/>
      <c r="TBM5" s="80"/>
      <c r="TBN5" s="80"/>
      <c r="TBO5" s="80"/>
      <c r="TBP5" s="80"/>
      <c r="TBQ5" s="80"/>
      <c r="TBR5" s="80"/>
      <c r="TBS5" s="80"/>
      <c r="TBT5" s="80"/>
      <c r="TBU5" s="80"/>
      <c r="TBV5" s="80"/>
      <c r="TBW5" s="80"/>
      <c r="TBX5" s="80"/>
      <c r="TBY5" s="80"/>
      <c r="TBZ5" s="80"/>
      <c r="TCA5" s="80"/>
      <c r="TCB5" s="80"/>
      <c r="TCC5" s="80"/>
      <c r="TCD5" s="80"/>
      <c r="TCE5" s="80"/>
      <c r="TCF5" s="80"/>
      <c r="TCG5" s="80"/>
      <c r="TCH5" s="80"/>
      <c r="TCI5" s="80"/>
      <c r="TCJ5" s="80"/>
      <c r="TCK5" s="80"/>
      <c r="TCL5" s="80"/>
      <c r="TCM5" s="80"/>
      <c r="TCN5" s="80"/>
      <c r="TCO5" s="80"/>
      <c r="TCP5" s="80"/>
      <c r="TCQ5" s="80"/>
      <c r="TCR5" s="80"/>
      <c r="TCS5" s="80"/>
      <c r="TCT5" s="80"/>
      <c r="TCU5" s="80"/>
      <c r="TCV5" s="80"/>
      <c r="TCW5" s="80"/>
      <c r="TCX5" s="80"/>
      <c r="TCY5" s="80"/>
      <c r="TCZ5" s="80"/>
      <c r="TDA5" s="80"/>
      <c r="TDB5" s="80"/>
      <c r="TDC5" s="80"/>
      <c r="TDD5" s="80"/>
      <c r="TDE5" s="80"/>
      <c r="TDF5" s="80"/>
      <c r="TDG5" s="80"/>
      <c r="TDH5" s="80"/>
      <c r="TDI5" s="80"/>
      <c r="TDJ5" s="80"/>
      <c r="TDK5" s="80"/>
      <c r="TDL5" s="80"/>
      <c r="TDM5" s="80"/>
      <c r="TDN5" s="80"/>
      <c r="TDO5" s="80"/>
      <c r="TDP5" s="80"/>
      <c r="TDQ5" s="80"/>
      <c r="TDR5" s="80"/>
      <c r="TDS5" s="80"/>
      <c r="TDT5" s="80"/>
      <c r="TDU5" s="80"/>
      <c r="TDV5" s="80"/>
      <c r="TDW5" s="80"/>
      <c r="TDX5" s="80"/>
      <c r="TDY5" s="80"/>
      <c r="TDZ5" s="80"/>
      <c r="TEA5" s="80"/>
      <c r="TEB5" s="80"/>
      <c r="TEC5" s="80"/>
      <c r="TED5" s="80"/>
      <c r="TEE5" s="80"/>
      <c r="TEF5" s="80"/>
      <c r="TEG5" s="80"/>
      <c r="TEH5" s="80"/>
      <c r="TEI5" s="80"/>
      <c r="TEJ5" s="80"/>
      <c r="TEK5" s="80"/>
      <c r="TEL5" s="80"/>
      <c r="TEM5" s="80"/>
      <c r="TEN5" s="80"/>
      <c r="TEO5" s="80"/>
      <c r="TEP5" s="80"/>
      <c r="TEQ5" s="80"/>
      <c r="TER5" s="80"/>
      <c r="TES5" s="80"/>
      <c r="TET5" s="80"/>
      <c r="TEU5" s="80"/>
      <c r="TEV5" s="80"/>
      <c r="TEW5" s="80"/>
      <c r="TEX5" s="80"/>
      <c r="TEY5" s="80"/>
      <c r="TEZ5" s="80"/>
      <c r="TFA5" s="80"/>
      <c r="TFB5" s="80"/>
      <c r="TFC5" s="80"/>
      <c r="TFD5" s="80"/>
      <c r="TFE5" s="80"/>
      <c r="TFF5" s="80"/>
      <c r="TFG5" s="80"/>
      <c r="TFH5" s="80"/>
      <c r="TFI5" s="80"/>
      <c r="TFJ5" s="80"/>
      <c r="TFK5" s="80"/>
      <c r="TFL5" s="80"/>
      <c r="TFM5" s="80"/>
      <c r="TFN5" s="80"/>
      <c r="TFO5" s="80"/>
      <c r="TFP5" s="80"/>
      <c r="TFQ5" s="80"/>
      <c r="TFR5" s="80"/>
      <c r="TFS5" s="80"/>
      <c r="TFT5" s="80"/>
      <c r="TFU5" s="80"/>
      <c r="TFV5" s="80"/>
      <c r="TFW5" s="80"/>
      <c r="TFX5" s="80"/>
      <c r="TFY5" s="80"/>
      <c r="TFZ5" s="80"/>
      <c r="TGA5" s="80"/>
      <c r="TGB5" s="80"/>
      <c r="TGC5" s="80"/>
      <c r="TGD5" s="80"/>
      <c r="TGE5" s="80"/>
      <c r="TGF5" s="80"/>
      <c r="TGG5" s="80"/>
      <c r="TGH5" s="80"/>
      <c r="TGI5" s="80"/>
      <c r="TGJ5" s="80"/>
      <c r="TGK5" s="80"/>
      <c r="TGL5" s="80"/>
      <c r="TGM5" s="80"/>
      <c r="TGN5" s="80"/>
      <c r="TGO5" s="80"/>
      <c r="TGP5" s="80"/>
      <c r="TGQ5" s="80"/>
      <c r="TGR5" s="80"/>
      <c r="TGS5" s="80"/>
      <c r="TGT5" s="80"/>
      <c r="TGU5" s="80"/>
      <c r="TGV5" s="80"/>
      <c r="TGW5" s="80"/>
      <c r="TGX5" s="80"/>
      <c r="TGY5" s="80"/>
      <c r="TGZ5" s="80"/>
      <c r="THA5" s="80"/>
      <c r="THB5" s="80"/>
      <c r="THC5" s="80"/>
      <c r="THD5" s="80"/>
      <c r="THE5" s="80"/>
      <c r="THF5" s="80"/>
      <c r="THG5" s="80"/>
      <c r="THH5" s="80"/>
      <c r="THI5" s="80"/>
      <c r="THJ5" s="80"/>
      <c r="THK5" s="80"/>
      <c r="THL5" s="80"/>
      <c r="THM5" s="80"/>
      <c r="THN5" s="80"/>
      <c r="THO5" s="80"/>
      <c r="THP5" s="80"/>
      <c r="THQ5" s="80"/>
      <c r="THR5" s="80"/>
      <c r="THS5" s="80"/>
      <c r="THT5" s="80"/>
      <c r="THU5" s="80"/>
      <c r="THV5" s="80"/>
      <c r="THW5" s="80"/>
      <c r="THX5" s="80"/>
      <c r="THY5" s="80"/>
      <c r="THZ5" s="80"/>
      <c r="TIA5" s="80"/>
      <c r="TIB5" s="80"/>
      <c r="TIC5" s="80"/>
      <c r="TID5" s="80"/>
      <c r="TIE5" s="80"/>
      <c r="TIF5" s="80"/>
      <c r="TIG5" s="80"/>
      <c r="TIH5" s="80"/>
      <c r="TII5" s="80"/>
      <c r="TIJ5" s="80"/>
      <c r="TIK5" s="80"/>
      <c r="TIL5" s="80"/>
      <c r="TIM5" s="80"/>
      <c r="TIN5" s="80"/>
      <c r="TIO5" s="80"/>
      <c r="TIP5" s="80"/>
      <c r="TIQ5" s="80"/>
      <c r="TIR5" s="80"/>
      <c r="TIS5" s="80"/>
      <c r="TIT5" s="80"/>
      <c r="TIU5" s="80"/>
      <c r="TIV5" s="80"/>
      <c r="TIW5" s="80"/>
      <c r="TIX5" s="80"/>
      <c r="TIY5" s="80"/>
      <c r="TIZ5" s="80"/>
      <c r="TJA5" s="80"/>
      <c r="TJB5" s="80"/>
      <c r="TJC5" s="80"/>
      <c r="TJD5" s="80"/>
      <c r="TJE5" s="80"/>
      <c r="TJF5" s="80"/>
      <c r="TJG5" s="80"/>
      <c r="TJH5" s="80"/>
      <c r="TJI5" s="80"/>
      <c r="TJJ5" s="80"/>
      <c r="TJK5" s="80"/>
      <c r="TJL5" s="80"/>
      <c r="TJM5" s="80"/>
      <c r="TJN5" s="80"/>
      <c r="TJO5" s="80"/>
      <c r="TJP5" s="80"/>
      <c r="TJQ5" s="80"/>
      <c r="TJR5" s="80"/>
      <c r="TJS5" s="80"/>
      <c r="TJT5" s="80"/>
      <c r="TJU5" s="80"/>
      <c r="TJV5" s="80"/>
      <c r="TJW5" s="80"/>
      <c r="TJX5" s="80"/>
      <c r="TJY5" s="80"/>
      <c r="TJZ5" s="80"/>
      <c r="TKA5" s="80"/>
      <c r="TKB5" s="80"/>
      <c r="TKC5" s="80"/>
      <c r="TKD5" s="80"/>
      <c r="TKE5" s="80"/>
      <c r="TKF5" s="80"/>
      <c r="TKG5" s="80"/>
      <c r="TKH5" s="80"/>
      <c r="TKI5" s="80"/>
      <c r="TKJ5" s="80"/>
      <c r="TKK5" s="80"/>
      <c r="TKL5" s="80"/>
      <c r="TKM5" s="80"/>
      <c r="TKN5" s="80"/>
      <c r="TKO5" s="80"/>
      <c r="TKP5" s="80"/>
      <c r="TKQ5" s="80"/>
      <c r="TKR5" s="80"/>
      <c r="TKS5" s="80"/>
      <c r="TKT5" s="80"/>
      <c r="TKU5" s="80"/>
      <c r="TKV5" s="80"/>
      <c r="TKW5" s="80"/>
      <c r="TKX5" s="80"/>
      <c r="TKY5" s="80"/>
      <c r="TKZ5" s="80"/>
      <c r="TLA5" s="80"/>
      <c r="TLB5" s="80"/>
      <c r="TLC5" s="80"/>
      <c r="TLD5" s="80"/>
      <c r="TLE5" s="80"/>
      <c r="TLF5" s="80"/>
      <c r="TLG5" s="80"/>
      <c r="TLH5" s="80"/>
      <c r="TLI5" s="80"/>
      <c r="TLJ5" s="80"/>
      <c r="TLK5" s="80"/>
      <c r="TLL5" s="80"/>
      <c r="TLM5" s="80"/>
      <c r="TLN5" s="80"/>
      <c r="TLO5" s="80"/>
      <c r="TLP5" s="80"/>
      <c r="TLQ5" s="80"/>
      <c r="TLR5" s="80"/>
      <c r="TLS5" s="80"/>
      <c r="TLT5" s="80"/>
      <c r="TLU5" s="80"/>
      <c r="TLV5" s="80"/>
      <c r="TLW5" s="80"/>
      <c r="TLX5" s="80"/>
      <c r="TLY5" s="80"/>
      <c r="TLZ5" s="80"/>
      <c r="TMA5" s="80"/>
      <c r="TMB5" s="80"/>
      <c r="TMC5" s="80"/>
      <c r="TMD5" s="80"/>
      <c r="TME5" s="80"/>
      <c r="TMF5" s="80"/>
      <c r="TMG5" s="80"/>
      <c r="TMH5" s="80"/>
      <c r="TMI5" s="80"/>
      <c r="TMJ5" s="80"/>
      <c r="TMK5" s="80"/>
      <c r="TML5" s="80"/>
      <c r="TMM5" s="80"/>
      <c r="TMN5" s="80"/>
      <c r="TMO5" s="80"/>
      <c r="TMP5" s="80"/>
      <c r="TMQ5" s="80"/>
      <c r="TMR5" s="80"/>
      <c r="TMS5" s="80"/>
      <c r="TMT5" s="80"/>
      <c r="TMU5" s="80"/>
      <c r="TMV5" s="80"/>
      <c r="TMW5" s="80"/>
      <c r="TMX5" s="80"/>
      <c r="TMY5" s="80"/>
      <c r="TMZ5" s="80"/>
      <c r="TNA5" s="80"/>
      <c r="TNB5" s="80"/>
      <c r="TNC5" s="80"/>
      <c r="TND5" s="80"/>
      <c r="TNE5" s="80"/>
      <c r="TNF5" s="80"/>
      <c r="TNG5" s="80"/>
      <c r="TNH5" s="80"/>
      <c r="TNI5" s="80"/>
      <c r="TNJ5" s="80"/>
      <c r="TNK5" s="80"/>
      <c r="TNL5" s="80"/>
      <c r="TNM5" s="80"/>
      <c r="TNN5" s="80"/>
      <c r="TNO5" s="80"/>
      <c r="TNP5" s="80"/>
      <c r="TNQ5" s="80"/>
      <c r="TNR5" s="80"/>
      <c r="TNS5" s="80"/>
      <c r="TNT5" s="80"/>
      <c r="TNU5" s="80"/>
      <c r="TNV5" s="80"/>
      <c r="TNW5" s="80"/>
      <c r="TNX5" s="80"/>
      <c r="TNY5" s="80"/>
      <c r="TNZ5" s="80"/>
      <c r="TOA5" s="80"/>
      <c r="TOB5" s="80"/>
      <c r="TOC5" s="80"/>
      <c r="TOD5" s="80"/>
      <c r="TOE5" s="80"/>
      <c r="TOF5" s="80"/>
      <c r="TOG5" s="80"/>
      <c r="TOH5" s="80"/>
      <c r="TOI5" s="80"/>
      <c r="TOJ5" s="80"/>
      <c r="TOK5" s="80"/>
      <c r="TOL5" s="80"/>
      <c r="TOM5" s="80"/>
      <c r="TON5" s="80"/>
      <c r="TOO5" s="80"/>
      <c r="TOP5" s="80"/>
      <c r="TOQ5" s="80"/>
      <c r="TOR5" s="80"/>
      <c r="TOS5" s="80"/>
      <c r="TOT5" s="80"/>
      <c r="TOU5" s="80"/>
      <c r="TOV5" s="80"/>
      <c r="TOW5" s="80"/>
      <c r="TOX5" s="80"/>
      <c r="TOY5" s="80"/>
      <c r="TOZ5" s="80"/>
      <c r="TPA5" s="80"/>
      <c r="TPB5" s="80"/>
      <c r="TPC5" s="80"/>
      <c r="TPD5" s="80"/>
      <c r="TPE5" s="80"/>
      <c r="TPF5" s="80"/>
      <c r="TPG5" s="80"/>
      <c r="TPH5" s="80"/>
      <c r="TPI5" s="80"/>
      <c r="TPJ5" s="80"/>
      <c r="TPK5" s="80"/>
      <c r="TPL5" s="80"/>
      <c r="TPM5" s="80"/>
      <c r="TPN5" s="80"/>
      <c r="TPO5" s="80"/>
      <c r="TPP5" s="80"/>
      <c r="TPQ5" s="80"/>
      <c r="TPR5" s="80"/>
      <c r="TPS5" s="80"/>
      <c r="TPT5" s="80"/>
      <c r="TPU5" s="80"/>
      <c r="TPV5" s="80"/>
      <c r="TPW5" s="80"/>
      <c r="TPX5" s="80"/>
      <c r="TPY5" s="80"/>
      <c r="TPZ5" s="80"/>
      <c r="TQA5" s="80"/>
      <c r="TQB5" s="80"/>
      <c r="TQC5" s="80"/>
      <c r="TQD5" s="80"/>
      <c r="TQE5" s="80"/>
      <c r="TQF5" s="80"/>
      <c r="TQG5" s="80"/>
      <c r="TQH5" s="80"/>
      <c r="TQI5" s="80"/>
      <c r="TQJ5" s="80"/>
      <c r="TQK5" s="80"/>
      <c r="TQL5" s="80"/>
      <c r="TQM5" s="80"/>
      <c r="TQN5" s="80"/>
      <c r="TQO5" s="80"/>
      <c r="TQP5" s="80"/>
      <c r="TQQ5" s="80"/>
      <c r="TQR5" s="80"/>
      <c r="TQS5" s="80"/>
      <c r="TQT5" s="80"/>
      <c r="TQU5" s="80"/>
      <c r="TQV5" s="80"/>
      <c r="TQW5" s="80"/>
      <c r="TQX5" s="80"/>
      <c r="TQY5" s="80"/>
      <c r="TQZ5" s="80"/>
      <c r="TRA5" s="80"/>
      <c r="TRB5" s="80"/>
      <c r="TRC5" s="80"/>
      <c r="TRD5" s="80"/>
      <c r="TRE5" s="80"/>
      <c r="TRF5" s="80"/>
      <c r="TRG5" s="80"/>
      <c r="TRH5" s="80"/>
      <c r="TRI5" s="80"/>
      <c r="TRJ5" s="80"/>
      <c r="TRK5" s="80"/>
      <c r="TRL5" s="80"/>
      <c r="TRM5" s="80"/>
      <c r="TRN5" s="80"/>
      <c r="TRO5" s="80"/>
      <c r="TRP5" s="80"/>
      <c r="TRQ5" s="80"/>
      <c r="TRR5" s="80"/>
      <c r="TRS5" s="80"/>
      <c r="TRT5" s="80"/>
      <c r="TRU5" s="80"/>
      <c r="TRV5" s="80"/>
      <c r="TRW5" s="80"/>
      <c r="TRX5" s="80"/>
      <c r="TRY5" s="80"/>
      <c r="TRZ5" s="80"/>
      <c r="TSA5" s="80"/>
      <c r="TSB5" s="80"/>
      <c r="TSC5" s="80"/>
      <c r="TSD5" s="80"/>
      <c r="TSE5" s="80"/>
      <c r="TSF5" s="80"/>
      <c r="TSG5" s="80"/>
      <c r="TSH5" s="80"/>
      <c r="TSI5" s="80"/>
      <c r="TSJ5" s="80"/>
      <c r="TSK5" s="80"/>
      <c r="TSL5" s="80"/>
      <c r="TSM5" s="80"/>
      <c r="TSN5" s="80"/>
      <c r="TSO5" s="80"/>
      <c r="TSP5" s="80"/>
      <c r="TSQ5" s="80"/>
      <c r="TSR5" s="80"/>
      <c r="TSS5" s="80"/>
      <c r="TST5" s="80"/>
      <c r="TSU5" s="80"/>
      <c r="TSV5" s="80"/>
      <c r="TSW5" s="80"/>
      <c r="TSX5" s="80"/>
      <c r="TSY5" s="80"/>
      <c r="TSZ5" s="80"/>
      <c r="TTA5" s="80"/>
      <c r="TTB5" s="80"/>
      <c r="TTC5" s="80"/>
      <c r="TTD5" s="80"/>
      <c r="TTE5" s="80"/>
      <c r="TTF5" s="80"/>
      <c r="TTG5" s="80"/>
      <c r="TTH5" s="80"/>
      <c r="TTI5" s="80"/>
      <c r="TTJ5" s="80"/>
      <c r="TTK5" s="80"/>
      <c r="TTL5" s="80"/>
      <c r="TTM5" s="80"/>
      <c r="TTN5" s="80"/>
      <c r="TTO5" s="80"/>
      <c r="TTP5" s="80"/>
      <c r="TTQ5" s="80"/>
      <c r="TTR5" s="80"/>
      <c r="TTS5" s="80"/>
      <c r="TTT5" s="80"/>
      <c r="TTU5" s="80"/>
      <c r="TTV5" s="80"/>
      <c r="TTW5" s="80"/>
      <c r="TTX5" s="80"/>
      <c r="TTY5" s="80"/>
      <c r="TTZ5" s="80"/>
      <c r="TUA5" s="80"/>
      <c r="TUB5" s="80"/>
      <c r="TUC5" s="80"/>
      <c r="TUD5" s="80"/>
      <c r="TUE5" s="80"/>
      <c r="TUF5" s="80"/>
      <c r="TUG5" s="80"/>
      <c r="TUH5" s="80"/>
      <c r="TUI5" s="80"/>
      <c r="TUJ5" s="80"/>
      <c r="TUK5" s="80"/>
      <c r="TUL5" s="80"/>
      <c r="TUM5" s="80"/>
      <c r="TUN5" s="80"/>
      <c r="TUO5" s="80"/>
      <c r="TUP5" s="80"/>
      <c r="TUQ5" s="80"/>
      <c r="TUR5" s="80"/>
      <c r="TUS5" s="80"/>
      <c r="TUT5" s="80"/>
      <c r="TUU5" s="80"/>
      <c r="TUV5" s="80"/>
      <c r="TUW5" s="80"/>
      <c r="TUX5" s="80"/>
      <c r="TUY5" s="80"/>
      <c r="TUZ5" s="80"/>
      <c r="TVA5" s="80"/>
      <c r="TVB5" s="80"/>
      <c r="TVC5" s="80"/>
      <c r="TVD5" s="80"/>
      <c r="TVE5" s="80"/>
      <c r="TVF5" s="80"/>
      <c r="TVG5" s="80"/>
      <c r="TVH5" s="80"/>
      <c r="TVI5" s="80"/>
      <c r="TVJ5" s="80"/>
      <c r="TVK5" s="80"/>
      <c r="TVL5" s="80"/>
      <c r="TVM5" s="80"/>
      <c r="TVN5" s="80"/>
      <c r="TVO5" s="80"/>
      <c r="TVP5" s="80"/>
      <c r="TVQ5" s="80"/>
      <c r="TVR5" s="80"/>
      <c r="TVS5" s="80"/>
      <c r="TVT5" s="80"/>
      <c r="TVU5" s="80"/>
      <c r="TVV5" s="80"/>
      <c r="TVW5" s="80"/>
      <c r="TVX5" s="80"/>
      <c r="TVY5" s="80"/>
      <c r="TVZ5" s="80"/>
      <c r="TWA5" s="80"/>
      <c r="TWB5" s="80"/>
      <c r="TWC5" s="80"/>
      <c r="TWD5" s="80"/>
      <c r="TWE5" s="80"/>
      <c r="TWF5" s="80"/>
      <c r="TWG5" s="80"/>
      <c r="TWH5" s="80"/>
      <c r="TWI5" s="80"/>
      <c r="TWJ5" s="80"/>
      <c r="TWK5" s="80"/>
      <c r="TWL5" s="80"/>
      <c r="TWM5" s="80"/>
      <c r="TWN5" s="80"/>
      <c r="TWO5" s="80"/>
      <c r="TWP5" s="80"/>
      <c r="TWQ5" s="80"/>
      <c r="TWR5" s="80"/>
      <c r="TWS5" s="80"/>
      <c r="TWT5" s="80"/>
      <c r="TWU5" s="80"/>
      <c r="TWV5" s="80"/>
      <c r="TWW5" s="80"/>
      <c r="TWX5" s="80"/>
      <c r="TWY5" s="80"/>
      <c r="TWZ5" s="80"/>
      <c r="TXA5" s="80"/>
      <c r="TXB5" s="80"/>
      <c r="TXC5" s="80"/>
      <c r="TXD5" s="80"/>
      <c r="TXE5" s="80"/>
      <c r="TXF5" s="80"/>
      <c r="TXG5" s="80"/>
      <c r="TXH5" s="80"/>
      <c r="TXI5" s="80"/>
      <c r="TXJ5" s="80"/>
      <c r="TXK5" s="80"/>
      <c r="TXL5" s="80"/>
      <c r="TXM5" s="80"/>
      <c r="TXN5" s="80"/>
      <c r="TXO5" s="80"/>
      <c r="TXP5" s="80"/>
      <c r="TXQ5" s="80"/>
      <c r="TXR5" s="80"/>
      <c r="TXS5" s="80"/>
      <c r="TXT5" s="80"/>
      <c r="TXU5" s="80"/>
      <c r="TXV5" s="80"/>
      <c r="TXW5" s="80"/>
      <c r="TXX5" s="80"/>
      <c r="TXY5" s="80"/>
      <c r="TXZ5" s="80"/>
      <c r="TYA5" s="80"/>
      <c r="TYB5" s="80"/>
      <c r="TYC5" s="80"/>
      <c r="TYD5" s="80"/>
      <c r="TYE5" s="80"/>
      <c r="TYF5" s="80"/>
      <c r="TYG5" s="80"/>
      <c r="TYH5" s="80"/>
      <c r="TYI5" s="80"/>
      <c r="TYJ5" s="80"/>
      <c r="TYK5" s="80"/>
      <c r="TYL5" s="80"/>
      <c r="TYM5" s="80"/>
      <c r="TYN5" s="80"/>
      <c r="TYO5" s="80"/>
      <c r="TYP5" s="80"/>
      <c r="TYQ5" s="80"/>
      <c r="TYR5" s="80"/>
      <c r="TYS5" s="80"/>
      <c r="TYT5" s="80"/>
      <c r="TYU5" s="80"/>
      <c r="TYV5" s="80"/>
      <c r="TYW5" s="80"/>
      <c r="TYX5" s="80"/>
      <c r="TYY5" s="80"/>
      <c r="TYZ5" s="80"/>
      <c r="TZA5" s="80"/>
      <c r="TZB5" s="80"/>
      <c r="TZC5" s="80"/>
      <c r="TZD5" s="80"/>
      <c r="TZE5" s="80"/>
      <c r="TZF5" s="80"/>
      <c r="TZG5" s="80"/>
      <c r="TZH5" s="80"/>
      <c r="TZI5" s="80"/>
      <c r="TZJ5" s="80"/>
      <c r="TZK5" s="80"/>
      <c r="TZL5" s="80"/>
      <c r="TZM5" s="80"/>
      <c r="TZN5" s="80"/>
      <c r="TZO5" s="80"/>
      <c r="TZP5" s="80"/>
      <c r="TZQ5" s="80"/>
      <c r="TZR5" s="80"/>
      <c r="TZS5" s="80"/>
      <c r="TZT5" s="80"/>
      <c r="TZU5" s="80"/>
      <c r="TZV5" s="80"/>
      <c r="TZW5" s="80"/>
      <c r="TZX5" s="80"/>
      <c r="TZY5" s="80"/>
      <c r="TZZ5" s="80"/>
      <c r="UAA5" s="80"/>
      <c r="UAB5" s="80"/>
      <c r="UAC5" s="80"/>
      <c r="UAD5" s="80"/>
      <c r="UAE5" s="80"/>
      <c r="UAF5" s="80"/>
      <c r="UAG5" s="80"/>
      <c r="UAH5" s="80"/>
      <c r="UAI5" s="80"/>
      <c r="UAJ5" s="80"/>
      <c r="UAK5" s="80"/>
      <c r="UAL5" s="80"/>
      <c r="UAM5" s="80"/>
      <c r="UAN5" s="80"/>
      <c r="UAO5" s="80"/>
      <c r="UAP5" s="80"/>
      <c r="UAQ5" s="80"/>
      <c r="UAR5" s="80"/>
      <c r="UAS5" s="80"/>
      <c r="UAT5" s="80"/>
      <c r="UAU5" s="80"/>
      <c r="UAV5" s="80"/>
      <c r="UAW5" s="80"/>
      <c r="UAX5" s="80"/>
      <c r="UAY5" s="80"/>
      <c r="UAZ5" s="80"/>
      <c r="UBA5" s="80"/>
      <c r="UBB5" s="80"/>
      <c r="UBC5" s="80"/>
      <c r="UBD5" s="80"/>
      <c r="UBE5" s="80"/>
      <c r="UBF5" s="80"/>
      <c r="UBG5" s="80"/>
      <c r="UBH5" s="80"/>
      <c r="UBI5" s="80"/>
      <c r="UBJ5" s="80"/>
      <c r="UBK5" s="80"/>
      <c r="UBL5" s="80"/>
      <c r="UBM5" s="80"/>
      <c r="UBN5" s="80"/>
      <c r="UBO5" s="80"/>
      <c r="UBP5" s="80"/>
      <c r="UBQ5" s="80"/>
      <c r="UBR5" s="80"/>
      <c r="UBS5" s="80"/>
      <c r="UBT5" s="80"/>
      <c r="UBU5" s="80"/>
      <c r="UBV5" s="80"/>
      <c r="UBW5" s="80"/>
      <c r="UBX5" s="80"/>
      <c r="UBY5" s="80"/>
      <c r="UBZ5" s="80"/>
      <c r="UCA5" s="80"/>
      <c r="UCB5" s="80"/>
      <c r="UCC5" s="80"/>
      <c r="UCD5" s="80"/>
      <c r="UCE5" s="80"/>
      <c r="UCF5" s="80"/>
      <c r="UCG5" s="80"/>
      <c r="UCH5" s="80"/>
      <c r="UCI5" s="80"/>
      <c r="UCJ5" s="80"/>
      <c r="UCK5" s="80"/>
      <c r="UCL5" s="80"/>
      <c r="UCM5" s="80"/>
      <c r="UCN5" s="80"/>
      <c r="UCO5" s="80"/>
      <c r="UCP5" s="80"/>
      <c r="UCQ5" s="80"/>
      <c r="UCR5" s="80"/>
      <c r="UCS5" s="80"/>
      <c r="UCT5" s="80"/>
      <c r="UCU5" s="80"/>
      <c r="UCV5" s="80"/>
      <c r="UCW5" s="80"/>
      <c r="UCX5" s="80"/>
      <c r="UCY5" s="80"/>
      <c r="UCZ5" s="80"/>
      <c r="UDA5" s="80"/>
      <c r="UDB5" s="80"/>
      <c r="UDC5" s="80"/>
      <c r="UDD5" s="80"/>
      <c r="UDE5" s="80"/>
      <c r="UDF5" s="80"/>
      <c r="UDG5" s="80"/>
      <c r="UDH5" s="80"/>
      <c r="UDI5" s="80"/>
      <c r="UDJ5" s="80"/>
      <c r="UDK5" s="80"/>
      <c r="UDL5" s="80"/>
      <c r="UDM5" s="80"/>
      <c r="UDN5" s="80"/>
      <c r="UDO5" s="80"/>
      <c r="UDP5" s="80"/>
      <c r="UDQ5" s="80"/>
      <c r="UDR5" s="80"/>
      <c r="UDS5" s="80"/>
      <c r="UDT5" s="80"/>
      <c r="UDU5" s="80"/>
      <c r="UDV5" s="80"/>
      <c r="UDW5" s="80"/>
      <c r="UDX5" s="80"/>
      <c r="UDY5" s="80"/>
      <c r="UDZ5" s="80"/>
      <c r="UEA5" s="80"/>
      <c r="UEB5" s="80"/>
      <c r="UEC5" s="80"/>
      <c r="UED5" s="80"/>
      <c r="UEE5" s="80"/>
      <c r="UEF5" s="80"/>
      <c r="UEG5" s="80"/>
      <c r="UEH5" s="80"/>
      <c r="UEI5" s="80"/>
      <c r="UEJ5" s="80"/>
      <c r="UEK5" s="80"/>
      <c r="UEL5" s="80"/>
      <c r="UEM5" s="80"/>
      <c r="UEN5" s="80"/>
      <c r="UEO5" s="80"/>
      <c r="UEP5" s="80"/>
      <c r="UEQ5" s="80"/>
      <c r="UER5" s="80"/>
      <c r="UES5" s="80"/>
      <c r="UET5" s="80"/>
      <c r="UEU5" s="80"/>
      <c r="UEV5" s="80"/>
      <c r="UEW5" s="80"/>
      <c r="UEX5" s="80"/>
      <c r="UEY5" s="80"/>
      <c r="UEZ5" s="80"/>
      <c r="UFA5" s="80"/>
      <c r="UFB5" s="80"/>
      <c r="UFC5" s="80"/>
      <c r="UFD5" s="80"/>
      <c r="UFE5" s="80"/>
      <c r="UFF5" s="80"/>
      <c r="UFG5" s="80"/>
      <c r="UFH5" s="80"/>
      <c r="UFI5" s="80"/>
      <c r="UFJ5" s="80"/>
      <c r="UFK5" s="80"/>
      <c r="UFL5" s="80"/>
      <c r="UFM5" s="80"/>
      <c r="UFN5" s="80"/>
      <c r="UFO5" s="80"/>
      <c r="UFP5" s="80"/>
      <c r="UFQ5" s="80"/>
      <c r="UFR5" s="80"/>
      <c r="UFS5" s="80"/>
      <c r="UFT5" s="80"/>
      <c r="UFU5" s="80"/>
      <c r="UFV5" s="80"/>
      <c r="UFW5" s="80"/>
      <c r="UFX5" s="80"/>
      <c r="UFY5" s="80"/>
      <c r="UFZ5" s="80"/>
      <c r="UGA5" s="80"/>
      <c r="UGB5" s="80"/>
      <c r="UGC5" s="80"/>
      <c r="UGD5" s="80"/>
      <c r="UGE5" s="80"/>
      <c r="UGF5" s="80"/>
      <c r="UGG5" s="80"/>
      <c r="UGH5" s="80"/>
      <c r="UGI5" s="80"/>
      <c r="UGJ5" s="80"/>
      <c r="UGK5" s="80"/>
      <c r="UGL5" s="80"/>
      <c r="UGM5" s="80"/>
      <c r="UGN5" s="80"/>
      <c r="UGO5" s="80"/>
      <c r="UGP5" s="80"/>
      <c r="UGQ5" s="80"/>
      <c r="UGR5" s="80"/>
      <c r="UGS5" s="80"/>
      <c r="UGT5" s="80"/>
      <c r="UGU5" s="80"/>
      <c r="UGV5" s="80"/>
      <c r="UGW5" s="80"/>
      <c r="UGX5" s="80"/>
      <c r="UGY5" s="80"/>
      <c r="UGZ5" s="80"/>
      <c r="UHA5" s="80"/>
      <c r="UHB5" s="80"/>
      <c r="UHC5" s="80"/>
      <c r="UHD5" s="80"/>
      <c r="UHE5" s="80"/>
      <c r="UHF5" s="80"/>
      <c r="UHG5" s="80"/>
      <c r="UHH5" s="80"/>
      <c r="UHI5" s="80"/>
      <c r="UHJ5" s="80"/>
      <c r="UHK5" s="80"/>
      <c r="UHL5" s="80"/>
      <c r="UHM5" s="80"/>
      <c r="UHN5" s="80"/>
      <c r="UHO5" s="80"/>
      <c r="UHP5" s="80"/>
      <c r="UHQ5" s="80"/>
      <c r="UHR5" s="80"/>
      <c r="UHS5" s="80"/>
      <c r="UHT5" s="80"/>
      <c r="UHU5" s="80"/>
      <c r="UHV5" s="80"/>
      <c r="UHW5" s="80"/>
      <c r="UHX5" s="80"/>
      <c r="UHY5" s="80"/>
      <c r="UHZ5" s="80"/>
      <c r="UIA5" s="80"/>
      <c r="UIB5" s="80"/>
      <c r="UIC5" s="80"/>
      <c r="UID5" s="80"/>
      <c r="UIE5" s="80"/>
      <c r="UIF5" s="80"/>
      <c r="UIG5" s="80"/>
      <c r="UIH5" s="80"/>
      <c r="UII5" s="80"/>
      <c r="UIJ5" s="80"/>
      <c r="UIK5" s="80"/>
      <c r="UIL5" s="80"/>
      <c r="UIM5" s="80"/>
      <c r="UIN5" s="80"/>
      <c r="UIO5" s="80"/>
      <c r="UIP5" s="80"/>
      <c r="UIQ5" s="80"/>
      <c r="UIR5" s="80"/>
      <c r="UIS5" s="80"/>
      <c r="UIT5" s="80"/>
      <c r="UIU5" s="80"/>
      <c r="UIV5" s="80"/>
      <c r="UIW5" s="80"/>
      <c r="UIX5" s="80"/>
      <c r="UIY5" s="80"/>
      <c r="UIZ5" s="80"/>
      <c r="UJA5" s="80"/>
      <c r="UJB5" s="80"/>
      <c r="UJC5" s="80"/>
      <c r="UJD5" s="80"/>
      <c r="UJE5" s="80"/>
      <c r="UJF5" s="80"/>
      <c r="UJG5" s="80"/>
      <c r="UJH5" s="80"/>
      <c r="UJI5" s="80"/>
      <c r="UJJ5" s="80"/>
      <c r="UJK5" s="80"/>
      <c r="UJL5" s="80"/>
      <c r="UJM5" s="80"/>
      <c r="UJN5" s="80"/>
      <c r="UJO5" s="80"/>
      <c r="UJP5" s="80"/>
      <c r="UJQ5" s="80"/>
      <c r="UJR5" s="80"/>
      <c r="UJS5" s="80"/>
      <c r="UJT5" s="80"/>
      <c r="UJU5" s="80"/>
      <c r="UJV5" s="80"/>
      <c r="UJW5" s="80"/>
      <c r="UJX5" s="80"/>
      <c r="UJY5" s="80"/>
      <c r="UJZ5" s="80"/>
      <c r="UKA5" s="80"/>
      <c r="UKB5" s="80"/>
      <c r="UKC5" s="80"/>
      <c r="UKD5" s="80"/>
      <c r="UKE5" s="80"/>
      <c r="UKF5" s="80"/>
      <c r="UKG5" s="80"/>
      <c r="UKH5" s="80"/>
      <c r="UKI5" s="80"/>
      <c r="UKJ5" s="80"/>
      <c r="UKK5" s="80"/>
      <c r="UKL5" s="80"/>
      <c r="UKM5" s="80"/>
      <c r="UKN5" s="80"/>
      <c r="UKO5" s="80"/>
      <c r="UKP5" s="80"/>
      <c r="UKQ5" s="80"/>
      <c r="UKR5" s="80"/>
      <c r="UKS5" s="80"/>
      <c r="UKT5" s="80"/>
      <c r="UKU5" s="80"/>
      <c r="UKV5" s="80"/>
      <c r="UKW5" s="80"/>
      <c r="UKX5" s="80"/>
      <c r="UKY5" s="80"/>
      <c r="UKZ5" s="80"/>
      <c r="ULA5" s="80"/>
      <c r="ULB5" s="80"/>
      <c r="ULC5" s="80"/>
      <c r="ULD5" s="80"/>
      <c r="ULE5" s="80"/>
      <c r="ULF5" s="80"/>
      <c r="ULG5" s="80"/>
      <c r="ULH5" s="80"/>
      <c r="ULI5" s="80"/>
      <c r="ULJ5" s="80"/>
      <c r="ULK5" s="80"/>
      <c r="ULL5" s="80"/>
      <c r="ULM5" s="80"/>
      <c r="ULN5" s="80"/>
      <c r="ULO5" s="80"/>
      <c r="ULP5" s="80"/>
      <c r="ULQ5" s="80"/>
      <c r="ULR5" s="80"/>
      <c r="ULS5" s="80"/>
      <c r="ULT5" s="80"/>
      <c r="ULU5" s="80"/>
      <c r="ULV5" s="80"/>
      <c r="ULW5" s="80"/>
      <c r="ULX5" s="80"/>
      <c r="ULY5" s="80"/>
      <c r="ULZ5" s="80"/>
      <c r="UMA5" s="80"/>
      <c r="UMB5" s="80"/>
      <c r="UMC5" s="80"/>
      <c r="UMD5" s="80"/>
      <c r="UME5" s="80"/>
      <c r="UMF5" s="80"/>
      <c r="UMG5" s="80"/>
      <c r="UMH5" s="80"/>
      <c r="UMI5" s="80"/>
      <c r="UMJ5" s="80"/>
      <c r="UMK5" s="80"/>
      <c r="UML5" s="80"/>
      <c r="UMM5" s="80"/>
      <c r="UMN5" s="80"/>
      <c r="UMO5" s="80"/>
      <c r="UMP5" s="80"/>
      <c r="UMQ5" s="80"/>
      <c r="UMR5" s="80"/>
      <c r="UMS5" s="80"/>
      <c r="UMT5" s="80"/>
      <c r="UMU5" s="80"/>
      <c r="UMV5" s="80"/>
      <c r="UMW5" s="80"/>
      <c r="UMX5" s="80"/>
      <c r="UMY5" s="80"/>
      <c r="UMZ5" s="80"/>
      <c r="UNA5" s="80"/>
      <c r="UNB5" s="80"/>
      <c r="UNC5" s="80"/>
      <c r="UND5" s="80"/>
      <c r="UNE5" s="80"/>
      <c r="UNF5" s="80"/>
      <c r="UNG5" s="80"/>
      <c r="UNH5" s="80"/>
      <c r="UNI5" s="80"/>
      <c r="UNJ5" s="80"/>
      <c r="UNK5" s="80"/>
      <c r="UNL5" s="80"/>
      <c r="UNM5" s="80"/>
      <c r="UNN5" s="80"/>
      <c r="UNO5" s="80"/>
      <c r="UNP5" s="80"/>
      <c r="UNQ5" s="80"/>
      <c r="UNR5" s="80"/>
      <c r="UNS5" s="80"/>
      <c r="UNT5" s="80"/>
      <c r="UNU5" s="80"/>
      <c r="UNV5" s="80"/>
      <c r="UNW5" s="80"/>
      <c r="UNX5" s="80"/>
      <c r="UNY5" s="80"/>
      <c r="UNZ5" s="80"/>
      <c r="UOA5" s="80"/>
      <c r="UOB5" s="80"/>
      <c r="UOC5" s="80"/>
      <c r="UOD5" s="80"/>
      <c r="UOE5" s="80"/>
      <c r="UOF5" s="80"/>
      <c r="UOG5" s="80"/>
      <c r="UOH5" s="80"/>
      <c r="UOI5" s="80"/>
      <c r="UOJ5" s="80"/>
      <c r="UOK5" s="80"/>
      <c r="UOL5" s="80"/>
      <c r="UOM5" s="80"/>
      <c r="UON5" s="80"/>
      <c r="UOO5" s="80"/>
      <c r="UOP5" s="80"/>
      <c r="UOQ5" s="80"/>
      <c r="UOR5" s="80"/>
      <c r="UOS5" s="80"/>
      <c r="UOT5" s="80"/>
      <c r="UOU5" s="80"/>
      <c r="UOV5" s="80"/>
      <c r="UOW5" s="80"/>
      <c r="UOX5" s="80"/>
      <c r="UOY5" s="80"/>
      <c r="UOZ5" s="80"/>
      <c r="UPA5" s="80"/>
      <c r="UPB5" s="80"/>
      <c r="UPC5" s="80"/>
      <c r="UPD5" s="80"/>
      <c r="UPE5" s="80"/>
      <c r="UPF5" s="80"/>
      <c r="UPG5" s="80"/>
      <c r="UPH5" s="80"/>
      <c r="UPI5" s="80"/>
      <c r="UPJ5" s="80"/>
      <c r="UPK5" s="80"/>
      <c r="UPL5" s="80"/>
      <c r="UPM5" s="80"/>
      <c r="UPN5" s="80"/>
      <c r="UPO5" s="80"/>
      <c r="UPP5" s="80"/>
      <c r="UPQ5" s="80"/>
      <c r="UPR5" s="80"/>
      <c r="UPS5" s="80"/>
      <c r="UPT5" s="80"/>
      <c r="UPU5" s="80"/>
      <c r="UPV5" s="80"/>
      <c r="UPW5" s="80"/>
      <c r="UPX5" s="80"/>
      <c r="UPY5" s="80"/>
      <c r="UPZ5" s="80"/>
      <c r="UQA5" s="80"/>
      <c r="UQB5" s="80"/>
      <c r="UQC5" s="80"/>
      <c r="UQD5" s="80"/>
      <c r="UQE5" s="80"/>
      <c r="UQF5" s="80"/>
      <c r="UQG5" s="80"/>
      <c r="UQH5" s="80"/>
      <c r="UQI5" s="80"/>
      <c r="UQJ5" s="80"/>
      <c r="UQK5" s="80"/>
      <c r="UQL5" s="80"/>
      <c r="UQM5" s="80"/>
      <c r="UQN5" s="80"/>
      <c r="UQO5" s="80"/>
      <c r="UQP5" s="80"/>
      <c r="UQQ5" s="80"/>
      <c r="UQR5" s="80"/>
      <c r="UQS5" s="80"/>
      <c r="UQT5" s="80"/>
      <c r="UQU5" s="80"/>
      <c r="UQV5" s="80"/>
      <c r="UQW5" s="80"/>
      <c r="UQX5" s="80"/>
      <c r="UQY5" s="80"/>
      <c r="UQZ5" s="80"/>
      <c r="URA5" s="80"/>
      <c r="URB5" s="80"/>
      <c r="URC5" s="80"/>
      <c r="URD5" s="80"/>
      <c r="URE5" s="80"/>
      <c r="URF5" s="80"/>
      <c r="URG5" s="80"/>
      <c r="URH5" s="80"/>
      <c r="URI5" s="80"/>
      <c r="URJ5" s="80"/>
      <c r="URK5" s="80"/>
      <c r="URL5" s="80"/>
      <c r="URM5" s="80"/>
      <c r="URN5" s="80"/>
      <c r="URO5" s="80"/>
      <c r="URP5" s="80"/>
      <c r="URQ5" s="80"/>
      <c r="URR5" s="80"/>
      <c r="URS5" s="80"/>
      <c r="URT5" s="80"/>
      <c r="URU5" s="80"/>
      <c r="URV5" s="80"/>
      <c r="URW5" s="80"/>
      <c r="URX5" s="80"/>
      <c r="URY5" s="80"/>
      <c r="URZ5" s="80"/>
      <c r="USA5" s="80"/>
      <c r="USB5" s="80"/>
      <c r="USC5" s="80"/>
      <c r="USD5" s="80"/>
      <c r="USE5" s="80"/>
      <c r="USF5" s="80"/>
      <c r="USG5" s="80"/>
      <c r="USH5" s="80"/>
      <c r="USI5" s="80"/>
      <c r="USJ5" s="80"/>
      <c r="USK5" s="80"/>
      <c r="USL5" s="80"/>
      <c r="USM5" s="80"/>
      <c r="USN5" s="80"/>
      <c r="USO5" s="80"/>
      <c r="USP5" s="80"/>
      <c r="USQ5" s="80"/>
      <c r="USR5" s="80"/>
      <c r="USS5" s="80"/>
      <c r="UST5" s="80"/>
      <c r="USU5" s="80"/>
      <c r="USV5" s="80"/>
      <c r="USW5" s="80"/>
      <c r="USX5" s="80"/>
      <c r="USY5" s="80"/>
      <c r="USZ5" s="80"/>
      <c r="UTA5" s="80"/>
      <c r="UTB5" s="80"/>
      <c r="UTC5" s="80"/>
      <c r="UTD5" s="80"/>
      <c r="UTE5" s="80"/>
      <c r="UTF5" s="80"/>
      <c r="UTG5" s="80"/>
      <c r="UTH5" s="80"/>
      <c r="UTI5" s="80"/>
      <c r="UTJ5" s="80"/>
      <c r="UTK5" s="80"/>
      <c r="UTL5" s="80"/>
      <c r="UTM5" s="80"/>
      <c r="UTN5" s="80"/>
      <c r="UTO5" s="80"/>
      <c r="UTP5" s="80"/>
      <c r="UTQ5" s="80"/>
      <c r="UTR5" s="80"/>
      <c r="UTS5" s="80"/>
      <c r="UTT5" s="80"/>
      <c r="UTU5" s="80"/>
      <c r="UTV5" s="80"/>
      <c r="UTW5" s="80"/>
      <c r="UTX5" s="80"/>
      <c r="UTY5" s="80"/>
      <c r="UTZ5" s="80"/>
      <c r="UUA5" s="80"/>
      <c r="UUB5" s="80"/>
      <c r="UUC5" s="80"/>
      <c r="UUD5" s="80"/>
      <c r="UUE5" s="80"/>
      <c r="UUF5" s="80"/>
      <c r="UUG5" s="80"/>
      <c r="UUH5" s="80"/>
      <c r="UUI5" s="80"/>
      <c r="UUJ5" s="80"/>
      <c r="UUK5" s="80"/>
      <c r="UUL5" s="80"/>
      <c r="UUM5" s="80"/>
      <c r="UUN5" s="80"/>
      <c r="UUO5" s="80"/>
      <c r="UUP5" s="80"/>
      <c r="UUQ5" s="80"/>
      <c r="UUR5" s="80"/>
      <c r="UUS5" s="80"/>
      <c r="UUT5" s="80"/>
      <c r="UUU5" s="80"/>
      <c r="UUV5" s="80"/>
      <c r="UUW5" s="80"/>
      <c r="UUX5" s="80"/>
      <c r="UUY5" s="80"/>
      <c r="UUZ5" s="80"/>
      <c r="UVA5" s="80"/>
      <c r="UVB5" s="80"/>
      <c r="UVC5" s="80"/>
      <c r="UVD5" s="80"/>
      <c r="UVE5" s="80"/>
      <c r="UVF5" s="80"/>
      <c r="UVG5" s="80"/>
      <c r="UVH5" s="80"/>
      <c r="UVI5" s="80"/>
      <c r="UVJ5" s="80"/>
      <c r="UVK5" s="80"/>
      <c r="UVL5" s="80"/>
      <c r="UVM5" s="80"/>
      <c r="UVN5" s="80"/>
      <c r="UVO5" s="80"/>
      <c r="UVP5" s="80"/>
      <c r="UVQ5" s="80"/>
      <c r="UVR5" s="80"/>
      <c r="UVS5" s="80"/>
      <c r="UVT5" s="80"/>
      <c r="UVU5" s="80"/>
      <c r="UVV5" s="80"/>
      <c r="UVW5" s="80"/>
      <c r="UVX5" s="80"/>
      <c r="UVY5" s="80"/>
      <c r="UVZ5" s="80"/>
      <c r="UWA5" s="80"/>
      <c r="UWB5" s="80"/>
      <c r="UWC5" s="80"/>
      <c r="UWD5" s="80"/>
      <c r="UWE5" s="80"/>
      <c r="UWF5" s="80"/>
      <c r="UWG5" s="80"/>
      <c r="UWH5" s="80"/>
      <c r="UWI5" s="80"/>
      <c r="UWJ5" s="80"/>
      <c r="UWK5" s="80"/>
      <c r="UWL5" s="80"/>
      <c r="UWM5" s="80"/>
      <c r="UWN5" s="80"/>
      <c r="UWO5" s="80"/>
      <c r="UWP5" s="80"/>
      <c r="UWQ5" s="80"/>
      <c r="UWR5" s="80"/>
      <c r="UWS5" s="80"/>
      <c r="UWT5" s="80"/>
      <c r="UWU5" s="80"/>
      <c r="UWV5" s="80"/>
      <c r="UWW5" s="80"/>
      <c r="UWX5" s="80"/>
      <c r="UWY5" s="80"/>
      <c r="UWZ5" s="80"/>
      <c r="UXA5" s="80"/>
      <c r="UXB5" s="80"/>
      <c r="UXC5" s="80"/>
      <c r="UXD5" s="80"/>
      <c r="UXE5" s="80"/>
      <c r="UXF5" s="80"/>
      <c r="UXG5" s="80"/>
      <c r="UXH5" s="80"/>
      <c r="UXI5" s="80"/>
      <c r="UXJ5" s="80"/>
      <c r="UXK5" s="80"/>
      <c r="UXL5" s="80"/>
      <c r="UXM5" s="80"/>
      <c r="UXN5" s="80"/>
      <c r="UXO5" s="80"/>
      <c r="UXP5" s="80"/>
      <c r="UXQ5" s="80"/>
      <c r="UXR5" s="80"/>
      <c r="UXS5" s="80"/>
      <c r="UXT5" s="80"/>
      <c r="UXU5" s="80"/>
      <c r="UXV5" s="80"/>
      <c r="UXW5" s="80"/>
      <c r="UXX5" s="80"/>
      <c r="UXY5" s="80"/>
      <c r="UXZ5" s="80"/>
      <c r="UYA5" s="80"/>
      <c r="UYB5" s="80"/>
      <c r="UYC5" s="80"/>
      <c r="UYD5" s="80"/>
      <c r="UYE5" s="80"/>
      <c r="UYF5" s="80"/>
      <c r="UYG5" s="80"/>
      <c r="UYH5" s="80"/>
      <c r="UYI5" s="80"/>
      <c r="UYJ5" s="80"/>
      <c r="UYK5" s="80"/>
      <c r="UYL5" s="80"/>
      <c r="UYM5" s="80"/>
      <c r="UYN5" s="80"/>
      <c r="UYO5" s="80"/>
      <c r="UYP5" s="80"/>
      <c r="UYQ5" s="80"/>
      <c r="UYR5" s="80"/>
      <c r="UYS5" s="80"/>
      <c r="UYT5" s="80"/>
      <c r="UYU5" s="80"/>
      <c r="UYV5" s="80"/>
      <c r="UYW5" s="80"/>
      <c r="UYX5" s="80"/>
      <c r="UYY5" s="80"/>
      <c r="UYZ5" s="80"/>
      <c r="UZA5" s="80"/>
      <c r="UZB5" s="80"/>
      <c r="UZC5" s="80"/>
      <c r="UZD5" s="80"/>
      <c r="UZE5" s="80"/>
      <c r="UZF5" s="80"/>
      <c r="UZG5" s="80"/>
      <c r="UZH5" s="80"/>
      <c r="UZI5" s="80"/>
      <c r="UZJ5" s="80"/>
      <c r="UZK5" s="80"/>
      <c r="UZL5" s="80"/>
      <c r="UZM5" s="80"/>
      <c r="UZN5" s="80"/>
      <c r="UZO5" s="80"/>
      <c r="UZP5" s="80"/>
      <c r="UZQ5" s="80"/>
      <c r="UZR5" s="80"/>
      <c r="UZS5" s="80"/>
      <c r="UZT5" s="80"/>
      <c r="UZU5" s="80"/>
      <c r="UZV5" s="80"/>
      <c r="UZW5" s="80"/>
      <c r="UZX5" s="80"/>
      <c r="UZY5" s="80"/>
      <c r="UZZ5" s="80"/>
      <c r="VAA5" s="80"/>
      <c r="VAB5" s="80"/>
      <c r="VAC5" s="80"/>
      <c r="VAD5" s="80"/>
      <c r="VAE5" s="80"/>
      <c r="VAF5" s="80"/>
      <c r="VAG5" s="80"/>
      <c r="VAH5" s="80"/>
      <c r="VAI5" s="80"/>
      <c r="VAJ5" s="80"/>
      <c r="VAK5" s="80"/>
      <c r="VAL5" s="80"/>
      <c r="VAM5" s="80"/>
      <c r="VAN5" s="80"/>
      <c r="VAO5" s="80"/>
      <c r="VAP5" s="80"/>
      <c r="VAQ5" s="80"/>
      <c r="VAR5" s="80"/>
      <c r="VAS5" s="80"/>
      <c r="VAT5" s="80"/>
      <c r="VAU5" s="80"/>
      <c r="VAV5" s="80"/>
      <c r="VAW5" s="80"/>
      <c r="VAX5" s="80"/>
      <c r="VAY5" s="80"/>
      <c r="VAZ5" s="80"/>
      <c r="VBA5" s="80"/>
      <c r="VBB5" s="80"/>
      <c r="VBC5" s="80"/>
      <c r="VBD5" s="80"/>
      <c r="VBE5" s="80"/>
      <c r="VBF5" s="80"/>
      <c r="VBG5" s="80"/>
      <c r="VBH5" s="80"/>
      <c r="VBI5" s="80"/>
      <c r="VBJ5" s="80"/>
      <c r="VBK5" s="80"/>
      <c r="VBL5" s="80"/>
      <c r="VBM5" s="80"/>
      <c r="VBN5" s="80"/>
      <c r="VBO5" s="80"/>
      <c r="VBP5" s="80"/>
      <c r="VBQ5" s="80"/>
      <c r="VBR5" s="80"/>
      <c r="VBS5" s="80"/>
      <c r="VBT5" s="80"/>
      <c r="VBU5" s="80"/>
      <c r="VBV5" s="80"/>
      <c r="VBW5" s="80"/>
      <c r="VBX5" s="80"/>
      <c r="VBY5" s="80"/>
      <c r="VBZ5" s="80"/>
      <c r="VCA5" s="80"/>
      <c r="VCB5" s="80"/>
      <c r="VCC5" s="80"/>
      <c r="VCD5" s="80"/>
      <c r="VCE5" s="80"/>
      <c r="VCF5" s="80"/>
      <c r="VCG5" s="80"/>
      <c r="VCH5" s="80"/>
      <c r="VCI5" s="80"/>
      <c r="VCJ5" s="80"/>
      <c r="VCK5" s="80"/>
      <c r="VCL5" s="80"/>
      <c r="VCM5" s="80"/>
      <c r="VCN5" s="80"/>
      <c r="VCO5" s="80"/>
      <c r="VCP5" s="80"/>
      <c r="VCQ5" s="80"/>
      <c r="VCR5" s="80"/>
      <c r="VCS5" s="80"/>
      <c r="VCT5" s="80"/>
      <c r="VCU5" s="80"/>
      <c r="VCV5" s="80"/>
      <c r="VCW5" s="80"/>
      <c r="VCX5" s="80"/>
      <c r="VCY5" s="80"/>
      <c r="VCZ5" s="80"/>
      <c r="VDA5" s="80"/>
      <c r="VDB5" s="80"/>
      <c r="VDC5" s="80"/>
      <c r="VDD5" s="80"/>
      <c r="VDE5" s="80"/>
      <c r="VDF5" s="80"/>
      <c r="VDG5" s="80"/>
      <c r="VDH5" s="80"/>
      <c r="VDI5" s="80"/>
      <c r="VDJ5" s="80"/>
      <c r="VDK5" s="80"/>
      <c r="VDL5" s="80"/>
      <c r="VDM5" s="80"/>
      <c r="VDN5" s="80"/>
      <c r="VDO5" s="80"/>
      <c r="VDP5" s="80"/>
      <c r="VDQ5" s="80"/>
      <c r="VDR5" s="80"/>
      <c r="VDS5" s="80"/>
      <c r="VDT5" s="80"/>
      <c r="VDU5" s="80"/>
      <c r="VDV5" s="80"/>
      <c r="VDW5" s="80"/>
      <c r="VDX5" s="80"/>
      <c r="VDY5" s="80"/>
      <c r="VDZ5" s="80"/>
      <c r="VEA5" s="80"/>
      <c r="VEB5" s="80"/>
      <c r="VEC5" s="80"/>
      <c r="VED5" s="80"/>
      <c r="VEE5" s="80"/>
      <c r="VEF5" s="80"/>
      <c r="VEG5" s="80"/>
      <c r="VEH5" s="80"/>
      <c r="VEI5" s="80"/>
      <c r="VEJ5" s="80"/>
      <c r="VEK5" s="80"/>
      <c r="VEL5" s="80"/>
      <c r="VEM5" s="80"/>
      <c r="VEN5" s="80"/>
      <c r="VEO5" s="80"/>
      <c r="VEP5" s="80"/>
      <c r="VEQ5" s="80"/>
      <c r="VER5" s="80"/>
      <c r="VES5" s="80"/>
      <c r="VET5" s="80"/>
      <c r="VEU5" s="80"/>
      <c r="VEV5" s="80"/>
      <c r="VEW5" s="80"/>
      <c r="VEX5" s="80"/>
      <c r="VEY5" s="80"/>
      <c r="VEZ5" s="80"/>
      <c r="VFA5" s="80"/>
      <c r="VFB5" s="80"/>
      <c r="VFC5" s="80"/>
      <c r="VFD5" s="80"/>
      <c r="VFE5" s="80"/>
      <c r="VFF5" s="80"/>
      <c r="VFG5" s="80"/>
      <c r="VFH5" s="80"/>
      <c r="VFI5" s="80"/>
      <c r="VFJ5" s="80"/>
      <c r="VFK5" s="80"/>
      <c r="VFL5" s="80"/>
      <c r="VFM5" s="80"/>
      <c r="VFN5" s="80"/>
      <c r="VFO5" s="80"/>
      <c r="VFP5" s="80"/>
      <c r="VFQ5" s="80"/>
      <c r="VFR5" s="80"/>
      <c r="VFS5" s="80"/>
      <c r="VFT5" s="80"/>
      <c r="VFU5" s="80"/>
      <c r="VFV5" s="80"/>
      <c r="VFW5" s="80"/>
      <c r="VFX5" s="80"/>
      <c r="VFY5" s="80"/>
      <c r="VFZ5" s="80"/>
      <c r="VGA5" s="80"/>
      <c r="VGB5" s="80"/>
      <c r="VGC5" s="80"/>
      <c r="VGD5" s="80"/>
      <c r="VGE5" s="80"/>
      <c r="VGF5" s="80"/>
      <c r="VGG5" s="80"/>
      <c r="VGH5" s="80"/>
      <c r="VGI5" s="80"/>
      <c r="VGJ5" s="80"/>
      <c r="VGK5" s="80"/>
      <c r="VGL5" s="80"/>
      <c r="VGM5" s="80"/>
      <c r="VGN5" s="80"/>
      <c r="VGO5" s="80"/>
      <c r="VGP5" s="80"/>
      <c r="VGQ5" s="80"/>
      <c r="VGR5" s="80"/>
      <c r="VGS5" s="80"/>
      <c r="VGT5" s="80"/>
      <c r="VGU5" s="80"/>
      <c r="VGV5" s="80"/>
      <c r="VGW5" s="80"/>
      <c r="VGX5" s="80"/>
      <c r="VGY5" s="80"/>
      <c r="VGZ5" s="80"/>
      <c r="VHA5" s="80"/>
      <c r="VHB5" s="80"/>
      <c r="VHC5" s="80"/>
      <c r="VHD5" s="80"/>
      <c r="VHE5" s="80"/>
      <c r="VHF5" s="80"/>
      <c r="VHG5" s="80"/>
      <c r="VHH5" s="80"/>
      <c r="VHI5" s="80"/>
      <c r="VHJ5" s="80"/>
      <c r="VHK5" s="80"/>
      <c r="VHL5" s="80"/>
      <c r="VHM5" s="80"/>
      <c r="VHN5" s="80"/>
      <c r="VHO5" s="80"/>
      <c r="VHP5" s="80"/>
      <c r="VHQ5" s="80"/>
      <c r="VHR5" s="80"/>
      <c r="VHS5" s="80"/>
      <c r="VHT5" s="80"/>
      <c r="VHU5" s="80"/>
      <c r="VHV5" s="80"/>
      <c r="VHW5" s="80"/>
      <c r="VHX5" s="80"/>
      <c r="VHY5" s="80"/>
      <c r="VHZ5" s="80"/>
      <c r="VIA5" s="80"/>
      <c r="VIB5" s="80"/>
      <c r="VIC5" s="80"/>
      <c r="VID5" s="80"/>
      <c r="VIE5" s="80"/>
      <c r="VIF5" s="80"/>
      <c r="VIG5" s="80"/>
      <c r="VIH5" s="80"/>
      <c r="VII5" s="80"/>
      <c r="VIJ5" s="80"/>
      <c r="VIK5" s="80"/>
      <c r="VIL5" s="80"/>
      <c r="VIM5" s="80"/>
      <c r="VIN5" s="80"/>
      <c r="VIO5" s="80"/>
      <c r="VIP5" s="80"/>
      <c r="VIQ5" s="80"/>
      <c r="VIR5" s="80"/>
      <c r="VIS5" s="80"/>
      <c r="VIT5" s="80"/>
      <c r="VIU5" s="80"/>
      <c r="VIV5" s="80"/>
      <c r="VIW5" s="80"/>
      <c r="VIX5" s="80"/>
      <c r="VIY5" s="80"/>
      <c r="VIZ5" s="80"/>
      <c r="VJA5" s="80"/>
      <c r="VJB5" s="80"/>
      <c r="VJC5" s="80"/>
      <c r="VJD5" s="80"/>
      <c r="VJE5" s="80"/>
      <c r="VJF5" s="80"/>
      <c r="VJG5" s="80"/>
      <c r="VJH5" s="80"/>
      <c r="VJI5" s="80"/>
      <c r="VJJ5" s="80"/>
      <c r="VJK5" s="80"/>
      <c r="VJL5" s="80"/>
      <c r="VJM5" s="80"/>
      <c r="VJN5" s="80"/>
      <c r="VJO5" s="80"/>
      <c r="VJP5" s="80"/>
      <c r="VJQ5" s="80"/>
      <c r="VJR5" s="80"/>
      <c r="VJS5" s="80"/>
      <c r="VJT5" s="80"/>
      <c r="VJU5" s="80"/>
      <c r="VJV5" s="80"/>
      <c r="VJW5" s="80"/>
      <c r="VJX5" s="80"/>
      <c r="VJY5" s="80"/>
      <c r="VJZ5" s="80"/>
      <c r="VKA5" s="80"/>
      <c r="VKB5" s="80"/>
      <c r="VKC5" s="80"/>
      <c r="VKD5" s="80"/>
      <c r="VKE5" s="80"/>
      <c r="VKF5" s="80"/>
      <c r="VKG5" s="80"/>
      <c r="VKH5" s="80"/>
      <c r="VKI5" s="80"/>
      <c r="VKJ5" s="80"/>
      <c r="VKK5" s="80"/>
      <c r="VKL5" s="80"/>
      <c r="VKM5" s="80"/>
      <c r="VKN5" s="80"/>
      <c r="VKO5" s="80"/>
      <c r="VKP5" s="80"/>
      <c r="VKQ5" s="80"/>
      <c r="VKR5" s="80"/>
      <c r="VKS5" s="80"/>
      <c r="VKT5" s="80"/>
      <c r="VKU5" s="80"/>
      <c r="VKV5" s="80"/>
      <c r="VKW5" s="80"/>
      <c r="VKX5" s="80"/>
      <c r="VKY5" s="80"/>
      <c r="VKZ5" s="80"/>
      <c r="VLA5" s="80"/>
      <c r="VLB5" s="80"/>
      <c r="VLC5" s="80"/>
      <c r="VLD5" s="80"/>
      <c r="VLE5" s="80"/>
      <c r="VLF5" s="80"/>
      <c r="VLG5" s="80"/>
      <c r="VLH5" s="80"/>
      <c r="VLI5" s="80"/>
      <c r="VLJ5" s="80"/>
      <c r="VLK5" s="80"/>
      <c r="VLL5" s="80"/>
      <c r="VLM5" s="80"/>
      <c r="VLN5" s="80"/>
      <c r="VLO5" s="80"/>
      <c r="VLP5" s="80"/>
      <c r="VLQ5" s="80"/>
      <c r="VLR5" s="80"/>
      <c r="VLS5" s="80"/>
      <c r="VLT5" s="80"/>
      <c r="VLU5" s="80"/>
      <c r="VLV5" s="80"/>
      <c r="VLW5" s="80"/>
      <c r="VLX5" s="80"/>
      <c r="VLY5" s="80"/>
      <c r="VLZ5" s="80"/>
      <c r="VMA5" s="80"/>
      <c r="VMB5" s="80"/>
      <c r="VMC5" s="80"/>
      <c r="VMD5" s="80"/>
      <c r="VME5" s="80"/>
      <c r="VMF5" s="80"/>
      <c r="VMG5" s="80"/>
      <c r="VMH5" s="80"/>
      <c r="VMI5" s="80"/>
      <c r="VMJ5" s="80"/>
      <c r="VMK5" s="80"/>
      <c r="VML5" s="80"/>
      <c r="VMM5" s="80"/>
      <c r="VMN5" s="80"/>
      <c r="VMO5" s="80"/>
      <c r="VMP5" s="80"/>
      <c r="VMQ5" s="80"/>
      <c r="VMR5" s="80"/>
      <c r="VMS5" s="80"/>
      <c r="VMT5" s="80"/>
      <c r="VMU5" s="80"/>
      <c r="VMV5" s="80"/>
      <c r="VMW5" s="80"/>
      <c r="VMX5" s="80"/>
      <c r="VMY5" s="80"/>
      <c r="VMZ5" s="80"/>
      <c r="VNA5" s="80"/>
      <c r="VNB5" s="80"/>
      <c r="VNC5" s="80"/>
      <c r="VND5" s="80"/>
      <c r="VNE5" s="80"/>
      <c r="VNF5" s="80"/>
      <c r="VNG5" s="80"/>
      <c r="VNH5" s="80"/>
      <c r="VNI5" s="80"/>
      <c r="VNJ5" s="80"/>
      <c r="VNK5" s="80"/>
      <c r="VNL5" s="80"/>
      <c r="VNM5" s="80"/>
      <c r="VNN5" s="80"/>
      <c r="VNO5" s="80"/>
      <c r="VNP5" s="80"/>
      <c r="VNQ5" s="80"/>
      <c r="VNR5" s="80"/>
      <c r="VNS5" s="80"/>
      <c r="VNT5" s="80"/>
      <c r="VNU5" s="80"/>
      <c r="VNV5" s="80"/>
      <c r="VNW5" s="80"/>
      <c r="VNX5" s="80"/>
      <c r="VNY5" s="80"/>
      <c r="VNZ5" s="80"/>
      <c r="VOA5" s="80"/>
      <c r="VOB5" s="80"/>
      <c r="VOC5" s="80"/>
      <c r="VOD5" s="80"/>
      <c r="VOE5" s="80"/>
      <c r="VOF5" s="80"/>
      <c r="VOG5" s="80"/>
      <c r="VOH5" s="80"/>
      <c r="VOI5" s="80"/>
      <c r="VOJ5" s="80"/>
      <c r="VOK5" s="80"/>
      <c r="VOL5" s="80"/>
      <c r="VOM5" s="80"/>
      <c r="VON5" s="80"/>
      <c r="VOO5" s="80"/>
      <c r="VOP5" s="80"/>
      <c r="VOQ5" s="80"/>
      <c r="VOR5" s="80"/>
      <c r="VOS5" s="80"/>
      <c r="VOT5" s="80"/>
      <c r="VOU5" s="80"/>
      <c r="VOV5" s="80"/>
      <c r="VOW5" s="80"/>
      <c r="VOX5" s="80"/>
      <c r="VOY5" s="80"/>
      <c r="VOZ5" s="80"/>
      <c r="VPA5" s="80"/>
      <c r="VPB5" s="80"/>
      <c r="VPC5" s="80"/>
      <c r="VPD5" s="80"/>
      <c r="VPE5" s="80"/>
      <c r="VPF5" s="80"/>
      <c r="VPG5" s="80"/>
      <c r="VPH5" s="80"/>
      <c r="VPI5" s="80"/>
      <c r="VPJ5" s="80"/>
      <c r="VPK5" s="80"/>
      <c r="VPL5" s="80"/>
      <c r="VPM5" s="80"/>
      <c r="VPN5" s="80"/>
      <c r="VPO5" s="80"/>
      <c r="VPP5" s="80"/>
      <c r="VPQ5" s="80"/>
      <c r="VPR5" s="80"/>
      <c r="VPS5" s="80"/>
      <c r="VPT5" s="80"/>
      <c r="VPU5" s="80"/>
      <c r="VPV5" s="80"/>
      <c r="VPW5" s="80"/>
      <c r="VPX5" s="80"/>
      <c r="VPY5" s="80"/>
      <c r="VPZ5" s="80"/>
      <c r="VQA5" s="80"/>
      <c r="VQB5" s="80"/>
      <c r="VQC5" s="80"/>
      <c r="VQD5" s="80"/>
      <c r="VQE5" s="80"/>
      <c r="VQF5" s="80"/>
      <c r="VQG5" s="80"/>
      <c r="VQH5" s="80"/>
      <c r="VQI5" s="80"/>
      <c r="VQJ5" s="80"/>
      <c r="VQK5" s="80"/>
      <c r="VQL5" s="80"/>
      <c r="VQM5" s="80"/>
      <c r="VQN5" s="80"/>
      <c r="VQO5" s="80"/>
      <c r="VQP5" s="80"/>
      <c r="VQQ5" s="80"/>
      <c r="VQR5" s="80"/>
      <c r="VQS5" s="80"/>
      <c r="VQT5" s="80"/>
      <c r="VQU5" s="80"/>
      <c r="VQV5" s="80"/>
      <c r="VQW5" s="80"/>
      <c r="VQX5" s="80"/>
      <c r="VQY5" s="80"/>
      <c r="VQZ5" s="80"/>
      <c r="VRA5" s="80"/>
      <c r="VRB5" s="80"/>
      <c r="VRC5" s="80"/>
      <c r="VRD5" s="80"/>
      <c r="VRE5" s="80"/>
      <c r="VRF5" s="80"/>
      <c r="VRG5" s="80"/>
      <c r="VRH5" s="80"/>
      <c r="VRI5" s="80"/>
      <c r="VRJ5" s="80"/>
      <c r="VRK5" s="80"/>
      <c r="VRL5" s="80"/>
      <c r="VRM5" s="80"/>
      <c r="VRN5" s="80"/>
      <c r="VRO5" s="80"/>
      <c r="VRP5" s="80"/>
      <c r="VRQ5" s="80"/>
      <c r="VRR5" s="80"/>
      <c r="VRS5" s="80"/>
      <c r="VRT5" s="80"/>
      <c r="VRU5" s="80"/>
      <c r="VRV5" s="80"/>
      <c r="VRW5" s="80"/>
      <c r="VRX5" s="80"/>
      <c r="VRY5" s="80"/>
      <c r="VRZ5" s="80"/>
      <c r="VSA5" s="80"/>
      <c r="VSB5" s="80"/>
      <c r="VSC5" s="80"/>
      <c r="VSD5" s="80"/>
      <c r="VSE5" s="80"/>
      <c r="VSF5" s="80"/>
      <c r="VSG5" s="80"/>
      <c r="VSH5" s="80"/>
      <c r="VSI5" s="80"/>
      <c r="VSJ5" s="80"/>
      <c r="VSK5" s="80"/>
      <c r="VSL5" s="80"/>
      <c r="VSM5" s="80"/>
      <c r="VSN5" s="80"/>
      <c r="VSO5" s="80"/>
      <c r="VSP5" s="80"/>
      <c r="VSQ5" s="80"/>
      <c r="VSR5" s="80"/>
      <c r="VSS5" s="80"/>
      <c r="VST5" s="80"/>
      <c r="VSU5" s="80"/>
      <c r="VSV5" s="80"/>
      <c r="VSW5" s="80"/>
      <c r="VSX5" s="80"/>
      <c r="VSY5" s="80"/>
      <c r="VSZ5" s="80"/>
      <c r="VTA5" s="80"/>
      <c r="VTB5" s="80"/>
      <c r="VTC5" s="80"/>
      <c r="VTD5" s="80"/>
      <c r="VTE5" s="80"/>
      <c r="VTF5" s="80"/>
      <c r="VTG5" s="80"/>
      <c r="VTH5" s="80"/>
      <c r="VTI5" s="80"/>
      <c r="VTJ5" s="80"/>
      <c r="VTK5" s="80"/>
      <c r="VTL5" s="80"/>
      <c r="VTM5" s="80"/>
      <c r="VTN5" s="80"/>
      <c r="VTO5" s="80"/>
      <c r="VTP5" s="80"/>
      <c r="VTQ5" s="80"/>
      <c r="VTR5" s="80"/>
      <c r="VTS5" s="80"/>
      <c r="VTT5" s="80"/>
      <c r="VTU5" s="80"/>
      <c r="VTV5" s="80"/>
      <c r="VTW5" s="80"/>
      <c r="VTX5" s="80"/>
      <c r="VTY5" s="80"/>
      <c r="VTZ5" s="80"/>
      <c r="VUA5" s="80"/>
      <c r="VUB5" s="80"/>
      <c r="VUC5" s="80"/>
      <c r="VUD5" s="80"/>
      <c r="VUE5" s="80"/>
      <c r="VUF5" s="80"/>
      <c r="VUG5" s="80"/>
      <c r="VUH5" s="80"/>
      <c r="VUI5" s="80"/>
      <c r="VUJ5" s="80"/>
      <c r="VUK5" s="80"/>
      <c r="VUL5" s="80"/>
      <c r="VUM5" s="80"/>
      <c r="VUN5" s="80"/>
      <c r="VUO5" s="80"/>
      <c r="VUP5" s="80"/>
      <c r="VUQ5" s="80"/>
      <c r="VUR5" s="80"/>
      <c r="VUS5" s="80"/>
      <c r="VUT5" s="80"/>
      <c r="VUU5" s="80"/>
      <c r="VUV5" s="80"/>
      <c r="VUW5" s="80"/>
      <c r="VUX5" s="80"/>
      <c r="VUY5" s="80"/>
      <c r="VUZ5" s="80"/>
      <c r="VVA5" s="80"/>
      <c r="VVB5" s="80"/>
      <c r="VVC5" s="80"/>
      <c r="VVD5" s="80"/>
      <c r="VVE5" s="80"/>
      <c r="VVF5" s="80"/>
      <c r="VVG5" s="80"/>
      <c r="VVH5" s="80"/>
      <c r="VVI5" s="80"/>
      <c r="VVJ5" s="80"/>
      <c r="VVK5" s="80"/>
      <c r="VVL5" s="80"/>
      <c r="VVM5" s="80"/>
      <c r="VVN5" s="80"/>
      <c r="VVO5" s="80"/>
      <c r="VVP5" s="80"/>
      <c r="VVQ5" s="80"/>
      <c r="VVR5" s="80"/>
      <c r="VVS5" s="80"/>
      <c r="VVT5" s="80"/>
      <c r="VVU5" s="80"/>
      <c r="VVV5" s="80"/>
      <c r="VVW5" s="80"/>
      <c r="VVX5" s="80"/>
      <c r="VVY5" s="80"/>
      <c r="VVZ5" s="80"/>
      <c r="VWA5" s="80"/>
      <c r="VWB5" s="80"/>
      <c r="VWC5" s="80"/>
      <c r="VWD5" s="80"/>
      <c r="VWE5" s="80"/>
      <c r="VWF5" s="80"/>
      <c r="VWG5" s="80"/>
      <c r="VWH5" s="80"/>
      <c r="VWI5" s="80"/>
      <c r="VWJ5" s="80"/>
      <c r="VWK5" s="80"/>
      <c r="VWL5" s="80"/>
      <c r="VWM5" s="80"/>
      <c r="VWN5" s="80"/>
      <c r="VWO5" s="80"/>
      <c r="VWP5" s="80"/>
      <c r="VWQ5" s="80"/>
      <c r="VWR5" s="80"/>
      <c r="VWS5" s="80"/>
      <c r="VWT5" s="80"/>
      <c r="VWU5" s="80"/>
      <c r="VWV5" s="80"/>
      <c r="VWW5" s="80"/>
      <c r="VWX5" s="80"/>
      <c r="VWY5" s="80"/>
      <c r="VWZ5" s="80"/>
      <c r="VXA5" s="80"/>
      <c r="VXB5" s="80"/>
      <c r="VXC5" s="80"/>
      <c r="VXD5" s="80"/>
      <c r="VXE5" s="80"/>
      <c r="VXF5" s="80"/>
      <c r="VXG5" s="80"/>
      <c r="VXH5" s="80"/>
      <c r="VXI5" s="80"/>
      <c r="VXJ5" s="80"/>
      <c r="VXK5" s="80"/>
      <c r="VXL5" s="80"/>
      <c r="VXM5" s="80"/>
      <c r="VXN5" s="80"/>
      <c r="VXO5" s="80"/>
      <c r="VXP5" s="80"/>
      <c r="VXQ5" s="80"/>
      <c r="VXR5" s="80"/>
      <c r="VXS5" s="80"/>
      <c r="VXT5" s="80"/>
      <c r="VXU5" s="80"/>
      <c r="VXV5" s="80"/>
      <c r="VXW5" s="80"/>
      <c r="VXX5" s="80"/>
      <c r="VXY5" s="80"/>
      <c r="VXZ5" s="80"/>
      <c r="VYA5" s="80"/>
      <c r="VYB5" s="80"/>
      <c r="VYC5" s="80"/>
      <c r="VYD5" s="80"/>
      <c r="VYE5" s="80"/>
      <c r="VYF5" s="80"/>
      <c r="VYG5" s="80"/>
      <c r="VYH5" s="80"/>
      <c r="VYI5" s="80"/>
      <c r="VYJ5" s="80"/>
      <c r="VYK5" s="80"/>
      <c r="VYL5" s="80"/>
      <c r="VYM5" s="80"/>
      <c r="VYN5" s="80"/>
      <c r="VYO5" s="80"/>
      <c r="VYP5" s="80"/>
      <c r="VYQ5" s="80"/>
      <c r="VYR5" s="80"/>
      <c r="VYS5" s="80"/>
      <c r="VYT5" s="80"/>
      <c r="VYU5" s="80"/>
      <c r="VYV5" s="80"/>
      <c r="VYW5" s="80"/>
      <c r="VYX5" s="80"/>
      <c r="VYY5" s="80"/>
      <c r="VYZ5" s="80"/>
      <c r="VZA5" s="80"/>
      <c r="VZB5" s="80"/>
      <c r="VZC5" s="80"/>
      <c r="VZD5" s="80"/>
      <c r="VZE5" s="80"/>
      <c r="VZF5" s="80"/>
      <c r="VZG5" s="80"/>
      <c r="VZH5" s="80"/>
      <c r="VZI5" s="80"/>
      <c r="VZJ5" s="80"/>
      <c r="VZK5" s="80"/>
      <c r="VZL5" s="80"/>
      <c r="VZM5" s="80"/>
      <c r="VZN5" s="80"/>
      <c r="VZO5" s="80"/>
      <c r="VZP5" s="80"/>
      <c r="VZQ5" s="80"/>
      <c r="VZR5" s="80"/>
      <c r="VZS5" s="80"/>
      <c r="VZT5" s="80"/>
      <c r="VZU5" s="80"/>
      <c r="VZV5" s="80"/>
      <c r="VZW5" s="80"/>
      <c r="VZX5" s="80"/>
      <c r="VZY5" s="80"/>
      <c r="VZZ5" s="80"/>
      <c r="WAA5" s="80"/>
      <c r="WAB5" s="80"/>
      <c r="WAC5" s="80"/>
      <c r="WAD5" s="80"/>
      <c r="WAE5" s="80"/>
      <c r="WAF5" s="80"/>
      <c r="WAG5" s="80"/>
      <c r="WAH5" s="80"/>
      <c r="WAI5" s="80"/>
      <c r="WAJ5" s="80"/>
      <c r="WAK5" s="80"/>
      <c r="WAL5" s="80"/>
      <c r="WAM5" s="80"/>
      <c r="WAN5" s="80"/>
      <c r="WAO5" s="80"/>
      <c r="WAP5" s="80"/>
      <c r="WAQ5" s="80"/>
      <c r="WAR5" s="80"/>
      <c r="WAS5" s="80"/>
      <c r="WAT5" s="80"/>
      <c r="WAU5" s="80"/>
      <c r="WAV5" s="80"/>
      <c r="WAW5" s="80"/>
      <c r="WAX5" s="80"/>
      <c r="WAY5" s="80"/>
      <c r="WAZ5" s="80"/>
      <c r="WBA5" s="80"/>
      <c r="WBB5" s="80"/>
      <c r="WBC5" s="80"/>
      <c r="WBD5" s="80"/>
      <c r="WBE5" s="80"/>
      <c r="WBF5" s="80"/>
      <c r="WBG5" s="80"/>
      <c r="WBH5" s="80"/>
      <c r="WBI5" s="80"/>
      <c r="WBJ5" s="80"/>
      <c r="WBK5" s="80"/>
      <c r="WBL5" s="80"/>
      <c r="WBM5" s="80"/>
      <c r="WBN5" s="80"/>
      <c r="WBO5" s="80"/>
      <c r="WBP5" s="80"/>
      <c r="WBQ5" s="80"/>
      <c r="WBR5" s="80"/>
      <c r="WBS5" s="80"/>
      <c r="WBT5" s="80"/>
      <c r="WBU5" s="80"/>
      <c r="WBV5" s="80"/>
      <c r="WBW5" s="80"/>
      <c r="WBX5" s="80"/>
      <c r="WBY5" s="80"/>
      <c r="WBZ5" s="80"/>
      <c r="WCA5" s="80"/>
      <c r="WCB5" s="80"/>
      <c r="WCC5" s="80"/>
      <c r="WCD5" s="80"/>
      <c r="WCE5" s="80"/>
      <c r="WCF5" s="80"/>
      <c r="WCG5" s="80"/>
      <c r="WCH5" s="80"/>
      <c r="WCI5" s="80"/>
      <c r="WCJ5" s="80"/>
      <c r="WCK5" s="80"/>
      <c r="WCL5" s="80"/>
      <c r="WCM5" s="80"/>
      <c r="WCN5" s="80"/>
      <c r="WCO5" s="80"/>
      <c r="WCP5" s="80"/>
      <c r="WCQ5" s="80"/>
      <c r="WCR5" s="80"/>
      <c r="WCS5" s="80"/>
      <c r="WCT5" s="80"/>
      <c r="WCU5" s="80"/>
      <c r="WCV5" s="80"/>
      <c r="WCW5" s="80"/>
      <c r="WCX5" s="80"/>
      <c r="WCY5" s="80"/>
      <c r="WCZ5" s="80"/>
      <c r="WDA5" s="80"/>
      <c r="WDB5" s="80"/>
      <c r="WDC5" s="80"/>
      <c r="WDD5" s="80"/>
      <c r="WDE5" s="80"/>
      <c r="WDF5" s="80"/>
      <c r="WDG5" s="80"/>
      <c r="WDH5" s="80"/>
      <c r="WDI5" s="80"/>
      <c r="WDJ5" s="80"/>
      <c r="WDK5" s="80"/>
      <c r="WDL5" s="80"/>
      <c r="WDM5" s="80"/>
      <c r="WDN5" s="80"/>
      <c r="WDO5" s="80"/>
      <c r="WDP5" s="80"/>
      <c r="WDQ5" s="80"/>
      <c r="WDR5" s="80"/>
      <c r="WDS5" s="80"/>
      <c r="WDT5" s="80"/>
      <c r="WDU5" s="80"/>
      <c r="WDV5" s="80"/>
      <c r="WDW5" s="80"/>
      <c r="WDX5" s="80"/>
      <c r="WDY5" s="80"/>
      <c r="WDZ5" s="80"/>
      <c r="WEA5" s="80"/>
      <c r="WEB5" s="80"/>
      <c r="WEC5" s="80"/>
      <c r="WED5" s="80"/>
      <c r="WEE5" s="80"/>
      <c r="WEF5" s="80"/>
      <c r="WEG5" s="80"/>
      <c r="WEH5" s="80"/>
      <c r="WEI5" s="80"/>
      <c r="WEJ5" s="80"/>
      <c r="WEK5" s="80"/>
      <c r="WEL5" s="80"/>
      <c r="WEM5" s="80"/>
      <c r="WEN5" s="80"/>
      <c r="WEO5" s="80"/>
      <c r="WEP5" s="80"/>
      <c r="WEQ5" s="80"/>
      <c r="WER5" s="80"/>
      <c r="WES5" s="80"/>
      <c r="WET5" s="80"/>
      <c r="WEU5" s="80"/>
      <c r="WEV5" s="80"/>
      <c r="WEW5" s="80"/>
      <c r="WEX5" s="80"/>
      <c r="WEY5" s="80"/>
      <c r="WEZ5" s="80"/>
      <c r="WFA5" s="80"/>
      <c r="WFB5" s="80"/>
      <c r="WFC5" s="80"/>
      <c r="WFD5" s="80"/>
      <c r="WFE5" s="80"/>
      <c r="WFF5" s="80"/>
      <c r="WFG5" s="80"/>
      <c r="WFH5" s="80"/>
      <c r="WFI5" s="80"/>
      <c r="WFJ5" s="80"/>
      <c r="WFK5" s="80"/>
      <c r="WFL5" s="80"/>
      <c r="WFM5" s="80"/>
      <c r="WFN5" s="80"/>
      <c r="WFO5" s="80"/>
      <c r="WFP5" s="80"/>
      <c r="WFQ5" s="80"/>
      <c r="WFR5" s="80"/>
      <c r="WFS5" s="80"/>
      <c r="WFT5" s="80"/>
      <c r="WFU5" s="80"/>
      <c r="WFV5" s="80"/>
      <c r="WFW5" s="80"/>
      <c r="WFX5" s="80"/>
      <c r="WFY5" s="80"/>
      <c r="WFZ5" s="80"/>
      <c r="WGA5" s="80"/>
      <c r="WGB5" s="80"/>
      <c r="WGC5" s="80"/>
      <c r="WGD5" s="80"/>
      <c r="WGE5" s="80"/>
      <c r="WGF5" s="80"/>
      <c r="WGG5" s="80"/>
      <c r="WGH5" s="80"/>
      <c r="WGI5" s="80"/>
      <c r="WGJ5" s="80"/>
      <c r="WGK5" s="80"/>
      <c r="WGL5" s="80"/>
      <c r="WGM5" s="80"/>
      <c r="WGN5" s="80"/>
      <c r="WGO5" s="80"/>
      <c r="WGP5" s="80"/>
      <c r="WGQ5" s="80"/>
      <c r="WGR5" s="80"/>
      <c r="WGS5" s="80"/>
      <c r="WGT5" s="80"/>
      <c r="WGU5" s="80"/>
      <c r="WGV5" s="80"/>
      <c r="WGW5" s="80"/>
      <c r="WGX5" s="80"/>
      <c r="WGY5" s="80"/>
      <c r="WGZ5" s="80"/>
      <c r="WHA5" s="80"/>
      <c r="WHB5" s="80"/>
      <c r="WHC5" s="80"/>
      <c r="WHD5" s="80"/>
      <c r="WHE5" s="80"/>
      <c r="WHF5" s="80"/>
      <c r="WHG5" s="80"/>
      <c r="WHH5" s="80"/>
      <c r="WHI5" s="80"/>
      <c r="WHJ5" s="80"/>
      <c r="WHK5" s="80"/>
      <c r="WHL5" s="80"/>
      <c r="WHM5" s="80"/>
      <c r="WHN5" s="80"/>
      <c r="WHO5" s="80"/>
      <c r="WHP5" s="80"/>
      <c r="WHQ5" s="80"/>
      <c r="WHR5" s="80"/>
      <c r="WHS5" s="80"/>
      <c r="WHT5" s="80"/>
      <c r="WHU5" s="80"/>
      <c r="WHV5" s="80"/>
      <c r="WHW5" s="80"/>
      <c r="WHX5" s="80"/>
      <c r="WHY5" s="80"/>
      <c r="WHZ5" s="80"/>
      <c r="WIA5" s="80"/>
      <c r="WIB5" s="80"/>
      <c r="WIC5" s="80"/>
      <c r="WID5" s="80"/>
      <c r="WIE5" s="80"/>
      <c r="WIF5" s="80"/>
      <c r="WIG5" s="80"/>
      <c r="WIH5" s="80"/>
      <c r="WII5" s="80"/>
      <c r="WIJ5" s="80"/>
      <c r="WIK5" s="80"/>
      <c r="WIL5" s="80"/>
      <c r="WIM5" s="80"/>
      <c r="WIN5" s="80"/>
      <c r="WIO5" s="80"/>
      <c r="WIP5" s="80"/>
      <c r="WIQ5" s="80"/>
      <c r="WIR5" s="80"/>
      <c r="WIS5" s="80"/>
      <c r="WIT5" s="80"/>
      <c r="WIU5" s="80"/>
      <c r="WIV5" s="80"/>
      <c r="WIW5" s="80"/>
      <c r="WIX5" s="80"/>
      <c r="WIY5" s="80"/>
      <c r="WIZ5" s="80"/>
      <c r="WJA5" s="80"/>
      <c r="WJB5" s="80"/>
      <c r="WJC5" s="80"/>
      <c r="WJD5" s="80"/>
      <c r="WJE5" s="80"/>
      <c r="WJF5" s="80"/>
      <c r="WJG5" s="80"/>
      <c r="WJH5" s="80"/>
      <c r="WJI5" s="80"/>
      <c r="WJJ5" s="80"/>
      <c r="WJK5" s="80"/>
      <c r="WJL5" s="80"/>
      <c r="WJM5" s="80"/>
      <c r="WJN5" s="80"/>
      <c r="WJO5" s="80"/>
      <c r="WJP5" s="80"/>
      <c r="WJQ5" s="80"/>
      <c r="WJR5" s="80"/>
      <c r="WJS5" s="80"/>
      <c r="WJT5" s="80"/>
      <c r="WJU5" s="80"/>
      <c r="WJV5" s="80"/>
      <c r="WJW5" s="80"/>
      <c r="WJX5" s="80"/>
      <c r="WJY5" s="80"/>
      <c r="WJZ5" s="80"/>
      <c r="WKA5" s="80"/>
      <c r="WKB5" s="80"/>
      <c r="WKC5" s="80"/>
      <c r="WKD5" s="80"/>
      <c r="WKE5" s="80"/>
      <c r="WKF5" s="80"/>
      <c r="WKG5" s="80"/>
      <c r="WKH5" s="80"/>
      <c r="WKI5" s="80"/>
      <c r="WKJ5" s="80"/>
      <c r="WKK5" s="80"/>
      <c r="WKL5" s="80"/>
      <c r="WKM5" s="80"/>
      <c r="WKN5" s="80"/>
      <c r="WKO5" s="80"/>
      <c r="WKP5" s="80"/>
      <c r="WKQ5" s="80"/>
      <c r="WKR5" s="80"/>
      <c r="WKS5" s="80"/>
      <c r="WKT5" s="80"/>
      <c r="WKU5" s="80"/>
      <c r="WKV5" s="80"/>
      <c r="WKW5" s="80"/>
      <c r="WKX5" s="80"/>
      <c r="WKY5" s="80"/>
      <c r="WKZ5" s="80"/>
      <c r="WLA5" s="80"/>
      <c r="WLB5" s="80"/>
      <c r="WLC5" s="80"/>
      <c r="WLD5" s="80"/>
      <c r="WLE5" s="80"/>
      <c r="WLF5" s="80"/>
      <c r="WLG5" s="80"/>
      <c r="WLH5" s="80"/>
      <c r="WLI5" s="80"/>
      <c r="WLJ5" s="80"/>
      <c r="WLK5" s="80"/>
      <c r="WLL5" s="80"/>
      <c r="WLM5" s="80"/>
      <c r="WLN5" s="80"/>
      <c r="WLO5" s="80"/>
      <c r="WLP5" s="80"/>
      <c r="WLQ5" s="80"/>
      <c r="WLR5" s="80"/>
      <c r="WLS5" s="80"/>
      <c r="WLT5" s="80"/>
      <c r="WLU5" s="80"/>
      <c r="WLV5" s="80"/>
      <c r="WLW5" s="80"/>
      <c r="WLX5" s="80"/>
      <c r="WLY5" s="80"/>
      <c r="WLZ5" s="80"/>
      <c r="WMA5" s="80"/>
      <c r="WMB5" s="80"/>
      <c r="WMC5" s="80"/>
      <c r="WMD5" s="80"/>
      <c r="WME5" s="80"/>
      <c r="WMF5" s="80"/>
      <c r="WMG5" s="80"/>
      <c r="WMH5" s="80"/>
      <c r="WMI5" s="80"/>
      <c r="WMJ5" s="80"/>
      <c r="WMK5" s="80"/>
      <c r="WML5" s="80"/>
      <c r="WMM5" s="80"/>
      <c r="WMN5" s="80"/>
      <c r="WMO5" s="80"/>
      <c r="WMP5" s="80"/>
      <c r="WMQ5" s="80"/>
      <c r="WMR5" s="80"/>
      <c r="WMS5" s="80"/>
      <c r="WMT5" s="80"/>
      <c r="WMU5" s="80"/>
      <c r="WMV5" s="80"/>
      <c r="WMW5" s="80"/>
      <c r="WMX5" s="80"/>
      <c r="WMY5" s="80"/>
      <c r="WMZ5" s="80"/>
      <c r="WNA5" s="80"/>
      <c r="WNB5" s="80"/>
      <c r="WNC5" s="80"/>
      <c r="WND5" s="80"/>
      <c r="WNE5" s="80"/>
      <c r="WNF5" s="80"/>
      <c r="WNG5" s="80"/>
      <c r="WNH5" s="80"/>
      <c r="WNI5" s="80"/>
      <c r="WNJ5" s="80"/>
      <c r="WNK5" s="80"/>
      <c r="WNL5" s="80"/>
      <c r="WNM5" s="80"/>
      <c r="WNN5" s="80"/>
      <c r="WNO5" s="80"/>
      <c r="WNP5" s="80"/>
      <c r="WNQ5" s="80"/>
      <c r="WNR5" s="80"/>
      <c r="WNS5" s="80"/>
      <c r="WNT5" s="80"/>
      <c r="WNU5" s="80"/>
      <c r="WNV5" s="80"/>
      <c r="WNW5" s="80"/>
      <c r="WNX5" s="80"/>
      <c r="WNY5" s="80"/>
      <c r="WNZ5" s="80"/>
      <c r="WOA5" s="80"/>
      <c r="WOB5" s="80"/>
      <c r="WOC5" s="80"/>
      <c r="WOD5" s="80"/>
      <c r="WOE5" s="80"/>
      <c r="WOF5" s="80"/>
      <c r="WOG5" s="80"/>
      <c r="WOH5" s="80"/>
      <c r="WOI5" s="80"/>
      <c r="WOJ5" s="80"/>
      <c r="WOK5" s="80"/>
      <c r="WOL5" s="80"/>
      <c r="WOM5" s="80"/>
      <c r="WON5" s="80"/>
      <c r="WOO5" s="80"/>
      <c r="WOP5" s="80"/>
      <c r="WOQ5" s="80"/>
      <c r="WOR5" s="80"/>
      <c r="WOS5" s="80"/>
      <c r="WOT5" s="80"/>
      <c r="WOU5" s="80"/>
      <c r="WOV5" s="80"/>
      <c r="WOW5" s="80"/>
      <c r="WOX5" s="80"/>
      <c r="WOY5" s="80"/>
      <c r="WOZ5" s="80"/>
      <c r="WPA5" s="80"/>
      <c r="WPB5" s="80"/>
      <c r="WPC5" s="80"/>
      <c r="WPD5" s="80"/>
      <c r="WPE5" s="80"/>
      <c r="WPF5" s="80"/>
      <c r="WPG5" s="80"/>
      <c r="WPH5" s="80"/>
      <c r="WPI5" s="80"/>
      <c r="WPJ5" s="80"/>
      <c r="WPK5" s="80"/>
      <c r="WPL5" s="80"/>
      <c r="WPM5" s="80"/>
      <c r="WPN5" s="80"/>
      <c r="WPO5" s="80"/>
      <c r="WPP5" s="80"/>
      <c r="WPQ5" s="80"/>
      <c r="WPR5" s="80"/>
      <c r="WPS5" s="80"/>
      <c r="WPT5" s="80"/>
      <c r="WPU5" s="80"/>
      <c r="WPV5" s="80"/>
      <c r="WPW5" s="80"/>
      <c r="WPX5" s="80"/>
      <c r="WPY5" s="80"/>
      <c r="WPZ5" s="80"/>
      <c r="WQA5" s="80"/>
      <c r="WQB5" s="80"/>
      <c r="WQC5" s="80"/>
      <c r="WQD5" s="80"/>
      <c r="WQE5" s="80"/>
      <c r="WQF5" s="80"/>
      <c r="WQG5" s="80"/>
      <c r="WQH5" s="80"/>
      <c r="WQI5" s="80"/>
      <c r="WQJ5" s="80"/>
      <c r="WQK5" s="80"/>
      <c r="WQL5" s="80"/>
      <c r="WQM5" s="80"/>
      <c r="WQN5" s="80"/>
      <c r="WQO5" s="80"/>
      <c r="WQP5" s="80"/>
      <c r="WQQ5" s="80"/>
      <c r="WQR5" s="80"/>
      <c r="WQS5" s="80"/>
      <c r="WQT5" s="80"/>
      <c r="WQU5" s="80"/>
      <c r="WQV5" s="80"/>
      <c r="WQW5" s="80"/>
      <c r="WQX5" s="80"/>
      <c r="WQY5" s="80"/>
      <c r="WQZ5" s="80"/>
      <c r="WRA5" s="80"/>
      <c r="WRB5" s="80"/>
      <c r="WRC5" s="80"/>
      <c r="WRD5" s="80"/>
      <c r="WRE5" s="80"/>
      <c r="WRF5" s="80"/>
      <c r="WRG5" s="80"/>
      <c r="WRH5" s="80"/>
      <c r="WRI5" s="80"/>
      <c r="WRJ5" s="80"/>
      <c r="WRK5" s="80"/>
      <c r="WRL5" s="80"/>
      <c r="WRM5" s="80"/>
      <c r="WRN5" s="80"/>
      <c r="WRO5" s="80"/>
      <c r="WRP5" s="80"/>
      <c r="WRQ5" s="80"/>
      <c r="WRR5" s="80"/>
      <c r="WRS5" s="80"/>
      <c r="WRT5" s="80"/>
      <c r="WRU5" s="80"/>
      <c r="WRV5" s="80"/>
      <c r="WRW5" s="80"/>
      <c r="WRX5" s="80"/>
      <c r="WRY5" s="80"/>
      <c r="WRZ5" s="80"/>
      <c r="WSA5" s="80"/>
      <c r="WSB5" s="80"/>
      <c r="WSC5" s="80"/>
      <c r="WSD5" s="80"/>
      <c r="WSE5" s="80"/>
      <c r="WSF5" s="80"/>
      <c r="WSG5" s="80"/>
      <c r="WSH5" s="80"/>
      <c r="WSI5" s="80"/>
      <c r="WSJ5" s="80"/>
      <c r="WSK5" s="80"/>
      <c r="WSL5" s="80"/>
      <c r="WSM5" s="80"/>
      <c r="WSN5" s="80"/>
      <c r="WSO5" s="80"/>
      <c r="WSP5" s="80"/>
      <c r="WSQ5" s="80"/>
      <c r="WSR5" s="80"/>
      <c r="WSS5" s="80"/>
      <c r="WST5" s="80"/>
      <c r="WSU5" s="80"/>
      <c r="WSV5" s="80"/>
      <c r="WSW5" s="80"/>
      <c r="WSX5" s="80"/>
      <c r="WSY5" s="80"/>
      <c r="WSZ5" s="80"/>
      <c r="WTA5" s="80"/>
      <c r="WTB5" s="80"/>
      <c r="WTC5" s="80"/>
      <c r="WTD5" s="80"/>
      <c r="WTE5" s="80"/>
      <c r="WTF5" s="80"/>
      <c r="WTG5" s="80"/>
      <c r="WTH5" s="80"/>
      <c r="WTI5" s="80"/>
      <c r="WTJ5" s="80"/>
      <c r="WTK5" s="80"/>
      <c r="WTL5" s="80"/>
      <c r="WTM5" s="80"/>
      <c r="WTN5" s="80"/>
      <c r="WTO5" s="80"/>
      <c r="WTP5" s="80"/>
      <c r="WTQ5" s="80"/>
      <c r="WTR5" s="80"/>
      <c r="WTS5" s="80"/>
      <c r="WTT5" s="80"/>
      <c r="WTU5" s="80"/>
      <c r="WTV5" s="80"/>
      <c r="WTW5" s="80"/>
      <c r="WTX5" s="80"/>
      <c r="WTY5" s="80"/>
      <c r="WTZ5" s="80"/>
      <c r="WUA5" s="80"/>
      <c r="WUB5" s="80"/>
      <c r="WUC5" s="80"/>
      <c r="WUD5" s="80"/>
      <c r="WUE5" s="80"/>
      <c r="WUF5" s="80"/>
      <c r="WUG5" s="80"/>
      <c r="WUH5" s="80"/>
      <c r="WUI5" s="80"/>
      <c r="WUJ5" s="80"/>
      <c r="WUK5" s="80"/>
      <c r="WUL5" s="80"/>
      <c r="WUM5" s="80"/>
      <c r="WUN5" s="80"/>
      <c r="WUO5" s="80"/>
      <c r="WUP5" s="80"/>
      <c r="WUQ5" s="80"/>
      <c r="WUR5" s="80"/>
      <c r="WUS5" s="80"/>
      <c r="WUT5" s="80"/>
      <c r="WUU5" s="80"/>
      <c r="WUV5" s="80"/>
      <c r="WUW5" s="80"/>
      <c r="WUX5" s="80"/>
      <c r="WUY5" s="80"/>
      <c r="WUZ5" s="80"/>
      <c r="WVA5" s="80"/>
      <c r="WVB5" s="80"/>
      <c r="WVC5" s="80"/>
      <c r="WVD5" s="80"/>
      <c r="WVE5" s="80"/>
      <c r="WVF5" s="80"/>
      <c r="WVG5" s="80"/>
      <c r="WVH5" s="80"/>
      <c r="WVI5" s="80"/>
      <c r="WVJ5" s="80"/>
      <c r="WVK5" s="80"/>
      <c r="WVL5" s="80"/>
      <c r="WVM5" s="80"/>
      <c r="WVN5" s="80"/>
      <c r="WVO5" s="80"/>
      <c r="WVP5" s="80"/>
      <c r="WVQ5" s="80"/>
      <c r="WVR5" s="80"/>
      <c r="WVS5" s="80"/>
      <c r="WVT5" s="80"/>
      <c r="WVU5" s="80"/>
      <c r="WVV5" s="80"/>
      <c r="WVW5" s="80"/>
      <c r="WVX5" s="80"/>
      <c r="WVY5" s="80"/>
      <c r="WVZ5" s="80"/>
      <c r="WWA5" s="80"/>
      <c r="WWB5" s="80"/>
      <c r="WWC5" s="80"/>
      <c r="WWD5" s="80"/>
      <c r="WWE5" s="80"/>
      <c r="WWF5" s="80"/>
      <c r="WWG5" s="80"/>
      <c r="WWH5" s="80"/>
      <c r="WWI5" s="80"/>
      <c r="WWJ5" s="80"/>
      <c r="WWK5" s="80"/>
      <c r="WWL5" s="80"/>
      <c r="WWM5" s="80"/>
      <c r="WWN5" s="80"/>
      <c r="WWO5" s="80"/>
      <c r="WWP5" s="80"/>
      <c r="WWQ5" s="80"/>
      <c r="WWR5" s="80"/>
      <c r="WWS5" s="80"/>
      <c r="WWT5" s="80"/>
      <c r="WWU5" s="80"/>
      <c r="WWV5" s="80"/>
      <c r="WWW5" s="80"/>
      <c r="WWX5" s="80"/>
      <c r="WWY5" s="80"/>
      <c r="WWZ5" s="80"/>
      <c r="WXA5" s="80"/>
      <c r="WXB5" s="80"/>
      <c r="WXC5" s="80"/>
      <c r="WXD5" s="80"/>
      <c r="WXE5" s="80"/>
      <c r="WXF5" s="80"/>
      <c r="WXG5" s="80"/>
      <c r="WXH5" s="80"/>
      <c r="WXI5" s="80"/>
      <c r="WXJ5" s="80"/>
      <c r="WXK5" s="80"/>
      <c r="WXL5" s="80"/>
      <c r="WXM5" s="80"/>
      <c r="WXN5" s="80"/>
      <c r="WXO5" s="80"/>
      <c r="WXP5" s="80"/>
      <c r="WXQ5" s="80"/>
      <c r="WXR5" s="80"/>
      <c r="WXS5" s="80"/>
      <c r="WXT5" s="80"/>
      <c r="WXU5" s="80"/>
      <c r="WXV5" s="80"/>
      <c r="WXW5" s="80"/>
      <c r="WXX5" s="80"/>
      <c r="WXY5" s="80"/>
      <c r="WXZ5" s="80"/>
      <c r="WYA5" s="80"/>
      <c r="WYB5" s="80"/>
      <c r="WYC5" s="80"/>
      <c r="WYD5" s="80"/>
      <c r="WYE5" s="80"/>
      <c r="WYF5" s="80"/>
      <c r="WYG5" s="80"/>
      <c r="WYH5" s="80"/>
      <c r="WYI5" s="80"/>
      <c r="WYJ5" s="80"/>
      <c r="WYK5" s="80"/>
      <c r="WYL5" s="80"/>
      <c r="WYM5" s="80"/>
      <c r="WYN5" s="80"/>
      <c r="WYO5" s="80"/>
      <c r="WYP5" s="80"/>
      <c r="WYQ5" s="80"/>
      <c r="WYR5" s="80"/>
      <c r="WYS5" s="80"/>
      <c r="WYT5" s="80"/>
      <c r="WYU5" s="80"/>
      <c r="WYV5" s="80"/>
      <c r="WYW5" s="80"/>
      <c r="WYX5" s="80"/>
      <c r="WYY5" s="80"/>
      <c r="WYZ5" s="80"/>
      <c r="WZA5" s="80"/>
      <c r="WZB5" s="80"/>
      <c r="WZC5" s="80"/>
      <c r="WZD5" s="80"/>
      <c r="WZE5" s="80"/>
      <c r="WZF5" s="80"/>
      <c r="WZG5" s="80"/>
      <c r="WZH5" s="80"/>
      <c r="WZI5" s="80"/>
      <c r="WZJ5" s="80"/>
      <c r="WZK5" s="80"/>
      <c r="WZL5" s="80"/>
      <c r="WZM5" s="80"/>
      <c r="WZN5" s="80"/>
      <c r="WZO5" s="80"/>
      <c r="WZP5" s="80"/>
      <c r="WZQ5" s="80"/>
      <c r="WZR5" s="80"/>
      <c r="WZS5" s="80"/>
      <c r="WZT5" s="80"/>
      <c r="WZU5" s="80"/>
      <c r="WZV5" s="80"/>
      <c r="WZW5" s="80"/>
      <c r="WZX5" s="80"/>
      <c r="WZY5" s="80"/>
      <c r="WZZ5" s="80"/>
      <c r="XAA5" s="80"/>
      <c r="XAB5" s="80"/>
      <c r="XAC5" s="80"/>
      <c r="XAD5" s="80"/>
      <c r="XAE5" s="80"/>
      <c r="XAF5" s="80"/>
      <c r="XAG5" s="80"/>
      <c r="XAH5" s="80"/>
      <c r="XAI5" s="80"/>
      <c r="XAJ5" s="80"/>
      <c r="XAK5" s="80"/>
      <c r="XAL5" s="80"/>
      <c r="XAM5" s="80"/>
      <c r="XAN5" s="80"/>
      <c r="XAO5" s="80"/>
      <c r="XAP5" s="80"/>
      <c r="XAQ5" s="80"/>
      <c r="XAR5" s="80"/>
      <c r="XAS5" s="80"/>
      <c r="XAT5" s="80"/>
      <c r="XAU5" s="80"/>
      <c r="XAV5" s="80"/>
      <c r="XAW5" s="80"/>
      <c r="XAX5" s="80"/>
      <c r="XAY5" s="80"/>
      <c r="XAZ5" s="80"/>
      <c r="XBA5" s="80"/>
      <c r="XBB5" s="80"/>
      <c r="XBC5" s="80"/>
      <c r="XBD5" s="80"/>
      <c r="XBE5" s="80"/>
      <c r="XBF5" s="80"/>
      <c r="XBG5" s="80"/>
      <c r="XBH5" s="80"/>
      <c r="XBI5" s="80"/>
      <c r="XBJ5" s="80"/>
      <c r="XBK5" s="80"/>
      <c r="XBL5" s="80"/>
      <c r="XBM5" s="80"/>
      <c r="XBN5" s="80"/>
      <c r="XBO5" s="80"/>
      <c r="XBP5" s="80"/>
      <c r="XBQ5" s="80"/>
      <c r="XBR5" s="80"/>
      <c r="XBS5" s="80"/>
      <c r="XBT5" s="80"/>
      <c r="XBU5" s="80"/>
      <c r="XBV5" s="80"/>
      <c r="XBW5" s="80"/>
      <c r="XBX5" s="80"/>
      <c r="XBY5" s="80"/>
      <c r="XBZ5" s="80"/>
      <c r="XCA5" s="80"/>
      <c r="XCB5" s="80"/>
      <c r="XCC5" s="80"/>
      <c r="XCD5" s="80"/>
      <c r="XCE5" s="80"/>
      <c r="XCF5" s="80"/>
      <c r="XCG5" s="80"/>
      <c r="XCH5" s="80"/>
      <c r="XCI5" s="80"/>
      <c r="XCJ5" s="80"/>
      <c r="XCK5" s="80"/>
      <c r="XCL5" s="80"/>
      <c r="XCM5" s="80"/>
      <c r="XCN5" s="80"/>
      <c r="XCO5" s="80"/>
      <c r="XCP5" s="80"/>
      <c r="XCQ5" s="80"/>
      <c r="XCR5" s="80"/>
      <c r="XCS5" s="80"/>
      <c r="XCT5" s="80"/>
      <c r="XCU5" s="80"/>
      <c r="XCV5" s="80"/>
      <c r="XCW5" s="80"/>
      <c r="XCX5" s="80"/>
      <c r="XCY5" s="80"/>
      <c r="XCZ5" s="80"/>
      <c r="XDA5" s="80"/>
      <c r="XDB5" s="80"/>
      <c r="XDC5" s="80"/>
      <c r="XDD5" s="80"/>
      <c r="XDE5" s="80"/>
      <c r="XDF5" s="80"/>
      <c r="XDG5" s="80"/>
      <c r="XDH5" s="80"/>
      <c r="XDI5" s="80"/>
      <c r="XDJ5" s="80"/>
      <c r="XDK5" s="80"/>
      <c r="XDL5" s="80"/>
      <c r="XDM5" s="80"/>
      <c r="XDN5" s="80"/>
      <c r="XDO5" s="80"/>
      <c r="XDP5" s="80"/>
      <c r="XDQ5" s="80"/>
      <c r="XDR5" s="80"/>
      <c r="XDS5" s="80"/>
      <c r="XDT5" s="80"/>
      <c r="XDU5" s="80"/>
      <c r="XDV5" s="80"/>
      <c r="XDW5" s="80"/>
      <c r="XDX5" s="80"/>
      <c r="XDY5" s="80"/>
      <c r="XDZ5" s="80"/>
      <c r="XEA5" s="80"/>
      <c r="XEB5" s="80"/>
      <c r="XEC5" s="80"/>
      <c r="XED5" s="80"/>
      <c r="XEE5" s="80"/>
      <c r="XEF5" s="80"/>
      <c r="XEG5" s="80"/>
      <c r="XEH5" s="80"/>
      <c r="XEI5" s="80"/>
      <c r="XEJ5" s="80"/>
      <c r="XEK5" s="80"/>
      <c r="XEL5" s="80"/>
      <c r="XEM5" s="80"/>
      <c r="XEN5" s="80"/>
      <c r="XEO5" s="80"/>
      <c r="XEP5" s="80"/>
      <c r="XEQ5" s="80"/>
    </row>
    <row r="6" spans="1:16371" ht="13" x14ac:dyDescent="0.25">
      <c r="A6" s="113" t="s">
        <v>184</v>
      </c>
      <c r="B6" s="114"/>
      <c r="C6" s="291"/>
      <c r="D6" s="292"/>
      <c r="E6" s="255"/>
    </row>
    <row r="7" spans="1:16371" x14ac:dyDescent="0.25">
      <c r="A7" s="643" t="s">
        <v>113</v>
      </c>
      <c r="B7" s="644" t="s">
        <v>47</v>
      </c>
      <c r="C7" s="645" t="s">
        <v>127</v>
      </c>
      <c r="D7" s="646" t="s">
        <v>192</v>
      </c>
      <c r="E7" s="647" t="s">
        <v>1250</v>
      </c>
    </row>
    <row r="8" spans="1:16371" x14ac:dyDescent="0.25">
      <c r="A8" s="648" t="s">
        <v>114</v>
      </c>
      <c r="B8" s="644" t="s">
        <v>47</v>
      </c>
      <c r="C8" s="645" t="s">
        <v>127</v>
      </c>
      <c r="D8" s="646" t="s">
        <v>192</v>
      </c>
      <c r="E8" s="647" t="s">
        <v>1251</v>
      </c>
    </row>
    <row r="9" spans="1:16371" x14ac:dyDescent="0.25">
      <c r="A9" s="649" t="s">
        <v>77</v>
      </c>
      <c r="B9" s="644" t="s">
        <v>47</v>
      </c>
      <c r="C9" s="645" t="s">
        <v>127</v>
      </c>
      <c r="D9" s="646" t="s">
        <v>192</v>
      </c>
      <c r="E9" s="647" t="s">
        <v>480</v>
      </c>
    </row>
    <row r="10" spans="1:16371" x14ac:dyDescent="0.25">
      <c r="A10" s="649" t="s">
        <v>74</v>
      </c>
      <c r="B10" s="644" t="s">
        <v>47</v>
      </c>
      <c r="C10" s="645" t="s">
        <v>127</v>
      </c>
      <c r="D10" s="646" t="s">
        <v>192</v>
      </c>
      <c r="E10" s="647" t="s">
        <v>481</v>
      </c>
    </row>
    <row r="11" spans="1:16371" x14ac:dyDescent="0.25">
      <c r="A11" s="649" t="s">
        <v>115</v>
      </c>
      <c r="B11" s="650"/>
      <c r="C11" s="651"/>
      <c r="D11" s="652"/>
      <c r="E11" s="647" t="s">
        <v>1252</v>
      </c>
    </row>
    <row r="12" spans="1:16371" x14ac:dyDescent="0.25">
      <c r="A12" s="653" t="s">
        <v>236</v>
      </c>
      <c r="B12" s="644" t="s">
        <v>47</v>
      </c>
      <c r="C12" s="645" t="s">
        <v>127</v>
      </c>
      <c r="D12" s="646" t="s">
        <v>192</v>
      </c>
      <c r="E12" s="647" t="s">
        <v>482</v>
      </c>
    </row>
    <row r="13" spans="1:16371" x14ac:dyDescent="0.25">
      <c r="A13" s="653" t="s">
        <v>116</v>
      </c>
      <c r="B13" s="644" t="s">
        <v>47</v>
      </c>
      <c r="C13" s="645" t="s">
        <v>127</v>
      </c>
      <c r="D13" s="646" t="s">
        <v>192</v>
      </c>
      <c r="E13" s="647" t="s">
        <v>483</v>
      </c>
    </row>
    <row r="14" spans="1:16371" x14ac:dyDescent="0.25">
      <c r="A14" s="653" t="s">
        <v>117</v>
      </c>
      <c r="B14" s="644" t="s">
        <v>47</v>
      </c>
      <c r="C14" s="645" t="s">
        <v>127</v>
      </c>
      <c r="D14" s="646" t="s">
        <v>192</v>
      </c>
      <c r="E14" s="647" t="s">
        <v>484</v>
      </c>
    </row>
    <row r="15" spans="1:16371" x14ac:dyDescent="0.25">
      <c r="A15" s="653" t="s">
        <v>29</v>
      </c>
      <c r="B15" s="644" t="s">
        <v>47</v>
      </c>
      <c r="C15" s="645" t="s">
        <v>127</v>
      </c>
      <c r="D15" s="646" t="s">
        <v>192</v>
      </c>
      <c r="E15" s="647" t="s">
        <v>1253</v>
      </c>
    </row>
    <row r="16" spans="1:16371" x14ac:dyDescent="0.25">
      <c r="A16" s="648" t="s">
        <v>118</v>
      </c>
      <c r="B16" s="644" t="s">
        <v>47</v>
      </c>
      <c r="C16" s="645" t="s">
        <v>127</v>
      </c>
      <c r="D16" s="646" t="s">
        <v>192</v>
      </c>
      <c r="E16" s="647" t="s">
        <v>485</v>
      </c>
    </row>
    <row r="17" spans="1:5" ht="13" x14ac:dyDescent="0.25">
      <c r="A17" s="289" t="s">
        <v>307</v>
      </c>
      <c r="B17" s="299"/>
      <c r="C17" s="294"/>
      <c r="D17" s="295"/>
      <c r="E17" s="255"/>
    </row>
    <row r="18" spans="1:5" x14ac:dyDescent="0.25">
      <c r="A18" s="285" t="s">
        <v>113</v>
      </c>
      <c r="B18" s="293" t="s">
        <v>47</v>
      </c>
      <c r="C18" s="294" t="s">
        <v>127</v>
      </c>
      <c r="D18" s="295" t="s">
        <v>192</v>
      </c>
      <c r="E18" s="255" t="s">
        <v>1254</v>
      </c>
    </row>
    <row r="19" spans="1:5" x14ac:dyDescent="0.25">
      <c r="A19" s="286" t="s">
        <v>114</v>
      </c>
      <c r="B19" s="293" t="s">
        <v>47</v>
      </c>
      <c r="C19" s="294" t="s">
        <v>127</v>
      </c>
      <c r="D19" s="295" t="s">
        <v>192</v>
      </c>
      <c r="E19" s="255" t="s">
        <v>1255</v>
      </c>
    </row>
    <row r="20" spans="1:5" x14ac:dyDescent="0.25">
      <c r="A20" s="287" t="s">
        <v>77</v>
      </c>
      <c r="B20" s="293" t="s">
        <v>47</v>
      </c>
      <c r="C20" s="294" t="s">
        <v>127</v>
      </c>
      <c r="D20" s="295" t="s">
        <v>192</v>
      </c>
      <c r="E20" s="255" t="s">
        <v>489</v>
      </c>
    </row>
    <row r="21" spans="1:5" x14ac:dyDescent="0.25">
      <c r="A21" s="287" t="s">
        <v>74</v>
      </c>
      <c r="B21" s="293" t="s">
        <v>47</v>
      </c>
      <c r="C21" s="294" t="s">
        <v>127</v>
      </c>
      <c r="D21" s="295" t="s">
        <v>192</v>
      </c>
      <c r="E21" s="255" t="s">
        <v>490</v>
      </c>
    </row>
    <row r="22" spans="1:5" x14ac:dyDescent="0.25">
      <c r="A22" s="287" t="s">
        <v>115</v>
      </c>
      <c r="B22" s="296"/>
      <c r="C22" s="297"/>
      <c r="D22" s="298"/>
      <c r="E22" s="255" t="s">
        <v>1256</v>
      </c>
    </row>
    <row r="23" spans="1:5" x14ac:dyDescent="0.25">
      <c r="A23" s="288" t="s">
        <v>236</v>
      </c>
      <c r="B23" s="293" t="s">
        <v>47</v>
      </c>
      <c r="C23" s="294" t="s">
        <v>127</v>
      </c>
      <c r="D23" s="295" t="s">
        <v>192</v>
      </c>
      <c r="E23" s="255" t="s">
        <v>491</v>
      </c>
    </row>
    <row r="24" spans="1:5" x14ac:dyDescent="0.25">
      <c r="A24" s="288" t="s">
        <v>116</v>
      </c>
      <c r="B24" s="293" t="s">
        <v>47</v>
      </c>
      <c r="C24" s="294" t="s">
        <v>127</v>
      </c>
      <c r="D24" s="295" t="s">
        <v>192</v>
      </c>
      <c r="E24" s="255" t="s">
        <v>492</v>
      </c>
    </row>
    <row r="25" spans="1:5" x14ac:dyDescent="0.25">
      <c r="A25" s="288" t="s">
        <v>117</v>
      </c>
      <c r="B25" s="293" t="s">
        <v>47</v>
      </c>
      <c r="C25" s="294" t="s">
        <v>127</v>
      </c>
      <c r="D25" s="295" t="s">
        <v>192</v>
      </c>
      <c r="E25" s="255" t="s">
        <v>493</v>
      </c>
    </row>
    <row r="26" spans="1:5" x14ac:dyDescent="0.25">
      <c r="A26" s="288" t="s">
        <v>29</v>
      </c>
      <c r="B26" s="293" t="s">
        <v>47</v>
      </c>
      <c r="C26" s="294" t="s">
        <v>127</v>
      </c>
      <c r="D26" s="295" t="s">
        <v>192</v>
      </c>
      <c r="E26" s="255" t="s">
        <v>494</v>
      </c>
    </row>
    <row r="27" spans="1:5" ht="13" thickBot="1" x14ac:dyDescent="0.3">
      <c r="A27" s="290" t="s">
        <v>118</v>
      </c>
      <c r="B27" s="300" t="s">
        <v>47</v>
      </c>
      <c r="C27" s="301" t="s">
        <v>127</v>
      </c>
      <c r="D27" s="302" t="s">
        <v>192</v>
      </c>
      <c r="E27" s="359" t="s">
        <v>495</v>
      </c>
    </row>
    <row r="28" spans="1:5" x14ac:dyDescent="0.25">
      <c r="A28" s="74"/>
      <c r="B28" s="74"/>
    </row>
    <row r="29" spans="1:5" x14ac:dyDescent="0.25">
      <c r="A29" s="74"/>
      <c r="B29" s="74"/>
    </row>
    <row r="30" spans="1:5" s="49" customFormat="1" ht="15.5" x14ac:dyDescent="0.35">
      <c r="A30" s="489" t="s">
        <v>1752</v>
      </c>
      <c r="B30" s="71"/>
      <c r="C30" s="71"/>
    </row>
    <row r="31" spans="1:5" s="49" customFormat="1" ht="13.5" thickBot="1" x14ac:dyDescent="0.35">
      <c r="A31" s="72" t="s">
        <v>303</v>
      </c>
      <c r="B31" s="71"/>
      <c r="C31" s="71"/>
    </row>
    <row r="32" spans="1:5" ht="16.399999999999999" customHeight="1" x14ac:dyDescent="0.25">
      <c r="A32" s="1086" t="s">
        <v>72</v>
      </c>
      <c r="B32" s="1089" t="s">
        <v>111</v>
      </c>
      <c r="C32" s="1082" t="s">
        <v>122</v>
      </c>
      <c r="D32" s="1084" t="s">
        <v>52</v>
      </c>
      <c r="E32" s="1093" t="s">
        <v>661</v>
      </c>
    </row>
    <row r="33" spans="1:5" x14ac:dyDescent="0.25">
      <c r="A33" s="1088"/>
      <c r="B33" s="1090"/>
      <c r="C33" s="1091"/>
      <c r="D33" s="1092"/>
      <c r="E33" s="1094"/>
    </row>
    <row r="34" spans="1:5" ht="13" x14ac:dyDescent="0.25">
      <c r="A34" s="109" t="s">
        <v>184</v>
      </c>
      <c r="B34" s="110"/>
      <c r="C34" s="111"/>
      <c r="D34" s="112"/>
      <c r="E34" s="360"/>
    </row>
    <row r="35" spans="1:5" x14ac:dyDescent="0.25">
      <c r="A35" s="643" t="s">
        <v>11</v>
      </c>
      <c r="B35" s="654" t="s">
        <v>47</v>
      </c>
      <c r="C35" s="655" t="s">
        <v>127</v>
      </c>
      <c r="D35" s="656" t="s">
        <v>192</v>
      </c>
      <c r="E35" s="647" t="s">
        <v>1257</v>
      </c>
    </row>
    <row r="36" spans="1:5" x14ac:dyDescent="0.25">
      <c r="A36" s="648" t="s">
        <v>12</v>
      </c>
      <c r="B36" s="654" t="s">
        <v>49</v>
      </c>
      <c r="C36" s="655" t="s">
        <v>127</v>
      </c>
      <c r="D36" s="656" t="s">
        <v>192</v>
      </c>
      <c r="E36" s="647" t="s">
        <v>486</v>
      </c>
    </row>
    <row r="37" spans="1:5" x14ac:dyDescent="0.25">
      <c r="A37" s="648" t="s">
        <v>13</v>
      </c>
      <c r="B37" s="654" t="s">
        <v>48</v>
      </c>
      <c r="C37" s="655" t="s">
        <v>127</v>
      </c>
      <c r="D37" s="656" t="s">
        <v>192</v>
      </c>
      <c r="E37" s="647" t="s">
        <v>1258</v>
      </c>
    </row>
    <row r="38" spans="1:5" x14ac:dyDescent="0.25">
      <c r="A38" s="649" t="s">
        <v>14</v>
      </c>
      <c r="B38" s="654" t="s">
        <v>48</v>
      </c>
      <c r="C38" s="655" t="s">
        <v>127</v>
      </c>
      <c r="D38" s="656" t="s">
        <v>192</v>
      </c>
      <c r="E38" s="647" t="s">
        <v>487</v>
      </c>
    </row>
    <row r="39" spans="1:5" x14ac:dyDescent="0.25">
      <c r="A39" s="649" t="s">
        <v>310</v>
      </c>
      <c r="B39" s="654" t="s">
        <v>48</v>
      </c>
      <c r="C39" s="655" t="s">
        <v>127</v>
      </c>
      <c r="D39" s="656" t="s">
        <v>192</v>
      </c>
      <c r="E39" s="647" t="s">
        <v>488</v>
      </c>
    </row>
    <row r="40" spans="1:5" ht="13" x14ac:dyDescent="0.3">
      <c r="A40" s="62" t="s">
        <v>6</v>
      </c>
      <c r="B40" s="68"/>
      <c r="C40" s="29"/>
      <c r="D40" s="27"/>
      <c r="E40" s="361"/>
    </row>
    <row r="41" spans="1:5" x14ac:dyDescent="0.25">
      <c r="A41" s="657" t="s">
        <v>15</v>
      </c>
      <c r="B41" s="654" t="s">
        <v>47</v>
      </c>
      <c r="C41" s="655" t="s">
        <v>127</v>
      </c>
      <c r="D41" s="656" t="s">
        <v>192</v>
      </c>
      <c r="E41" s="647" t="s">
        <v>503</v>
      </c>
    </row>
    <row r="42" spans="1:5" x14ac:dyDescent="0.25">
      <c r="A42" s="69"/>
      <c r="B42" s="70"/>
      <c r="C42" s="30"/>
      <c r="D42" s="31"/>
      <c r="E42" s="362"/>
    </row>
    <row r="43" spans="1:5" ht="13" thickBot="1" x14ac:dyDescent="0.3">
      <c r="A43" s="658" t="s">
        <v>16</v>
      </c>
      <c r="B43" s="659" t="s">
        <v>47</v>
      </c>
      <c r="C43" s="660" t="s">
        <v>127</v>
      </c>
      <c r="D43" s="661" t="s">
        <v>192</v>
      </c>
      <c r="E43" s="662" t="s">
        <v>504</v>
      </c>
    </row>
    <row r="44" spans="1:5" ht="13" thickBot="1" x14ac:dyDescent="0.3">
      <c r="A44" s="75"/>
      <c r="B44" s="76"/>
      <c r="C44" s="23"/>
      <c r="D44" s="24"/>
    </row>
    <row r="45" spans="1:5" ht="16.399999999999999" customHeight="1" x14ac:dyDescent="0.25">
      <c r="A45" s="1086" t="s">
        <v>72</v>
      </c>
      <c r="B45" s="1089" t="s">
        <v>111</v>
      </c>
      <c r="C45" s="1082" t="s">
        <v>122</v>
      </c>
      <c r="D45" s="1084" t="s">
        <v>52</v>
      </c>
      <c r="E45" s="1095" t="s">
        <v>661</v>
      </c>
    </row>
    <row r="46" spans="1:5" ht="21.75" customHeight="1" x14ac:dyDescent="0.25">
      <c r="A46" s="1088"/>
      <c r="B46" s="1090"/>
      <c r="C46" s="1091"/>
      <c r="D46" s="1092"/>
      <c r="E46" s="1096"/>
    </row>
    <row r="47" spans="1:5" ht="26" x14ac:dyDescent="0.3">
      <c r="A47" s="308" t="s">
        <v>185</v>
      </c>
      <c r="B47" s="116"/>
      <c r="C47" s="117"/>
      <c r="D47" s="118"/>
      <c r="E47" s="363"/>
    </row>
    <row r="48" spans="1:5" ht="13.4" customHeight="1" x14ac:dyDescent="0.25">
      <c r="A48" s="309" t="s">
        <v>17</v>
      </c>
      <c r="B48" s="303" t="s">
        <v>237</v>
      </c>
      <c r="C48" s="294" t="s">
        <v>127</v>
      </c>
      <c r="D48" s="306" t="s">
        <v>192</v>
      </c>
      <c r="E48" s="255" t="s">
        <v>1270</v>
      </c>
    </row>
    <row r="49" spans="1:5" ht="13.4" customHeight="1" x14ac:dyDescent="0.25">
      <c r="A49" s="286" t="s">
        <v>1</v>
      </c>
      <c r="B49" s="303" t="s">
        <v>237</v>
      </c>
      <c r="C49" s="294" t="s">
        <v>127</v>
      </c>
      <c r="D49" s="306" t="s">
        <v>192</v>
      </c>
      <c r="E49" s="255" t="s">
        <v>1271</v>
      </c>
    </row>
    <row r="50" spans="1:5" ht="13.4" customHeight="1" x14ac:dyDescent="0.25">
      <c r="A50" s="287" t="s">
        <v>18</v>
      </c>
      <c r="B50" s="304" t="s">
        <v>47</v>
      </c>
      <c r="C50" s="294" t="s">
        <v>127</v>
      </c>
      <c r="D50" s="306" t="s">
        <v>192</v>
      </c>
      <c r="E50" s="255" t="s">
        <v>496</v>
      </c>
    </row>
    <row r="51" spans="1:5" ht="13.4" customHeight="1" x14ac:dyDescent="0.25">
      <c r="A51" s="287" t="s">
        <v>2</v>
      </c>
      <c r="B51" s="304" t="s">
        <v>47</v>
      </c>
      <c r="C51" s="294" t="s">
        <v>127</v>
      </c>
      <c r="D51" s="306" t="s">
        <v>192</v>
      </c>
      <c r="E51" s="255" t="s">
        <v>497</v>
      </c>
    </row>
    <row r="52" spans="1:5" ht="13.4" customHeight="1" x14ac:dyDescent="0.25">
      <c r="A52" s="286" t="s">
        <v>51</v>
      </c>
      <c r="B52" s="303" t="s">
        <v>237</v>
      </c>
      <c r="C52" s="294" t="s">
        <v>127</v>
      </c>
      <c r="D52" s="306" t="s">
        <v>192</v>
      </c>
      <c r="E52" s="255" t="s">
        <v>498</v>
      </c>
    </row>
    <row r="53" spans="1:5" ht="13.4" customHeight="1" x14ac:dyDescent="0.25">
      <c r="A53" s="286" t="s">
        <v>119</v>
      </c>
      <c r="B53" s="303" t="s">
        <v>237</v>
      </c>
      <c r="C53" s="294" t="s">
        <v>127</v>
      </c>
      <c r="D53" s="306" t="s">
        <v>192</v>
      </c>
      <c r="E53" s="255" t="s">
        <v>499</v>
      </c>
    </row>
    <row r="54" spans="1:5" ht="13.4" customHeight="1" x14ac:dyDescent="0.25">
      <c r="A54" s="286" t="s">
        <v>214</v>
      </c>
      <c r="B54" s="303" t="s">
        <v>237</v>
      </c>
      <c r="C54" s="294" t="s">
        <v>127</v>
      </c>
      <c r="D54" s="306" t="s">
        <v>192</v>
      </c>
      <c r="E54" s="255" t="s">
        <v>1272</v>
      </c>
    </row>
    <row r="55" spans="1:5" ht="13.4" customHeight="1" x14ac:dyDescent="0.25">
      <c r="A55" s="310" t="s">
        <v>215</v>
      </c>
      <c r="B55" s="303" t="s">
        <v>237</v>
      </c>
      <c r="C55" s="294" t="s">
        <v>127</v>
      </c>
      <c r="D55" s="306" t="s">
        <v>192</v>
      </c>
      <c r="E55" s="255" t="s">
        <v>1273</v>
      </c>
    </row>
    <row r="56" spans="1:5" ht="13.4" customHeight="1" x14ac:dyDescent="0.25">
      <c r="A56" s="311" t="s">
        <v>120</v>
      </c>
      <c r="B56" s="303" t="s">
        <v>237</v>
      </c>
      <c r="C56" s="294" t="s">
        <v>127</v>
      </c>
      <c r="D56" s="306" t="s">
        <v>192</v>
      </c>
      <c r="E56" s="255" t="s">
        <v>500</v>
      </c>
    </row>
    <row r="57" spans="1:5" ht="13.4" customHeight="1" x14ac:dyDescent="0.25">
      <c r="A57" s="311" t="s">
        <v>3</v>
      </c>
      <c r="B57" s="303" t="s">
        <v>237</v>
      </c>
      <c r="C57" s="294" t="s">
        <v>127</v>
      </c>
      <c r="D57" s="306" t="s">
        <v>192</v>
      </c>
      <c r="E57" s="255" t="s">
        <v>501</v>
      </c>
    </row>
    <row r="58" spans="1:5" ht="13.4" customHeight="1" x14ac:dyDescent="0.25">
      <c r="A58" s="286" t="s">
        <v>121</v>
      </c>
      <c r="B58" s="303" t="s">
        <v>237</v>
      </c>
      <c r="C58" s="294" t="s">
        <v>127</v>
      </c>
      <c r="D58" s="306" t="s">
        <v>192</v>
      </c>
      <c r="E58" s="255" t="s">
        <v>502</v>
      </c>
    </row>
    <row r="59" spans="1:5" ht="13.4" customHeight="1" thickBot="1" x14ac:dyDescent="0.3">
      <c r="A59" s="312" t="s">
        <v>16</v>
      </c>
      <c r="B59" s="305" t="s">
        <v>47</v>
      </c>
      <c r="C59" s="301" t="s">
        <v>127</v>
      </c>
      <c r="D59" s="307" t="s">
        <v>192</v>
      </c>
      <c r="E59" s="255" t="s">
        <v>505</v>
      </c>
    </row>
    <row r="60" spans="1:5" ht="13" thickBot="1" x14ac:dyDescent="0.3">
      <c r="A60" s="364"/>
      <c r="B60" s="365"/>
      <c r="C60" s="366"/>
      <c r="D60" s="367"/>
      <c r="E60" s="368"/>
    </row>
    <row r="61" spans="1:5" ht="16.399999999999999" customHeight="1" x14ac:dyDescent="0.25">
      <c r="A61" s="1086" t="s">
        <v>72</v>
      </c>
      <c r="B61" s="1089" t="s">
        <v>111</v>
      </c>
      <c r="C61" s="1082" t="s">
        <v>122</v>
      </c>
      <c r="D61" s="1084" t="s">
        <v>52</v>
      </c>
      <c r="E61" s="1093" t="s">
        <v>661</v>
      </c>
    </row>
    <row r="62" spans="1:5" ht="13" thickBot="1" x14ac:dyDescent="0.3">
      <c r="A62" s="1087"/>
      <c r="B62" s="1098"/>
      <c r="C62" s="1083"/>
      <c r="D62" s="1085"/>
      <c r="E62" s="1097"/>
    </row>
    <row r="63" spans="1:5" ht="26" x14ac:dyDescent="0.3">
      <c r="A63" s="313" t="s">
        <v>186</v>
      </c>
      <c r="B63" s="77"/>
      <c r="C63" s="316"/>
      <c r="D63" s="317"/>
      <c r="E63" s="369"/>
    </row>
    <row r="64" spans="1:5" x14ac:dyDescent="0.25">
      <c r="A64" s="314" t="s">
        <v>17</v>
      </c>
      <c r="B64" s="303" t="s">
        <v>46</v>
      </c>
      <c r="C64" s="294" t="s">
        <v>127</v>
      </c>
      <c r="D64" s="295" t="s">
        <v>192</v>
      </c>
      <c r="E64" s="255" t="s">
        <v>1259</v>
      </c>
    </row>
    <row r="65" spans="1:5" x14ac:dyDescent="0.25">
      <c r="A65" s="518" t="s">
        <v>1</v>
      </c>
      <c r="B65" s="303" t="s">
        <v>46</v>
      </c>
      <c r="C65" s="294" t="s">
        <v>127</v>
      </c>
      <c r="D65" s="295" t="s">
        <v>192</v>
      </c>
      <c r="E65" s="255" t="s">
        <v>1260</v>
      </c>
    </row>
    <row r="66" spans="1:5" x14ac:dyDescent="0.25">
      <c r="A66" s="287" t="s">
        <v>18</v>
      </c>
      <c r="B66" s="304" t="s">
        <v>47</v>
      </c>
      <c r="C66" s="294" t="s">
        <v>127</v>
      </c>
      <c r="D66" s="295" t="s">
        <v>192</v>
      </c>
      <c r="E66" s="255" t="s">
        <v>1261</v>
      </c>
    </row>
    <row r="67" spans="1:5" x14ac:dyDescent="0.25">
      <c r="A67" s="287" t="s">
        <v>2</v>
      </c>
      <c r="B67" s="304" t="s">
        <v>47</v>
      </c>
      <c r="C67" s="294" t="s">
        <v>127</v>
      </c>
      <c r="D67" s="295" t="s">
        <v>192</v>
      </c>
      <c r="E67" s="255" t="s">
        <v>507</v>
      </c>
    </row>
    <row r="68" spans="1:5" ht="13" x14ac:dyDescent="0.3">
      <c r="A68" s="315" t="s">
        <v>19</v>
      </c>
      <c r="B68" s="303"/>
      <c r="C68" s="294"/>
      <c r="D68" s="295"/>
      <c r="E68" s="255"/>
    </row>
    <row r="69" spans="1:5" x14ac:dyDescent="0.25">
      <c r="A69" s="288" t="s">
        <v>102</v>
      </c>
      <c r="B69" s="304" t="s">
        <v>47</v>
      </c>
      <c r="C69" s="294" t="s">
        <v>127</v>
      </c>
      <c r="D69" s="295" t="s">
        <v>192</v>
      </c>
      <c r="E69" s="255" t="s">
        <v>506</v>
      </c>
    </row>
    <row r="70" spans="1:5" x14ac:dyDescent="0.25">
      <c r="A70" s="518" t="s">
        <v>51</v>
      </c>
      <c r="B70" s="303" t="s">
        <v>46</v>
      </c>
      <c r="C70" s="294" t="s">
        <v>127</v>
      </c>
      <c r="D70" s="295" t="s">
        <v>192</v>
      </c>
      <c r="E70" s="255" t="s">
        <v>1262</v>
      </c>
    </row>
    <row r="71" spans="1:5" x14ac:dyDescent="0.25">
      <c r="A71" s="518" t="s">
        <v>119</v>
      </c>
      <c r="B71" s="303" t="s">
        <v>46</v>
      </c>
      <c r="C71" s="294" t="s">
        <v>127</v>
      </c>
      <c r="D71" s="295" t="s">
        <v>192</v>
      </c>
      <c r="E71" s="255" t="s">
        <v>1263</v>
      </c>
    </row>
    <row r="72" spans="1:5" x14ac:dyDescent="0.25">
      <c r="A72" s="518" t="s">
        <v>214</v>
      </c>
      <c r="B72" s="303" t="s">
        <v>46</v>
      </c>
      <c r="C72" s="294" t="s">
        <v>127</v>
      </c>
      <c r="D72" s="295" t="s">
        <v>192</v>
      </c>
      <c r="E72" s="255" t="s">
        <v>1264</v>
      </c>
    </row>
    <row r="73" spans="1:5" x14ac:dyDescent="0.25">
      <c r="A73" s="518" t="s">
        <v>215</v>
      </c>
      <c r="B73" s="303" t="s">
        <v>46</v>
      </c>
      <c r="C73" s="294" t="s">
        <v>127</v>
      </c>
      <c r="D73" s="295" t="s">
        <v>192</v>
      </c>
      <c r="E73" s="255" t="s">
        <v>1265</v>
      </c>
    </row>
    <row r="74" spans="1:5" x14ac:dyDescent="0.25">
      <c r="A74" s="518" t="s">
        <v>120</v>
      </c>
      <c r="B74" s="303" t="s">
        <v>46</v>
      </c>
      <c r="C74" s="294" t="s">
        <v>127</v>
      </c>
      <c r="D74" s="295" t="s">
        <v>192</v>
      </c>
      <c r="E74" s="255" t="s">
        <v>1266</v>
      </c>
    </row>
    <row r="75" spans="1:5" x14ac:dyDescent="0.25">
      <c r="A75" s="518" t="s">
        <v>3</v>
      </c>
      <c r="B75" s="303" t="s">
        <v>46</v>
      </c>
      <c r="C75" s="294" t="s">
        <v>127</v>
      </c>
      <c r="D75" s="295" t="s">
        <v>192</v>
      </c>
      <c r="E75" s="255" t="s">
        <v>1267</v>
      </c>
    </row>
    <row r="76" spans="1:5" x14ac:dyDescent="0.25">
      <c r="A76" s="518" t="s">
        <v>121</v>
      </c>
      <c r="B76" s="303" t="s">
        <v>46</v>
      </c>
      <c r="C76" s="294" t="s">
        <v>127</v>
      </c>
      <c r="D76" s="295" t="s">
        <v>192</v>
      </c>
      <c r="E76" s="255" t="s">
        <v>1268</v>
      </c>
    </row>
    <row r="77" spans="1:5" ht="13" thickBot="1" x14ac:dyDescent="0.3">
      <c r="A77" s="312" t="s">
        <v>16</v>
      </c>
      <c r="B77" s="300" t="s">
        <v>47</v>
      </c>
      <c r="C77" s="301" t="s">
        <v>127</v>
      </c>
      <c r="D77" s="302" t="s">
        <v>192</v>
      </c>
      <c r="E77" s="359" t="s">
        <v>1269</v>
      </c>
    </row>
    <row r="78" spans="1:5" x14ac:dyDescent="0.25">
      <c r="A78" s="49"/>
      <c r="B78" s="49"/>
    </row>
  </sheetData>
  <sheetProtection algorithmName="SHA-512" hashValue="7XQRkYG6MrXdzsAId2584ULgljjfR/psWx8SRRS0/Q74pLvt+6HddmId3xIVldDKQCsFlDbaoNsdhAq6x8TvqQ==" saltValue="978fhGkszk39C5aZIHtcuw==" spinCount="100000" sheet="1" formatColumns="0" formatRows="0" sort="0" autoFilter="0"/>
  <mergeCells count="15">
    <mergeCell ref="E32:E33"/>
    <mergeCell ref="E45:E46"/>
    <mergeCell ref="E61:E62"/>
    <mergeCell ref="C61:C62"/>
    <mergeCell ref="B61:B62"/>
    <mergeCell ref="A61:A62"/>
    <mergeCell ref="D61:D62"/>
    <mergeCell ref="A32:A33"/>
    <mergeCell ref="B32:B33"/>
    <mergeCell ref="C32:C33"/>
    <mergeCell ref="D32:D33"/>
    <mergeCell ref="A45:A46"/>
    <mergeCell ref="D45:D46"/>
    <mergeCell ref="B45:B46"/>
    <mergeCell ref="C45:C46"/>
  </mergeCells>
  <hyperlinks>
    <hyperlink ref="A1" location="INDEX!A1" display="Back to INDEX" xr:uid="{00000000-0004-0000-16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FFC000"/>
  </sheetPr>
  <dimension ref="A1:G32"/>
  <sheetViews>
    <sheetView showGridLines="0" zoomScaleNormal="100" workbookViewId="0">
      <pane xSplit="1" ySplit="7" topLeftCell="B8" activePane="bottomRight" state="frozen"/>
      <selection pane="topRight" activeCell="B1" sqref="B1"/>
      <selection pane="bottomLeft" activeCell="A8" sqref="A8"/>
      <selection pane="bottomRight"/>
    </sheetView>
  </sheetViews>
  <sheetFormatPr defaultColWidth="9.296875" defaultRowHeight="12.5" x14ac:dyDescent="0.25"/>
  <cols>
    <col min="1" max="1" width="63.796875" style="16" customWidth="1"/>
    <col min="2" max="2" width="17.69921875" style="11" customWidth="1"/>
    <col min="3" max="3" width="12.796875" style="11" customWidth="1"/>
    <col min="4" max="4" width="12.796875" style="16" customWidth="1"/>
    <col min="5" max="5" width="213.69921875" style="16" customWidth="1"/>
    <col min="6" max="6" width="18.296875" style="16" customWidth="1"/>
    <col min="7" max="7" width="17.796875" style="16" customWidth="1"/>
    <col min="8" max="16384" width="9.296875" style="16"/>
  </cols>
  <sheetData>
    <row r="1" spans="1:7" ht="13" x14ac:dyDescent="0.3">
      <c r="A1" s="128" t="s">
        <v>1303</v>
      </c>
    </row>
    <row r="2" spans="1:7" ht="18" x14ac:dyDescent="0.35">
      <c r="A2" s="477" t="s">
        <v>1676</v>
      </c>
      <c r="B2" s="7"/>
      <c r="C2" s="5"/>
    </row>
    <row r="3" spans="1:7" ht="18" x14ac:dyDescent="0.3">
      <c r="A3" s="72" t="s">
        <v>304</v>
      </c>
      <c r="B3" s="7"/>
      <c r="C3" s="5"/>
    </row>
    <row r="4" spans="1:7" ht="18" x14ac:dyDescent="0.3">
      <c r="A4" s="21"/>
      <c r="B4" s="7"/>
      <c r="C4" s="5"/>
      <c r="F4" s="18"/>
      <c r="G4" s="18"/>
    </row>
    <row r="5" spans="1:7" ht="16" thickBot="1" x14ac:dyDescent="0.3">
      <c r="A5" s="1101" t="s">
        <v>70</v>
      </c>
      <c r="B5" s="1102"/>
      <c r="C5" s="4"/>
      <c r="F5" s="18"/>
      <c r="G5" s="18"/>
    </row>
    <row r="6" spans="1:7" ht="15.65" customHeight="1" x14ac:dyDescent="0.25">
      <c r="A6" s="1068" t="s">
        <v>72</v>
      </c>
      <c r="B6" s="1070" t="s">
        <v>73</v>
      </c>
      <c r="C6" s="1070" t="s">
        <v>122</v>
      </c>
      <c r="D6" s="1072" t="s">
        <v>52</v>
      </c>
      <c r="E6" s="1099" t="s">
        <v>661</v>
      </c>
    </row>
    <row r="7" spans="1:7" x14ac:dyDescent="0.25">
      <c r="A7" s="1103"/>
      <c r="B7" s="1104"/>
      <c r="C7" s="1104"/>
      <c r="D7" s="1105"/>
      <c r="E7" s="1100"/>
    </row>
    <row r="8" spans="1:7" ht="13" x14ac:dyDescent="0.3">
      <c r="A8" s="318" t="s">
        <v>20</v>
      </c>
      <c r="B8" s="278" t="s">
        <v>50</v>
      </c>
      <c r="C8" s="278" t="s">
        <v>133</v>
      </c>
      <c r="D8" s="324" t="s">
        <v>134</v>
      </c>
      <c r="E8" s="255" t="s">
        <v>20</v>
      </c>
    </row>
    <row r="9" spans="1:7" x14ac:dyDescent="0.25">
      <c r="A9" s="271" t="s">
        <v>54</v>
      </c>
      <c r="B9" s="278" t="s">
        <v>50</v>
      </c>
      <c r="C9" s="278" t="s">
        <v>133</v>
      </c>
      <c r="D9" s="324" t="s">
        <v>134</v>
      </c>
      <c r="E9" s="255" t="s">
        <v>1274</v>
      </c>
    </row>
    <row r="10" spans="1:7" ht="13" x14ac:dyDescent="0.3">
      <c r="A10" s="315" t="s">
        <v>189</v>
      </c>
      <c r="B10" s="280"/>
      <c r="C10" s="280"/>
      <c r="D10" s="325"/>
      <c r="E10" s="255"/>
    </row>
    <row r="11" spans="1:7" x14ac:dyDescent="0.25">
      <c r="A11" s="319" t="s">
        <v>142</v>
      </c>
      <c r="B11" s="280" t="s">
        <v>50</v>
      </c>
      <c r="C11" s="280" t="s">
        <v>133</v>
      </c>
      <c r="D11" s="325" t="s">
        <v>134</v>
      </c>
      <c r="E11" s="255" t="s">
        <v>1275</v>
      </c>
    </row>
    <row r="12" spans="1:7" x14ac:dyDescent="0.25">
      <c r="A12" s="319" t="s">
        <v>149</v>
      </c>
      <c r="B12" s="280" t="s">
        <v>50</v>
      </c>
      <c r="C12" s="280" t="s">
        <v>133</v>
      </c>
      <c r="D12" s="325" t="s">
        <v>134</v>
      </c>
      <c r="E12" s="255" t="s">
        <v>1276</v>
      </c>
    </row>
    <row r="13" spans="1:7" x14ac:dyDescent="0.25">
      <c r="A13" s="273"/>
      <c r="B13" s="280"/>
      <c r="C13" s="280"/>
      <c r="D13" s="325"/>
      <c r="E13" s="255"/>
    </row>
    <row r="14" spans="1:7" ht="13" x14ac:dyDescent="0.3">
      <c r="A14" s="270" t="s">
        <v>42</v>
      </c>
      <c r="B14" s="280" t="s">
        <v>50</v>
      </c>
      <c r="C14" s="280" t="s">
        <v>133</v>
      </c>
      <c r="D14" s="325" t="s">
        <v>134</v>
      </c>
      <c r="E14" s="255" t="s">
        <v>42</v>
      </c>
    </row>
    <row r="15" spans="1:7" x14ac:dyDescent="0.25">
      <c r="A15" s="273"/>
      <c r="B15" s="280"/>
      <c r="C15" s="280"/>
      <c r="D15" s="325"/>
      <c r="E15" s="255"/>
    </row>
    <row r="16" spans="1:7" ht="41" x14ac:dyDescent="0.25">
      <c r="A16" s="269" t="s">
        <v>1639</v>
      </c>
      <c r="B16" s="280" t="s">
        <v>50</v>
      </c>
      <c r="C16" s="280" t="s">
        <v>133</v>
      </c>
      <c r="D16" s="325" t="s">
        <v>134</v>
      </c>
      <c r="E16" s="255" t="s">
        <v>1277</v>
      </c>
    </row>
    <row r="17" spans="1:7" x14ac:dyDescent="0.25">
      <c r="A17" s="271" t="s">
        <v>54</v>
      </c>
      <c r="B17" s="280" t="s">
        <v>50</v>
      </c>
      <c r="C17" s="280" t="s">
        <v>133</v>
      </c>
      <c r="D17" s="325" t="s">
        <v>134</v>
      </c>
      <c r="E17" s="255" t="s">
        <v>816</v>
      </c>
    </row>
    <row r="18" spans="1:7" ht="13" x14ac:dyDescent="0.3">
      <c r="A18" s="272" t="s">
        <v>55</v>
      </c>
      <c r="B18" s="280"/>
      <c r="C18" s="280"/>
      <c r="D18" s="325"/>
      <c r="E18" s="255"/>
    </row>
    <row r="19" spans="1:7" x14ac:dyDescent="0.25">
      <c r="A19" s="319" t="s">
        <v>149</v>
      </c>
      <c r="B19" s="280" t="s">
        <v>50</v>
      </c>
      <c r="C19" s="280" t="s">
        <v>133</v>
      </c>
      <c r="D19" s="325" t="s">
        <v>134</v>
      </c>
      <c r="E19" s="255" t="s">
        <v>817</v>
      </c>
    </row>
    <row r="20" spans="1:7" ht="13" x14ac:dyDescent="0.3">
      <c r="A20" s="320" t="s">
        <v>6</v>
      </c>
      <c r="B20" s="280"/>
      <c r="C20" s="280"/>
      <c r="D20" s="325"/>
      <c r="E20" s="255"/>
    </row>
    <row r="21" spans="1:7" x14ac:dyDescent="0.25">
      <c r="A21" s="321" t="s">
        <v>190</v>
      </c>
      <c r="B21" s="280" t="s">
        <v>50</v>
      </c>
      <c r="C21" s="280" t="s">
        <v>133</v>
      </c>
      <c r="D21" s="325" t="s">
        <v>134</v>
      </c>
      <c r="E21" s="255" t="s">
        <v>1278</v>
      </c>
    </row>
    <row r="22" spans="1:7" x14ac:dyDescent="0.25">
      <c r="A22" s="319" t="s">
        <v>142</v>
      </c>
      <c r="B22" s="280" t="s">
        <v>50</v>
      </c>
      <c r="C22" s="280" t="s">
        <v>133</v>
      </c>
      <c r="D22" s="325" t="s">
        <v>134</v>
      </c>
      <c r="E22" s="255" t="s">
        <v>889</v>
      </c>
    </row>
    <row r="23" spans="1:7" ht="13" x14ac:dyDescent="0.3">
      <c r="A23" s="320" t="s">
        <v>6</v>
      </c>
      <c r="B23" s="280"/>
      <c r="C23" s="280"/>
      <c r="D23" s="325"/>
      <c r="E23" s="255"/>
    </row>
    <row r="24" spans="1:7" x14ac:dyDescent="0.25">
      <c r="A24" s="321" t="s">
        <v>190</v>
      </c>
      <c r="B24" s="280" t="s">
        <v>50</v>
      </c>
      <c r="C24" s="280" t="s">
        <v>133</v>
      </c>
      <c r="D24" s="325" t="s">
        <v>134</v>
      </c>
      <c r="E24" s="255" t="s">
        <v>1279</v>
      </c>
    </row>
    <row r="25" spans="1:7" x14ac:dyDescent="0.25">
      <c r="A25" s="273"/>
      <c r="B25" s="280"/>
      <c r="C25" s="280"/>
      <c r="D25" s="325"/>
      <c r="E25" s="255"/>
    </row>
    <row r="26" spans="1:7" ht="26" x14ac:dyDescent="0.3">
      <c r="A26" s="322" t="s">
        <v>25</v>
      </c>
      <c r="B26" s="280" t="s">
        <v>50</v>
      </c>
      <c r="C26" s="280" t="s">
        <v>133</v>
      </c>
      <c r="D26" s="325" t="s">
        <v>134</v>
      </c>
      <c r="E26" s="255" t="s">
        <v>25</v>
      </c>
    </row>
    <row r="27" spans="1:7" x14ac:dyDescent="0.25">
      <c r="A27" s="273"/>
      <c r="B27" s="280"/>
      <c r="C27" s="280"/>
      <c r="D27" s="325"/>
      <c r="E27" s="255"/>
    </row>
    <row r="28" spans="1:7" ht="13.5" thickBot="1" x14ac:dyDescent="0.35">
      <c r="A28" s="323" t="s">
        <v>196</v>
      </c>
      <c r="B28" s="283" t="s">
        <v>50</v>
      </c>
      <c r="C28" s="283" t="s">
        <v>133</v>
      </c>
      <c r="D28" s="326" t="s">
        <v>134</v>
      </c>
      <c r="E28" s="359" t="s">
        <v>196</v>
      </c>
    </row>
    <row r="29" spans="1:7" ht="42" customHeight="1" x14ac:dyDescent="0.25">
      <c r="A29" s="1062" t="s">
        <v>1751</v>
      </c>
      <c r="B29" s="78"/>
      <c r="C29" s="78"/>
      <c r="D29" s="78"/>
      <c r="E29" s="78"/>
      <c r="F29" s="55"/>
      <c r="G29" s="55"/>
    </row>
    <row r="30" spans="1:7" ht="28.5" customHeight="1" x14ac:dyDescent="0.25">
      <c r="A30" s="1063"/>
      <c r="B30" s="55"/>
      <c r="C30" s="55"/>
      <c r="D30" s="55"/>
      <c r="E30" s="55"/>
      <c r="F30" s="55"/>
      <c r="G30" s="55"/>
    </row>
    <row r="31" spans="1:7" x14ac:dyDescent="0.25">
      <c r="A31" s="55"/>
      <c r="B31" s="55"/>
      <c r="C31" s="55"/>
      <c r="D31" s="55"/>
      <c r="E31" s="55"/>
      <c r="F31" s="55"/>
      <c r="G31" s="55"/>
    </row>
    <row r="32" spans="1:7" ht="13" x14ac:dyDescent="0.3">
      <c r="A32" s="128" t="s">
        <v>1303</v>
      </c>
    </row>
  </sheetData>
  <sheetProtection algorithmName="SHA-512" hashValue="xuMUVjOo1gXK00E5AXhStnnAZBMhf1Cr3DezULfn15v90CmFptBN1CPRrngTazTp2hLqdFtJjg1GLhHWo4YWvA==" saltValue="Sjs+/uuXwmKh2NVzJl2f7Q==" spinCount="100000" sheet="1" formatColumns="0" formatRows="0" sort="0" autoFilter="0"/>
  <mergeCells count="7">
    <mergeCell ref="A29:A30"/>
    <mergeCell ref="E6:E7"/>
    <mergeCell ref="A5:B5"/>
    <mergeCell ref="A6:A7"/>
    <mergeCell ref="B6:B7"/>
    <mergeCell ref="C6:C7"/>
    <mergeCell ref="D6:D7"/>
  </mergeCells>
  <hyperlinks>
    <hyperlink ref="A32" location="INDEX!A1" display="Back to INDEX" xr:uid="{00000000-0004-0000-1700-000000000000}"/>
    <hyperlink ref="A1" location="INDEX!A1" display="Back to INDEX" xr:uid="{00000000-0004-0000-1700-000001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FFC000"/>
  </sheetPr>
  <dimension ref="A1:F69"/>
  <sheetViews>
    <sheetView showGridLines="0" zoomScaleNormal="100" workbookViewId="0">
      <selection activeCell="A35" sqref="A35"/>
    </sheetView>
  </sheetViews>
  <sheetFormatPr defaultColWidth="9.19921875" defaultRowHeight="13" x14ac:dyDescent="0.3"/>
  <cols>
    <col min="1" max="1" width="49.296875" style="8" customWidth="1"/>
    <col min="2" max="2" width="16" style="8" customWidth="1"/>
    <col min="3" max="3" width="12.19921875" style="8" customWidth="1"/>
    <col min="4" max="4" width="13.796875" style="8" customWidth="1"/>
    <col min="5" max="5" width="227.796875" style="8" bestFit="1" customWidth="1"/>
    <col min="6" max="6" width="26.796875" style="8" customWidth="1"/>
    <col min="7" max="16384" width="9.19921875" style="8"/>
  </cols>
  <sheetData>
    <row r="1" spans="1:6" s="126" customFormat="1" x14ac:dyDescent="0.3">
      <c r="A1" s="128" t="s">
        <v>1303</v>
      </c>
    </row>
    <row r="2" spans="1:6" s="10" customFormat="1" ht="15.5" x14ac:dyDescent="0.35">
      <c r="A2" s="478" t="s">
        <v>1677</v>
      </c>
      <c r="B2" s="14"/>
    </row>
    <row r="3" spans="1:6" x14ac:dyDescent="0.3">
      <c r="A3" s="79" t="s">
        <v>305</v>
      </c>
      <c r="B3" s="20"/>
      <c r="C3" s="10"/>
    </row>
    <row r="4" spans="1:6" ht="13.5" thickBot="1" x14ac:dyDescent="0.35">
      <c r="A4" s="21"/>
      <c r="B4" s="6"/>
    </row>
    <row r="5" spans="1:6" ht="16.399999999999999" customHeight="1" x14ac:dyDescent="0.3">
      <c r="A5" s="1106" t="s">
        <v>72</v>
      </c>
      <c r="B5" s="1082" t="s">
        <v>111</v>
      </c>
      <c r="C5" s="1082" t="s">
        <v>122</v>
      </c>
      <c r="D5" s="1084" t="s">
        <v>52</v>
      </c>
      <c r="E5" s="1108" t="s">
        <v>661</v>
      </c>
      <c r="F5" s="126"/>
    </row>
    <row r="6" spans="1:6" x14ac:dyDescent="0.3">
      <c r="A6" s="1107"/>
      <c r="B6" s="1091"/>
      <c r="C6" s="1091"/>
      <c r="D6" s="1092"/>
      <c r="E6" s="1109"/>
      <c r="F6" s="126"/>
    </row>
    <row r="7" spans="1:6" ht="13.4" customHeight="1" x14ac:dyDescent="0.3">
      <c r="A7" s="327" t="s">
        <v>1</v>
      </c>
      <c r="B7" s="332"/>
      <c r="C7" s="332"/>
      <c r="D7" s="292"/>
      <c r="E7" s="255"/>
      <c r="F7" s="126"/>
    </row>
    <row r="8" spans="1:6" ht="13.4" customHeight="1" x14ac:dyDescent="0.3">
      <c r="A8" s="663" t="s">
        <v>77</v>
      </c>
      <c r="B8" s="664" t="s">
        <v>45</v>
      </c>
      <c r="C8" s="664" t="s">
        <v>127</v>
      </c>
      <c r="D8" s="665" t="s">
        <v>192</v>
      </c>
      <c r="E8" s="647" t="s">
        <v>526</v>
      </c>
      <c r="F8" s="126"/>
    </row>
    <row r="9" spans="1:6" ht="13.4" customHeight="1" x14ac:dyDescent="0.3">
      <c r="A9" s="663" t="s">
        <v>124</v>
      </c>
      <c r="B9" s="664" t="s">
        <v>45</v>
      </c>
      <c r="C9" s="664" t="s">
        <v>127</v>
      </c>
      <c r="D9" s="665" t="s">
        <v>192</v>
      </c>
      <c r="E9" s="647" t="s">
        <v>527</v>
      </c>
      <c r="F9" s="126"/>
    </row>
    <row r="10" spans="1:6" ht="13.4" customHeight="1" x14ac:dyDescent="0.3">
      <c r="A10" s="663" t="s">
        <v>125</v>
      </c>
      <c r="B10" s="664" t="s">
        <v>45</v>
      </c>
      <c r="C10" s="664" t="s">
        <v>127</v>
      </c>
      <c r="D10" s="665" t="s">
        <v>192</v>
      </c>
      <c r="E10" s="647" t="s">
        <v>528</v>
      </c>
      <c r="F10" s="126"/>
    </row>
    <row r="11" spans="1:6" ht="13.4" customHeight="1" x14ac:dyDescent="0.3">
      <c r="A11" s="663" t="s">
        <v>91</v>
      </c>
      <c r="B11" s="664" t="s">
        <v>45</v>
      </c>
      <c r="C11" s="664" t="s">
        <v>127</v>
      </c>
      <c r="D11" s="665" t="s">
        <v>192</v>
      </c>
      <c r="E11" s="647" t="s">
        <v>1280</v>
      </c>
      <c r="F11" s="126"/>
    </row>
    <row r="12" spans="1:6" ht="25" x14ac:dyDescent="0.3">
      <c r="A12" s="663" t="s">
        <v>306</v>
      </c>
      <c r="B12" s="666" t="s">
        <v>45</v>
      </c>
      <c r="C12" s="666" t="s">
        <v>127</v>
      </c>
      <c r="D12" s="667" t="s">
        <v>192</v>
      </c>
      <c r="E12" s="647" t="s">
        <v>1281</v>
      </c>
      <c r="F12" s="126"/>
    </row>
    <row r="13" spans="1:6" ht="13.4" customHeight="1" x14ac:dyDescent="0.3">
      <c r="A13" s="328"/>
      <c r="B13" s="333"/>
      <c r="C13" s="333"/>
      <c r="D13" s="334"/>
      <c r="E13" s="255"/>
      <c r="F13" s="126"/>
    </row>
    <row r="14" spans="1:6" ht="13.4" customHeight="1" x14ac:dyDescent="0.3">
      <c r="A14" s="329" t="s">
        <v>51</v>
      </c>
      <c r="B14" s="335"/>
      <c r="C14" s="335"/>
      <c r="D14" s="334"/>
      <c r="E14" s="255"/>
      <c r="F14" s="126"/>
    </row>
    <row r="15" spans="1:6" ht="13.4" customHeight="1" x14ac:dyDescent="0.3">
      <c r="A15" s="663" t="s">
        <v>77</v>
      </c>
      <c r="B15" s="666" t="s">
        <v>45</v>
      </c>
      <c r="C15" s="666" t="s">
        <v>127</v>
      </c>
      <c r="D15" s="667" t="s">
        <v>192</v>
      </c>
      <c r="E15" s="647" t="s">
        <v>529</v>
      </c>
      <c r="F15" s="126"/>
    </row>
    <row r="16" spans="1:6" ht="13.4" customHeight="1" x14ac:dyDescent="0.3">
      <c r="A16" s="663" t="s">
        <v>124</v>
      </c>
      <c r="B16" s="666" t="s">
        <v>45</v>
      </c>
      <c r="C16" s="666" t="s">
        <v>127</v>
      </c>
      <c r="D16" s="667" t="s">
        <v>192</v>
      </c>
      <c r="E16" s="647" t="s">
        <v>530</v>
      </c>
      <c r="F16" s="126"/>
    </row>
    <row r="17" spans="1:6" ht="13.4" customHeight="1" x14ac:dyDescent="0.3">
      <c r="A17" s="663" t="s">
        <v>125</v>
      </c>
      <c r="B17" s="666" t="s">
        <v>45</v>
      </c>
      <c r="C17" s="666" t="s">
        <v>127</v>
      </c>
      <c r="D17" s="667" t="s">
        <v>192</v>
      </c>
      <c r="E17" s="647" t="s">
        <v>531</v>
      </c>
      <c r="F17" s="126"/>
    </row>
    <row r="18" spans="1:6" ht="13.4" customHeight="1" x14ac:dyDescent="0.3">
      <c r="A18" s="663" t="s">
        <v>91</v>
      </c>
      <c r="B18" s="666" t="s">
        <v>45</v>
      </c>
      <c r="C18" s="666" t="s">
        <v>127</v>
      </c>
      <c r="D18" s="667" t="s">
        <v>192</v>
      </c>
      <c r="E18" s="647" t="s">
        <v>1282</v>
      </c>
      <c r="F18" s="126"/>
    </row>
    <row r="19" spans="1:6" ht="25" x14ac:dyDescent="0.3">
      <c r="A19" s="663" t="s">
        <v>306</v>
      </c>
      <c r="B19" s="666" t="s">
        <v>45</v>
      </c>
      <c r="C19" s="666" t="s">
        <v>127</v>
      </c>
      <c r="D19" s="667" t="s">
        <v>192</v>
      </c>
      <c r="E19" s="647" t="s">
        <v>1283</v>
      </c>
      <c r="F19" s="126"/>
    </row>
    <row r="20" spans="1:6" ht="13.4" customHeight="1" x14ac:dyDescent="0.3">
      <c r="A20" s="328"/>
      <c r="B20" s="333"/>
      <c r="C20" s="333"/>
      <c r="D20" s="334"/>
      <c r="E20" s="255"/>
      <c r="F20" s="126"/>
    </row>
    <row r="21" spans="1:6" ht="13.4" customHeight="1" x14ac:dyDescent="0.3">
      <c r="A21" s="329" t="s">
        <v>309</v>
      </c>
      <c r="B21" s="335"/>
      <c r="C21" s="335"/>
      <c r="D21" s="334"/>
      <c r="E21" s="255"/>
      <c r="F21" s="126"/>
    </row>
    <row r="22" spans="1:6" ht="13.4" customHeight="1" x14ac:dyDescent="0.3">
      <c r="A22" s="663" t="s">
        <v>77</v>
      </c>
      <c r="B22" s="666" t="s">
        <v>45</v>
      </c>
      <c r="C22" s="666" t="s">
        <v>127</v>
      </c>
      <c r="D22" s="667" t="s">
        <v>192</v>
      </c>
      <c r="E22" s="647" t="s">
        <v>1284</v>
      </c>
      <c r="F22" s="126"/>
    </row>
    <row r="23" spans="1:6" ht="13.4" customHeight="1" x14ac:dyDescent="0.3">
      <c r="A23" s="663" t="s">
        <v>124</v>
      </c>
      <c r="B23" s="666" t="s">
        <v>45</v>
      </c>
      <c r="C23" s="666" t="s">
        <v>127</v>
      </c>
      <c r="D23" s="667" t="s">
        <v>192</v>
      </c>
      <c r="E23" s="647" t="s">
        <v>1285</v>
      </c>
      <c r="F23" s="126"/>
    </row>
    <row r="24" spans="1:6" ht="13.4" customHeight="1" x14ac:dyDescent="0.3">
      <c r="A24" s="663" t="s">
        <v>125</v>
      </c>
      <c r="B24" s="666" t="s">
        <v>45</v>
      </c>
      <c r="C24" s="666" t="s">
        <v>127</v>
      </c>
      <c r="D24" s="667" t="s">
        <v>192</v>
      </c>
      <c r="E24" s="647" t="s">
        <v>1286</v>
      </c>
      <c r="F24" s="126"/>
    </row>
    <row r="25" spans="1:6" ht="13.4" customHeight="1" x14ac:dyDescent="0.3">
      <c r="A25" s="663" t="s">
        <v>91</v>
      </c>
      <c r="B25" s="666" t="s">
        <v>45</v>
      </c>
      <c r="C25" s="666" t="s">
        <v>127</v>
      </c>
      <c r="D25" s="667" t="s">
        <v>192</v>
      </c>
      <c r="E25" s="647" t="s">
        <v>1287</v>
      </c>
      <c r="F25" s="126"/>
    </row>
    <row r="26" spans="1:6" ht="25" x14ac:dyDescent="0.3">
      <c r="A26" s="663" t="s">
        <v>306</v>
      </c>
      <c r="B26" s="666" t="s">
        <v>45</v>
      </c>
      <c r="C26" s="666" t="s">
        <v>127</v>
      </c>
      <c r="D26" s="667" t="s">
        <v>192</v>
      </c>
      <c r="E26" s="647" t="s">
        <v>1288</v>
      </c>
      <c r="F26" s="126"/>
    </row>
    <row r="27" spans="1:6" s="3" customFormat="1" ht="13.4" customHeight="1" x14ac:dyDescent="0.3">
      <c r="A27" s="330"/>
      <c r="B27" s="336"/>
      <c r="C27" s="336"/>
      <c r="D27" s="337"/>
      <c r="E27" s="255"/>
      <c r="F27" s="125"/>
    </row>
    <row r="28" spans="1:6" s="3" customFormat="1" ht="13.4" customHeight="1" x14ac:dyDescent="0.3">
      <c r="A28" s="88" t="s">
        <v>233</v>
      </c>
      <c r="B28" s="338"/>
      <c r="C28" s="336"/>
      <c r="D28" s="337"/>
      <c r="E28" s="255"/>
      <c r="F28" s="125"/>
    </row>
    <row r="29" spans="1:6" s="3" customFormat="1" ht="13.4" customHeight="1" x14ac:dyDescent="0.3">
      <c r="A29" s="119" t="s">
        <v>26</v>
      </c>
      <c r="B29" s="333"/>
      <c r="C29" s="333"/>
      <c r="D29" s="334"/>
      <c r="E29" s="255"/>
      <c r="F29" s="125"/>
    </row>
    <row r="30" spans="1:6" s="3" customFormat="1" ht="13.4" customHeight="1" x14ac:dyDescent="0.3">
      <c r="A30" s="668" t="s">
        <v>77</v>
      </c>
      <c r="B30" s="666" t="s">
        <v>45</v>
      </c>
      <c r="C30" s="666" t="s">
        <v>127</v>
      </c>
      <c r="D30" s="667" t="s">
        <v>192</v>
      </c>
      <c r="E30" s="647" t="s">
        <v>1289</v>
      </c>
      <c r="F30" s="125"/>
    </row>
    <row r="31" spans="1:6" s="3" customFormat="1" ht="13.4" customHeight="1" x14ac:dyDescent="0.3">
      <c r="A31" s="668" t="s">
        <v>124</v>
      </c>
      <c r="B31" s="666" t="s">
        <v>45</v>
      </c>
      <c r="C31" s="666" t="s">
        <v>127</v>
      </c>
      <c r="D31" s="667" t="s">
        <v>192</v>
      </c>
      <c r="E31" s="647" t="s">
        <v>532</v>
      </c>
      <c r="F31" s="125"/>
    </row>
    <row r="32" spans="1:6" s="3" customFormat="1" ht="13.4" customHeight="1" x14ac:dyDescent="0.3">
      <c r="A32" s="668" t="s">
        <v>125</v>
      </c>
      <c r="B32" s="666" t="s">
        <v>45</v>
      </c>
      <c r="C32" s="666" t="s">
        <v>127</v>
      </c>
      <c r="D32" s="667" t="s">
        <v>192</v>
      </c>
      <c r="E32" s="647" t="s">
        <v>533</v>
      </c>
      <c r="F32" s="125"/>
    </row>
    <row r="33" spans="1:6" s="3" customFormat="1" ht="13.4" customHeight="1" x14ac:dyDescent="0.3">
      <c r="A33" s="668" t="s">
        <v>91</v>
      </c>
      <c r="B33" s="666" t="s">
        <v>45</v>
      </c>
      <c r="C33" s="666" t="s">
        <v>127</v>
      </c>
      <c r="D33" s="667" t="s">
        <v>192</v>
      </c>
      <c r="E33" s="647" t="s">
        <v>1290</v>
      </c>
      <c r="F33" s="125"/>
    </row>
    <row r="34" spans="1:6" s="3" customFormat="1" ht="25" x14ac:dyDescent="0.3">
      <c r="A34" s="668" t="s">
        <v>311</v>
      </c>
      <c r="B34" s="666" t="s">
        <v>45</v>
      </c>
      <c r="C34" s="666" t="s">
        <v>127</v>
      </c>
      <c r="D34" s="667" t="s">
        <v>192</v>
      </c>
      <c r="E34" s="647" t="s">
        <v>1291</v>
      </c>
      <c r="F34" s="125"/>
    </row>
    <row r="35" spans="1:6" s="3" customFormat="1" ht="25" x14ac:dyDescent="0.3">
      <c r="A35" s="119" t="s">
        <v>234</v>
      </c>
      <c r="B35" s="338"/>
      <c r="C35" s="336"/>
      <c r="D35" s="337"/>
      <c r="E35" s="255"/>
      <c r="F35" s="125"/>
    </row>
    <row r="36" spans="1:6" s="3" customFormat="1" ht="13.4" customHeight="1" x14ac:dyDescent="0.3">
      <c r="A36" s="668" t="s">
        <v>77</v>
      </c>
      <c r="B36" s="666" t="s">
        <v>45</v>
      </c>
      <c r="C36" s="666" t="s">
        <v>127</v>
      </c>
      <c r="D36" s="667" t="s">
        <v>192</v>
      </c>
      <c r="E36" s="647" t="s">
        <v>534</v>
      </c>
      <c r="F36" s="125"/>
    </row>
    <row r="37" spans="1:6" s="3" customFormat="1" ht="13.4" customHeight="1" x14ac:dyDescent="0.3">
      <c r="A37" s="668" t="s">
        <v>124</v>
      </c>
      <c r="B37" s="666" t="s">
        <v>45</v>
      </c>
      <c r="C37" s="666" t="s">
        <v>127</v>
      </c>
      <c r="D37" s="667" t="s">
        <v>192</v>
      </c>
      <c r="E37" s="647" t="s">
        <v>535</v>
      </c>
      <c r="F37" s="125"/>
    </row>
    <row r="38" spans="1:6" s="3" customFormat="1" ht="13.4" customHeight="1" x14ac:dyDescent="0.3">
      <c r="A38" s="668" t="s">
        <v>125</v>
      </c>
      <c r="B38" s="666" t="s">
        <v>45</v>
      </c>
      <c r="C38" s="666" t="s">
        <v>127</v>
      </c>
      <c r="D38" s="667" t="s">
        <v>192</v>
      </c>
      <c r="E38" s="647" t="s">
        <v>536</v>
      </c>
      <c r="F38" s="125"/>
    </row>
    <row r="39" spans="1:6" s="3" customFormat="1" ht="13.4" customHeight="1" x14ac:dyDescent="0.3">
      <c r="A39" s="668" t="s">
        <v>91</v>
      </c>
      <c r="B39" s="666" t="s">
        <v>45</v>
      </c>
      <c r="C39" s="666" t="s">
        <v>127</v>
      </c>
      <c r="D39" s="667" t="s">
        <v>192</v>
      </c>
      <c r="E39" s="647" t="s">
        <v>1292</v>
      </c>
      <c r="F39" s="125"/>
    </row>
    <row r="40" spans="1:6" s="3" customFormat="1" ht="25" x14ac:dyDescent="0.3">
      <c r="A40" s="668" t="s">
        <v>311</v>
      </c>
      <c r="B40" s="666" t="s">
        <v>45</v>
      </c>
      <c r="C40" s="666" t="s">
        <v>127</v>
      </c>
      <c r="D40" s="667" t="s">
        <v>192</v>
      </c>
      <c r="E40" s="647" t="s">
        <v>1293</v>
      </c>
      <c r="F40" s="125"/>
    </row>
    <row r="41" spans="1:6" s="3" customFormat="1" ht="25" x14ac:dyDescent="0.3">
      <c r="A41" s="119" t="s">
        <v>235</v>
      </c>
      <c r="B41" s="338"/>
      <c r="C41" s="336"/>
      <c r="D41" s="337"/>
      <c r="E41" s="255"/>
      <c r="F41" s="125"/>
    </row>
    <row r="42" spans="1:6" s="3" customFormat="1" ht="13.4" customHeight="1" x14ac:dyDescent="0.3">
      <c r="A42" s="668" t="s">
        <v>77</v>
      </c>
      <c r="B42" s="666" t="s">
        <v>45</v>
      </c>
      <c r="C42" s="666" t="s">
        <v>127</v>
      </c>
      <c r="D42" s="667" t="s">
        <v>192</v>
      </c>
      <c r="E42" s="647" t="s">
        <v>538</v>
      </c>
      <c r="F42" s="125"/>
    </row>
    <row r="43" spans="1:6" s="3" customFormat="1" ht="13.4" customHeight="1" x14ac:dyDescent="0.3">
      <c r="A43" s="668" t="s">
        <v>124</v>
      </c>
      <c r="B43" s="666" t="s">
        <v>45</v>
      </c>
      <c r="C43" s="666" t="s">
        <v>127</v>
      </c>
      <c r="D43" s="667" t="s">
        <v>192</v>
      </c>
      <c r="E43" s="647" t="s">
        <v>539</v>
      </c>
      <c r="F43" s="125"/>
    </row>
    <row r="44" spans="1:6" s="3" customFormat="1" ht="13.4" customHeight="1" x14ac:dyDescent="0.3">
      <c r="A44" s="668" t="s">
        <v>125</v>
      </c>
      <c r="B44" s="666" t="s">
        <v>45</v>
      </c>
      <c r="C44" s="666" t="s">
        <v>127</v>
      </c>
      <c r="D44" s="667" t="s">
        <v>192</v>
      </c>
      <c r="E44" s="647" t="s">
        <v>540</v>
      </c>
      <c r="F44" s="125"/>
    </row>
    <row r="45" spans="1:6" s="3" customFormat="1" ht="13.4" customHeight="1" x14ac:dyDescent="0.3">
      <c r="A45" s="668" t="s">
        <v>91</v>
      </c>
      <c r="B45" s="666" t="s">
        <v>45</v>
      </c>
      <c r="C45" s="666" t="s">
        <v>127</v>
      </c>
      <c r="D45" s="667" t="s">
        <v>192</v>
      </c>
      <c r="E45" s="647" t="s">
        <v>1294</v>
      </c>
      <c r="F45" s="125"/>
    </row>
    <row r="46" spans="1:6" s="3" customFormat="1" ht="25" x14ac:dyDescent="0.3">
      <c r="A46" s="668" t="s">
        <v>311</v>
      </c>
      <c r="B46" s="666" t="s">
        <v>45</v>
      </c>
      <c r="C46" s="666" t="s">
        <v>127</v>
      </c>
      <c r="D46" s="667" t="s">
        <v>192</v>
      </c>
      <c r="E46" s="647" t="s">
        <v>1295</v>
      </c>
      <c r="F46" s="125"/>
    </row>
    <row r="47" spans="1:6" s="3" customFormat="1" ht="13.4" customHeight="1" x14ac:dyDescent="0.3">
      <c r="A47" s="331"/>
      <c r="B47" s="336"/>
      <c r="C47" s="336"/>
      <c r="D47" s="337"/>
      <c r="E47" s="255"/>
      <c r="F47" s="125"/>
    </row>
    <row r="48" spans="1:6" ht="13.4" customHeight="1" x14ac:dyDescent="0.3">
      <c r="A48" s="329" t="s">
        <v>33</v>
      </c>
      <c r="B48" s="335"/>
      <c r="C48" s="335"/>
      <c r="D48" s="334"/>
      <c r="E48" s="255"/>
      <c r="F48" s="126"/>
    </row>
    <row r="49" spans="1:6" ht="13.4" customHeight="1" x14ac:dyDescent="0.3">
      <c r="A49" s="663" t="s">
        <v>77</v>
      </c>
      <c r="B49" s="666" t="s">
        <v>47</v>
      </c>
      <c r="C49" s="666" t="s">
        <v>127</v>
      </c>
      <c r="D49" s="667" t="s">
        <v>192</v>
      </c>
      <c r="E49" s="647" t="s">
        <v>518</v>
      </c>
      <c r="F49" s="126"/>
    </row>
    <row r="50" spans="1:6" ht="13.4" customHeight="1" x14ac:dyDescent="0.3">
      <c r="A50" s="663" t="s">
        <v>124</v>
      </c>
      <c r="B50" s="666" t="s">
        <v>47</v>
      </c>
      <c r="C50" s="666" t="s">
        <v>127</v>
      </c>
      <c r="D50" s="667" t="s">
        <v>192</v>
      </c>
      <c r="E50" s="647" t="s">
        <v>519</v>
      </c>
      <c r="F50" s="126"/>
    </row>
    <row r="51" spans="1:6" ht="13.4" customHeight="1" x14ac:dyDescent="0.3">
      <c r="A51" s="663" t="s">
        <v>125</v>
      </c>
      <c r="B51" s="666" t="s">
        <v>47</v>
      </c>
      <c r="C51" s="666" t="s">
        <v>127</v>
      </c>
      <c r="D51" s="667" t="s">
        <v>192</v>
      </c>
      <c r="E51" s="647" t="s">
        <v>520</v>
      </c>
      <c r="F51" s="126"/>
    </row>
    <row r="52" spans="1:6" ht="13.4" customHeight="1" x14ac:dyDescent="0.3">
      <c r="A52" s="663" t="s">
        <v>91</v>
      </c>
      <c r="B52" s="666" t="s">
        <v>47</v>
      </c>
      <c r="C52" s="666" t="s">
        <v>127</v>
      </c>
      <c r="D52" s="667" t="s">
        <v>192</v>
      </c>
      <c r="E52" s="647" t="s">
        <v>1296</v>
      </c>
      <c r="F52" s="126"/>
    </row>
    <row r="53" spans="1:6" ht="25" x14ac:dyDescent="0.3">
      <c r="A53" s="663" t="s">
        <v>306</v>
      </c>
      <c r="B53" s="666" t="s">
        <v>47</v>
      </c>
      <c r="C53" s="666" t="s">
        <v>127</v>
      </c>
      <c r="D53" s="667" t="s">
        <v>192</v>
      </c>
      <c r="E53" s="647" t="s">
        <v>1297</v>
      </c>
      <c r="F53" s="126"/>
    </row>
    <row r="54" spans="1:6" ht="13.4" customHeight="1" x14ac:dyDescent="0.3">
      <c r="A54" s="329" t="s">
        <v>32</v>
      </c>
      <c r="B54" s="335"/>
      <c r="C54" s="335"/>
      <c r="D54" s="334"/>
      <c r="E54" s="255"/>
      <c r="F54" s="126"/>
    </row>
    <row r="55" spans="1:6" ht="13.4" customHeight="1" x14ac:dyDescent="0.3">
      <c r="A55" s="663" t="s">
        <v>77</v>
      </c>
      <c r="B55" s="666" t="s">
        <v>47</v>
      </c>
      <c r="C55" s="666" t="s">
        <v>127</v>
      </c>
      <c r="D55" s="667" t="s">
        <v>192</v>
      </c>
      <c r="E55" s="647" t="s">
        <v>521</v>
      </c>
      <c r="F55" s="126"/>
    </row>
    <row r="56" spans="1:6" ht="13.4" customHeight="1" x14ac:dyDescent="0.3">
      <c r="A56" s="663" t="s">
        <v>124</v>
      </c>
      <c r="B56" s="666" t="s">
        <v>47</v>
      </c>
      <c r="C56" s="666" t="s">
        <v>127</v>
      </c>
      <c r="D56" s="667" t="s">
        <v>192</v>
      </c>
      <c r="E56" s="647" t="s">
        <v>522</v>
      </c>
      <c r="F56" s="126"/>
    </row>
    <row r="57" spans="1:6" ht="13.4" customHeight="1" x14ac:dyDescent="0.3">
      <c r="A57" s="663" t="s">
        <v>125</v>
      </c>
      <c r="B57" s="666" t="s">
        <v>47</v>
      </c>
      <c r="C57" s="666" t="s">
        <v>127</v>
      </c>
      <c r="D57" s="667" t="s">
        <v>192</v>
      </c>
      <c r="E57" s="647" t="s">
        <v>523</v>
      </c>
      <c r="F57" s="126"/>
    </row>
    <row r="58" spans="1:6" ht="13.4" customHeight="1" x14ac:dyDescent="0.3">
      <c r="A58" s="663" t="s">
        <v>91</v>
      </c>
      <c r="B58" s="666" t="s">
        <v>47</v>
      </c>
      <c r="C58" s="666" t="s">
        <v>127</v>
      </c>
      <c r="D58" s="667" t="s">
        <v>192</v>
      </c>
      <c r="E58" s="647" t="s">
        <v>1298</v>
      </c>
      <c r="F58" s="126"/>
    </row>
    <row r="59" spans="1:6" ht="25" x14ac:dyDescent="0.3">
      <c r="A59" s="663" t="s">
        <v>306</v>
      </c>
      <c r="B59" s="666" t="s">
        <v>47</v>
      </c>
      <c r="C59" s="666" t="s">
        <v>127</v>
      </c>
      <c r="D59" s="667" t="s">
        <v>192</v>
      </c>
      <c r="E59" s="647" t="s">
        <v>1299</v>
      </c>
      <c r="F59" s="126"/>
    </row>
    <row r="60" spans="1:6" ht="13.4" customHeight="1" x14ac:dyDescent="0.3">
      <c r="A60" s="329" t="s">
        <v>126</v>
      </c>
      <c r="B60" s="335"/>
      <c r="C60" s="335"/>
      <c r="D60" s="334"/>
      <c r="E60" s="255"/>
      <c r="F60" s="126"/>
    </row>
    <row r="61" spans="1:6" ht="13.4" customHeight="1" x14ac:dyDescent="0.3">
      <c r="A61" s="663" t="s">
        <v>77</v>
      </c>
      <c r="B61" s="666" t="s">
        <v>45</v>
      </c>
      <c r="C61" s="666" t="s">
        <v>127</v>
      </c>
      <c r="D61" s="667" t="s">
        <v>192</v>
      </c>
      <c r="E61" s="647" t="s">
        <v>541</v>
      </c>
      <c r="F61" s="126"/>
    </row>
    <row r="62" spans="1:6" ht="13.4" customHeight="1" x14ac:dyDescent="0.3">
      <c r="A62" s="663" t="s">
        <v>124</v>
      </c>
      <c r="B62" s="666" t="s">
        <v>45</v>
      </c>
      <c r="C62" s="666" t="s">
        <v>127</v>
      </c>
      <c r="D62" s="667" t="s">
        <v>192</v>
      </c>
      <c r="E62" s="647" t="s">
        <v>542</v>
      </c>
      <c r="F62" s="126"/>
    </row>
    <row r="63" spans="1:6" ht="13.4" customHeight="1" x14ac:dyDescent="0.3">
      <c r="A63" s="663" t="s">
        <v>125</v>
      </c>
      <c r="B63" s="666" t="s">
        <v>45</v>
      </c>
      <c r="C63" s="666" t="s">
        <v>127</v>
      </c>
      <c r="D63" s="667" t="s">
        <v>192</v>
      </c>
      <c r="E63" s="647" t="s">
        <v>543</v>
      </c>
      <c r="F63" s="126"/>
    </row>
    <row r="64" spans="1:6" ht="13.4" customHeight="1" x14ac:dyDescent="0.3">
      <c r="A64" s="663" t="s">
        <v>91</v>
      </c>
      <c r="B64" s="666" t="s">
        <v>45</v>
      </c>
      <c r="C64" s="666" t="s">
        <v>127</v>
      </c>
      <c r="D64" s="667" t="s">
        <v>192</v>
      </c>
      <c r="E64" s="647" t="s">
        <v>1300</v>
      </c>
      <c r="F64" s="126"/>
    </row>
    <row r="65" spans="1:6" ht="13.4" customHeight="1" thickBot="1" x14ac:dyDescent="0.35">
      <c r="A65" s="669" t="s">
        <v>306</v>
      </c>
      <c r="B65" s="670" t="s">
        <v>45</v>
      </c>
      <c r="C65" s="670" t="s">
        <v>127</v>
      </c>
      <c r="D65" s="671" t="s">
        <v>192</v>
      </c>
      <c r="E65" s="662" t="s">
        <v>1301</v>
      </c>
      <c r="F65" s="126"/>
    </row>
    <row r="66" spans="1:6" x14ac:dyDescent="0.3">
      <c r="A66" s="46"/>
      <c r="B66" s="46"/>
      <c r="C66" s="46"/>
      <c r="D66" s="46"/>
      <c r="E66" s="126"/>
    </row>
    <row r="67" spans="1:6" x14ac:dyDescent="0.3">
      <c r="E67" s="126"/>
    </row>
    <row r="68" spans="1:6" x14ac:dyDescent="0.3">
      <c r="E68" s="126"/>
    </row>
    <row r="69" spans="1:6" x14ac:dyDescent="0.3">
      <c r="E69" s="126"/>
    </row>
  </sheetData>
  <sheetProtection algorithmName="SHA-512" hashValue="XpH44trBemOv9KEuzzscwPcaNf4y5IQm3c9JzAgu/ZhpzfTtlGCthNxa4H6VhRLqTvOqQyUMX7ZqDKjBdjDUyQ==" saltValue="gTDAAschyGZ7/VV3rZxOcw==" spinCount="100000" sheet="1" formatColumns="0" formatRows="0" sort="0" autoFilter="0"/>
  <mergeCells count="5">
    <mergeCell ref="A5:A6"/>
    <mergeCell ref="B5:B6"/>
    <mergeCell ref="C5:C6"/>
    <mergeCell ref="D5:D6"/>
    <mergeCell ref="E5:E6"/>
  </mergeCells>
  <hyperlinks>
    <hyperlink ref="A1" location="INDEX!A1" display="Back to INDEX" xr:uid="{00000000-0004-0000-18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7030A0"/>
  </sheetPr>
  <dimension ref="A1:Q213"/>
  <sheetViews>
    <sheetView showGridLines="0" workbookViewId="0">
      <selection activeCell="A3" sqref="A3"/>
    </sheetView>
  </sheetViews>
  <sheetFormatPr defaultColWidth="9.296875" defaultRowHeight="12.5" x14ac:dyDescent="0.25"/>
  <cols>
    <col min="1" max="1" width="16" style="144" customWidth="1"/>
    <col min="2" max="2" width="17.796875" style="144" customWidth="1"/>
    <col min="3" max="16384" width="9.296875" style="144"/>
  </cols>
  <sheetData>
    <row r="1" spans="1:17" s="135" customFormat="1" ht="13" x14ac:dyDescent="0.3">
      <c r="A1" s="128" t="s">
        <v>1303</v>
      </c>
    </row>
    <row r="2" spans="1:17" s="135" customFormat="1" x14ac:dyDescent="0.25">
      <c r="A2" s="128"/>
    </row>
    <row r="3" spans="1:17" s="136" customFormat="1" ht="18" x14ac:dyDescent="0.4">
      <c r="A3" s="468" t="s">
        <v>548</v>
      </c>
    </row>
    <row r="4" spans="1:17" s="146" customFormat="1" ht="13.4" customHeight="1" x14ac:dyDescent="0.3">
      <c r="A4" s="1110" t="s">
        <v>1863</v>
      </c>
      <c r="B4" s="1110"/>
      <c r="C4" s="1110"/>
      <c r="D4" s="1110"/>
      <c r="E4" s="1110"/>
      <c r="F4" s="1110"/>
      <c r="G4" s="1110"/>
      <c r="H4" s="1110"/>
      <c r="I4" s="1110"/>
      <c r="J4" s="1110"/>
      <c r="K4" s="1110"/>
      <c r="L4" s="1110"/>
      <c r="M4" s="1110"/>
      <c r="N4" s="1110"/>
      <c r="O4" s="1110"/>
      <c r="P4" s="1110"/>
      <c r="Q4" s="1110"/>
    </row>
    <row r="5" spans="1:17" s="146" customFormat="1" x14ac:dyDescent="0.3">
      <c r="A5" s="1110"/>
      <c r="B5" s="1110"/>
      <c r="C5" s="1110"/>
      <c r="D5" s="1110"/>
      <c r="E5" s="1110"/>
      <c r="F5" s="1110"/>
      <c r="G5" s="1110"/>
      <c r="H5" s="1110"/>
      <c r="I5" s="1110"/>
      <c r="J5" s="1110"/>
      <c r="K5" s="1110"/>
      <c r="L5" s="1110"/>
      <c r="M5" s="1110"/>
      <c r="N5" s="1110"/>
      <c r="O5" s="1110"/>
      <c r="P5" s="1110"/>
      <c r="Q5" s="1110"/>
    </row>
    <row r="6" spans="1:17" s="146" customFormat="1" x14ac:dyDescent="0.3">
      <c r="A6" s="1110"/>
      <c r="B6" s="1110"/>
      <c r="C6" s="1110"/>
      <c r="D6" s="1110"/>
      <c r="E6" s="1110"/>
      <c r="F6" s="1110"/>
      <c r="G6" s="1110"/>
      <c r="H6" s="1110"/>
      <c r="I6" s="1110"/>
      <c r="J6" s="1110"/>
      <c r="K6" s="1110"/>
      <c r="L6" s="1110"/>
      <c r="M6" s="1110"/>
      <c r="N6" s="1110"/>
      <c r="O6" s="1110"/>
      <c r="P6" s="1110"/>
      <c r="Q6" s="1110"/>
    </row>
    <row r="7" spans="1:17" s="146" customFormat="1" x14ac:dyDescent="0.3">
      <c r="A7" s="1110"/>
      <c r="B7" s="1110"/>
      <c r="C7" s="1110"/>
      <c r="D7" s="1110"/>
      <c r="E7" s="1110"/>
      <c r="F7" s="1110"/>
      <c r="G7" s="1110"/>
      <c r="H7" s="1110"/>
      <c r="I7" s="1110"/>
      <c r="J7" s="1110"/>
      <c r="K7" s="1110"/>
      <c r="L7" s="1110"/>
      <c r="M7" s="1110"/>
      <c r="N7" s="1110"/>
      <c r="O7" s="1110"/>
      <c r="P7" s="1110"/>
      <c r="Q7" s="1110"/>
    </row>
    <row r="8" spans="1:17" s="146" customFormat="1" x14ac:dyDescent="0.3">
      <c r="A8" s="1110"/>
      <c r="B8" s="1110"/>
      <c r="C8" s="1110"/>
      <c r="D8" s="1110"/>
      <c r="E8" s="1110"/>
      <c r="F8" s="1110"/>
      <c r="G8" s="1110"/>
      <c r="H8" s="1110"/>
      <c r="I8" s="1110"/>
      <c r="J8" s="1110"/>
      <c r="K8" s="1110"/>
      <c r="L8" s="1110"/>
      <c r="M8" s="1110"/>
      <c r="N8" s="1110"/>
      <c r="O8" s="1110"/>
      <c r="P8" s="1110"/>
      <c r="Q8" s="1110"/>
    </row>
    <row r="9" spans="1:17" s="146" customFormat="1" x14ac:dyDescent="0.3">
      <c r="A9" s="1110"/>
      <c r="B9" s="1110"/>
      <c r="C9" s="1110"/>
      <c r="D9" s="1110"/>
      <c r="E9" s="1110"/>
      <c r="F9" s="1110"/>
      <c r="G9" s="1110"/>
      <c r="H9" s="1110"/>
      <c r="I9" s="1110"/>
      <c r="J9" s="1110"/>
      <c r="K9" s="1110"/>
      <c r="L9" s="1110"/>
      <c r="M9" s="1110"/>
      <c r="N9" s="1110"/>
      <c r="O9" s="1110"/>
      <c r="P9" s="1110"/>
      <c r="Q9" s="1110"/>
    </row>
    <row r="10" spans="1:17" s="146" customFormat="1" x14ac:dyDescent="0.3">
      <c r="A10" s="1110"/>
      <c r="B10" s="1110"/>
      <c r="C10" s="1110"/>
      <c r="D10" s="1110"/>
      <c r="E10" s="1110"/>
      <c r="F10" s="1110"/>
      <c r="G10" s="1110"/>
      <c r="H10" s="1110"/>
      <c r="I10" s="1110"/>
      <c r="J10" s="1110"/>
      <c r="K10" s="1110"/>
      <c r="L10" s="1110"/>
      <c r="M10" s="1110"/>
      <c r="N10" s="1110"/>
      <c r="O10" s="1110"/>
      <c r="P10" s="1110"/>
      <c r="Q10" s="1110"/>
    </row>
    <row r="11" spans="1:17" s="146" customFormat="1" ht="15.65" customHeight="1" x14ac:dyDescent="0.3">
      <c r="A11" s="1110"/>
      <c r="B11" s="1110"/>
      <c r="C11" s="1110"/>
      <c r="D11" s="1110"/>
      <c r="E11" s="1110"/>
      <c r="F11" s="1110"/>
      <c r="G11" s="1110"/>
      <c r="H11" s="1110"/>
      <c r="I11" s="1110"/>
      <c r="J11" s="1110"/>
      <c r="K11" s="1110"/>
      <c r="L11" s="1110"/>
      <c r="M11" s="1110"/>
      <c r="N11" s="1110"/>
      <c r="O11" s="1110"/>
      <c r="P11" s="1110"/>
      <c r="Q11" s="1110"/>
    </row>
    <row r="12" spans="1:17" s="146" customFormat="1" ht="15.65" customHeight="1" x14ac:dyDescent="0.3">
      <c r="A12" s="1110"/>
      <c r="B12" s="1110"/>
      <c r="C12" s="1110"/>
      <c r="D12" s="1110"/>
      <c r="E12" s="1110"/>
      <c r="F12" s="1110"/>
      <c r="G12" s="1110"/>
      <c r="H12" s="1110"/>
      <c r="I12" s="1110"/>
      <c r="J12" s="1110"/>
      <c r="K12" s="1110"/>
      <c r="L12" s="1110"/>
      <c r="M12" s="1110"/>
      <c r="N12" s="1110"/>
      <c r="O12" s="1110"/>
      <c r="P12" s="1110"/>
      <c r="Q12" s="1110"/>
    </row>
    <row r="13" spans="1:17" s="146" customFormat="1" x14ac:dyDescent="0.3">
      <c r="A13" s="1110"/>
      <c r="B13" s="1110"/>
      <c r="C13" s="1110"/>
      <c r="D13" s="1110"/>
      <c r="E13" s="1110"/>
      <c r="F13" s="1110"/>
      <c r="G13" s="1110"/>
      <c r="H13" s="1110"/>
      <c r="I13" s="1110"/>
      <c r="J13" s="1110"/>
      <c r="K13" s="1110"/>
      <c r="L13" s="1110"/>
      <c r="M13" s="1110"/>
      <c r="N13" s="1110"/>
      <c r="O13" s="1110"/>
      <c r="P13" s="1110"/>
      <c r="Q13" s="1110"/>
    </row>
    <row r="14" spans="1:17" s="146" customFormat="1" x14ac:dyDescent="0.3">
      <c r="A14" s="1110"/>
      <c r="B14" s="1110"/>
      <c r="C14" s="1110"/>
      <c r="D14" s="1110"/>
      <c r="E14" s="1110"/>
      <c r="F14" s="1110"/>
      <c r="G14" s="1110"/>
      <c r="H14" s="1110"/>
      <c r="I14" s="1110"/>
      <c r="J14" s="1110"/>
      <c r="K14" s="1110"/>
      <c r="L14" s="1110"/>
      <c r="M14" s="1110"/>
      <c r="N14" s="1110"/>
      <c r="O14" s="1110"/>
      <c r="P14" s="1110"/>
      <c r="Q14" s="1110"/>
    </row>
    <row r="15" spans="1:17" s="146" customFormat="1" x14ac:dyDescent="0.3">
      <c r="A15" s="1110"/>
      <c r="B15" s="1110"/>
      <c r="C15" s="1110"/>
      <c r="D15" s="1110"/>
      <c r="E15" s="1110"/>
      <c r="F15" s="1110"/>
      <c r="G15" s="1110"/>
      <c r="H15" s="1110"/>
      <c r="I15" s="1110"/>
      <c r="J15" s="1110"/>
      <c r="K15" s="1110"/>
      <c r="L15" s="1110"/>
      <c r="M15" s="1110"/>
      <c r="N15" s="1110"/>
      <c r="O15" s="1110"/>
      <c r="P15" s="1110"/>
      <c r="Q15" s="1110"/>
    </row>
    <row r="16" spans="1:17" s="146" customFormat="1" x14ac:dyDescent="0.3">
      <c r="A16" s="1110"/>
      <c r="B16" s="1110"/>
      <c r="C16" s="1110"/>
      <c r="D16" s="1110"/>
      <c r="E16" s="1110"/>
      <c r="F16" s="1110"/>
      <c r="G16" s="1110"/>
      <c r="H16" s="1110"/>
      <c r="I16" s="1110"/>
      <c r="J16" s="1110"/>
      <c r="K16" s="1110"/>
      <c r="L16" s="1110"/>
      <c r="M16" s="1110"/>
      <c r="N16" s="1110"/>
      <c r="O16" s="1110"/>
      <c r="P16" s="1110"/>
      <c r="Q16" s="1110"/>
    </row>
    <row r="17" spans="1:17" s="146" customFormat="1" x14ac:dyDescent="0.3">
      <c r="A17" s="1110"/>
      <c r="B17" s="1110"/>
      <c r="C17" s="1110"/>
      <c r="D17" s="1110"/>
      <c r="E17" s="1110"/>
      <c r="F17" s="1110"/>
      <c r="G17" s="1110"/>
      <c r="H17" s="1110"/>
      <c r="I17" s="1110"/>
      <c r="J17" s="1110"/>
      <c r="K17" s="1110"/>
      <c r="L17" s="1110"/>
      <c r="M17" s="1110"/>
      <c r="N17" s="1110"/>
      <c r="O17" s="1110"/>
      <c r="P17" s="1110"/>
      <c r="Q17" s="1110"/>
    </row>
    <row r="18" spans="1:17" s="146" customFormat="1" ht="12.75" customHeight="1" x14ac:dyDescent="0.3">
      <c r="A18" s="1110" t="s">
        <v>2603</v>
      </c>
      <c r="B18" s="1110"/>
      <c r="C18" s="1110"/>
      <c r="D18" s="1110"/>
      <c r="E18" s="1110"/>
      <c r="F18" s="1110"/>
      <c r="G18" s="1110"/>
      <c r="H18" s="1110"/>
      <c r="I18" s="1110"/>
      <c r="J18" s="1110"/>
      <c r="K18" s="1110"/>
      <c r="L18" s="1110"/>
      <c r="M18" s="1110"/>
      <c r="N18" s="1110"/>
      <c r="O18" s="1110"/>
      <c r="P18" s="1110"/>
      <c r="Q18" s="1110"/>
    </row>
    <row r="19" spans="1:17" s="146" customFormat="1" x14ac:dyDescent="0.3">
      <c r="A19" s="1110"/>
      <c r="B19" s="1110"/>
      <c r="C19" s="1110"/>
      <c r="D19" s="1110"/>
      <c r="E19" s="1110"/>
      <c r="F19" s="1110"/>
      <c r="G19" s="1110"/>
      <c r="H19" s="1110"/>
      <c r="I19" s="1110"/>
      <c r="J19" s="1110"/>
      <c r="K19" s="1110"/>
      <c r="L19" s="1110"/>
      <c r="M19" s="1110"/>
      <c r="N19" s="1110"/>
      <c r="O19" s="1110"/>
      <c r="P19" s="1110"/>
      <c r="Q19" s="1110"/>
    </row>
    <row r="20" spans="1:17" s="146" customFormat="1" x14ac:dyDescent="0.3"/>
    <row r="21" spans="1:17" s="135" customFormat="1" x14ac:dyDescent="0.25"/>
    <row r="22" spans="1:17" s="135" customFormat="1" x14ac:dyDescent="0.25"/>
    <row r="23" spans="1:17" s="135" customFormat="1" x14ac:dyDescent="0.25"/>
    <row r="24" spans="1:17" s="135" customFormat="1" x14ac:dyDescent="0.25"/>
    <row r="25" spans="1:17" s="135" customFormat="1" x14ac:dyDescent="0.25"/>
    <row r="26" spans="1:17" s="135" customFormat="1" x14ac:dyDescent="0.25"/>
    <row r="27" spans="1:17" s="135" customFormat="1" x14ac:dyDescent="0.25"/>
    <row r="28" spans="1:17" s="135" customFormat="1" x14ac:dyDescent="0.25"/>
    <row r="29" spans="1:17" s="135" customFormat="1" x14ac:dyDescent="0.25"/>
    <row r="30" spans="1:17" s="135" customFormat="1" x14ac:dyDescent="0.25"/>
    <row r="31" spans="1:17" s="135" customFormat="1" x14ac:dyDescent="0.25"/>
    <row r="32" spans="1:17" s="135" customFormat="1" x14ac:dyDescent="0.25"/>
    <row r="33" s="135" customFormat="1" x14ac:dyDescent="0.25"/>
    <row r="34" s="135" customFormat="1" x14ac:dyDescent="0.25"/>
    <row r="35" s="135" customFormat="1" x14ac:dyDescent="0.25"/>
    <row r="36" s="135" customFormat="1" x14ac:dyDescent="0.25"/>
    <row r="37" s="135" customFormat="1" x14ac:dyDescent="0.25"/>
    <row r="38" s="135" customFormat="1" x14ac:dyDescent="0.25"/>
    <row r="39" s="135" customFormat="1" x14ac:dyDescent="0.25"/>
    <row r="40" s="135" customFormat="1" x14ac:dyDescent="0.25"/>
    <row r="41" s="135" customFormat="1" x14ac:dyDescent="0.25"/>
    <row r="42" s="135" customFormat="1" x14ac:dyDescent="0.25"/>
    <row r="43" s="135" customFormat="1" x14ac:dyDescent="0.25"/>
    <row r="44" s="135" customFormat="1" x14ac:dyDescent="0.25"/>
    <row r="45" s="135" customFormat="1" x14ac:dyDescent="0.25"/>
    <row r="46" s="135" customFormat="1" x14ac:dyDescent="0.25"/>
    <row r="47" s="135" customFormat="1" x14ac:dyDescent="0.25"/>
    <row r="48" s="135" customFormat="1" x14ac:dyDescent="0.25"/>
    <row r="49" s="135" customFormat="1" x14ac:dyDescent="0.25"/>
    <row r="50" s="135" customFormat="1" x14ac:dyDescent="0.25"/>
    <row r="51" s="135" customFormat="1" x14ac:dyDescent="0.25"/>
    <row r="52" s="135" customFormat="1" x14ac:dyDescent="0.25"/>
    <row r="53" s="135" customFormat="1" x14ac:dyDescent="0.25"/>
    <row r="54" s="135" customFormat="1" x14ac:dyDescent="0.25"/>
    <row r="55" s="135" customFormat="1" x14ac:dyDescent="0.25"/>
    <row r="56" s="135" customFormat="1" x14ac:dyDescent="0.25"/>
    <row r="57" s="135" customFormat="1" x14ac:dyDescent="0.25"/>
    <row r="58" s="135" customFormat="1" x14ac:dyDescent="0.25"/>
    <row r="59" s="135" customFormat="1" x14ac:dyDescent="0.25"/>
    <row r="60" s="135" customFormat="1" x14ac:dyDescent="0.25"/>
    <row r="61" s="135" customFormat="1" x14ac:dyDescent="0.25"/>
    <row r="62" s="135" customFormat="1" x14ac:dyDescent="0.25"/>
    <row r="63" s="135" customFormat="1" x14ac:dyDescent="0.25"/>
    <row r="64" s="135" customFormat="1" x14ac:dyDescent="0.25"/>
    <row r="65" s="135" customFormat="1" x14ac:dyDescent="0.25"/>
    <row r="66" s="135" customFormat="1" x14ac:dyDescent="0.25"/>
    <row r="67" s="135" customFormat="1" x14ac:dyDescent="0.25"/>
    <row r="68" s="135" customFormat="1" x14ac:dyDescent="0.25"/>
    <row r="69" s="135" customFormat="1" x14ac:dyDescent="0.25"/>
    <row r="70" s="135" customFormat="1" x14ac:dyDescent="0.25"/>
    <row r="71" s="135" customFormat="1" x14ac:dyDescent="0.25"/>
    <row r="72" s="135" customFormat="1" x14ac:dyDescent="0.25"/>
    <row r="73" s="135" customFormat="1" x14ac:dyDescent="0.25"/>
    <row r="74" s="135" customFormat="1" x14ac:dyDescent="0.25"/>
    <row r="75" s="135" customFormat="1" x14ac:dyDescent="0.25"/>
    <row r="76" s="135" customFormat="1" x14ac:dyDescent="0.25"/>
    <row r="77" s="135" customFormat="1" x14ac:dyDescent="0.25"/>
    <row r="78" s="135" customFormat="1" x14ac:dyDescent="0.25"/>
    <row r="79" s="135" customFormat="1" x14ac:dyDescent="0.25"/>
    <row r="80" s="135" customFormat="1" x14ac:dyDescent="0.25"/>
    <row r="81" s="135" customFormat="1" x14ac:dyDescent="0.25"/>
    <row r="82" s="135" customFormat="1" x14ac:dyDescent="0.25"/>
    <row r="83" s="135" customFormat="1" x14ac:dyDescent="0.25"/>
    <row r="84" s="135" customFormat="1" x14ac:dyDescent="0.25"/>
    <row r="85" s="135" customFormat="1" x14ac:dyDescent="0.25"/>
    <row r="86" s="135" customFormat="1" x14ac:dyDescent="0.25"/>
    <row r="87" s="135" customFormat="1" x14ac:dyDescent="0.25"/>
    <row r="88" s="135" customFormat="1" x14ac:dyDescent="0.25"/>
    <row r="89" s="135" customFormat="1" x14ac:dyDescent="0.25"/>
    <row r="90" s="135" customFormat="1" x14ac:dyDescent="0.25"/>
    <row r="91" s="135" customFormat="1" x14ac:dyDescent="0.25"/>
    <row r="92" s="135" customFormat="1" x14ac:dyDescent="0.25"/>
    <row r="93" s="135" customFormat="1" x14ac:dyDescent="0.25"/>
    <row r="94" s="135" customFormat="1" x14ac:dyDescent="0.25"/>
    <row r="95" s="135" customFormat="1" x14ac:dyDescent="0.25"/>
    <row r="96" s="135" customFormat="1" x14ac:dyDescent="0.25"/>
    <row r="97" s="135" customFormat="1" x14ac:dyDescent="0.25"/>
    <row r="98" s="135" customFormat="1" x14ac:dyDescent="0.25"/>
    <row r="99" s="135" customFormat="1" x14ac:dyDescent="0.25"/>
    <row r="100" s="135" customFormat="1" x14ac:dyDescent="0.25"/>
    <row r="101" s="135" customFormat="1" x14ac:dyDescent="0.25"/>
    <row r="102" s="135" customFormat="1" x14ac:dyDescent="0.25"/>
    <row r="103" s="135" customFormat="1" x14ac:dyDescent="0.25"/>
    <row r="104" s="135" customFormat="1" x14ac:dyDescent="0.25"/>
    <row r="105" s="135" customFormat="1" x14ac:dyDescent="0.25"/>
    <row r="106" s="135" customFormat="1" x14ac:dyDescent="0.25"/>
    <row r="107" s="135" customFormat="1" x14ac:dyDescent="0.25"/>
    <row r="108" s="135" customFormat="1" x14ac:dyDescent="0.25"/>
    <row r="109" s="135" customFormat="1" x14ac:dyDescent="0.25"/>
    <row r="110" s="135" customFormat="1" x14ac:dyDescent="0.25"/>
    <row r="111" s="135" customFormat="1" x14ac:dyDescent="0.25"/>
    <row r="112" s="135" customFormat="1" x14ac:dyDescent="0.25"/>
    <row r="113" s="135" customFormat="1" x14ac:dyDescent="0.25"/>
    <row r="114" s="135" customFormat="1" x14ac:dyDescent="0.25"/>
    <row r="115" s="135" customFormat="1" x14ac:dyDescent="0.25"/>
    <row r="116" s="135" customFormat="1" x14ac:dyDescent="0.25"/>
    <row r="117" s="135" customFormat="1" x14ac:dyDescent="0.25"/>
    <row r="118" s="135" customFormat="1" x14ac:dyDescent="0.25"/>
    <row r="119" s="135" customFormat="1" x14ac:dyDescent="0.25"/>
    <row r="120" s="135" customFormat="1" x14ac:dyDescent="0.25"/>
    <row r="121" s="135" customFormat="1" x14ac:dyDescent="0.25"/>
    <row r="122" s="135" customFormat="1" x14ac:dyDescent="0.25"/>
    <row r="123" s="135" customFormat="1" x14ac:dyDescent="0.25"/>
    <row r="124" s="135" customFormat="1" x14ac:dyDescent="0.25"/>
    <row r="125" s="135" customFormat="1" x14ac:dyDescent="0.25"/>
    <row r="126" s="135" customFormat="1" x14ac:dyDescent="0.25"/>
    <row r="127" s="135" customFormat="1" x14ac:dyDescent="0.25"/>
    <row r="128" s="135" customFormat="1" x14ac:dyDescent="0.25"/>
    <row r="129" s="135" customFormat="1" x14ac:dyDescent="0.25"/>
    <row r="130" s="135" customFormat="1" x14ac:dyDescent="0.25"/>
    <row r="131" s="135" customFormat="1" x14ac:dyDescent="0.25"/>
    <row r="132" s="135" customFormat="1" x14ac:dyDescent="0.25"/>
    <row r="133" s="135" customFormat="1" x14ac:dyDescent="0.25"/>
    <row r="134" s="135" customFormat="1" x14ac:dyDescent="0.25"/>
    <row r="135" s="135" customFormat="1" x14ac:dyDescent="0.25"/>
    <row r="136" s="135" customFormat="1" x14ac:dyDescent="0.25"/>
    <row r="137" s="135" customFormat="1" x14ac:dyDescent="0.25"/>
    <row r="138" s="135" customFormat="1" x14ac:dyDescent="0.25"/>
    <row r="139" s="135" customFormat="1" x14ac:dyDescent="0.25"/>
    <row r="140" s="135" customFormat="1" x14ac:dyDescent="0.25"/>
    <row r="141" s="135" customFormat="1" x14ac:dyDescent="0.25"/>
    <row r="142" s="135" customFormat="1" x14ac:dyDescent="0.25"/>
    <row r="143" s="135" customFormat="1" x14ac:dyDescent="0.25"/>
    <row r="144" s="135" customFormat="1" x14ac:dyDescent="0.25"/>
    <row r="145" s="135" customFormat="1" x14ac:dyDescent="0.25"/>
    <row r="146" s="135" customFormat="1" x14ac:dyDescent="0.25"/>
    <row r="147" s="135" customFormat="1" x14ac:dyDescent="0.25"/>
    <row r="148" s="135" customFormat="1" x14ac:dyDescent="0.25"/>
    <row r="149" s="135" customFormat="1" x14ac:dyDescent="0.25"/>
    <row r="150" s="135" customFormat="1" x14ac:dyDescent="0.25"/>
    <row r="151" s="135" customFormat="1" x14ac:dyDescent="0.25"/>
    <row r="152" s="135" customFormat="1" x14ac:dyDescent="0.25"/>
    <row r="153" s="135" customFormat="1" x14ac:dyDescent="0.25"/>
    <row r="154" s="135" customFormat="1" x14ac:dyDescent="0.25"/>
    <row r="155" s="135" customFormat="1" x14ac:dyDescent="0.25"/>
    <row r="156" s="135" customFormat="1" x14ac:dyDescent="0.25"/>
    <row r="157" s="135" customFormat="1" x14ac:dyDescent="0.25"/>
    <row r="158" s="135" customFormat="1" x14ac:dyDescent="0.25"/>
    <row r="159" s="135" customFormat="1" x14ac:dyDescent="0.25"/>
    <row r="160" s="135" customFormat="1" x14ac:dyDescent="0.25"/>
    <row r="161" s="135" customFormat="1" x14ac:dyDescent="0.25"/>
    <row r="162" s="135" customFormat="1" x14ac:dyDescent="0.25"/>
    <row r="163" s="135" customFormat="1" x14ac:dyDescent="0.25"/>
    <row r="164" s="135" customFormat="1" x14ac:dyDescent="0.25"/>
    <row r="165" s="135" customFormat="1" x14ac:dyDescent="0.25"/>
    <row r="166" s="135" customFormat="1" x14ac:dyDescent="0.25"/>
    <row r="167" s="135" customFormat="1" x14ac:dyDescent="0.25"/>
    <row r="168" s="135" customFormat="1" x14ac:dyDescent="0.25"/>
    <row r="169" s="135" customFormat="1" x14ac:dyDescent="0.25"/>
    <row r="170" s="135" customFormat="1" x14ac:dyDescent="0.25"/>
    <row r="171" s="135" customFormat="1" x14ac:dyDescent="0.25"/>
    <row r="172" s="135" customFormat="1" x14ac:dyDescent="0.25"/>
    <row r="173" s="135" customFormat="1" x14ac:dyDescent="0.25"/>
    <row r="174" s="135" customFormat="1" x14ac:dyDescent="0.25"/>
    <row r="175" s="135" customFormat="1" x14ac:dyDescent="0.25"/>
    <row r="176" s="135" customFormat="1" x14ac:dyDescent="0.25"/>
    <row r="177" s="135" customFormat="1" x14ac:dyDescent="0.25"/>
    <row r="178" s="135" customFormat="1" x14ac:dyDescent="0.25"/>
    <row r="179" s="135" customFormat="1" x14ac:dyDescent="0.25"/>
    <row r="180" s="135" customFormat="1" x14ac:dyDescent="0.25"/>
    <row r="181" s="135" customFormat="1" x14ac:dyDescent="0.25"/>
    <row r="182" s="135" customFormat="1" x14ac:dyDescent="0.25"/>
    <row r="183" s="135" customFormat="1" x14ac:dyDescent="0.25"/>
    <row r="184" s="135" customFormat="1" x14ac:dyDescent="0.25"/>
    <row r="185" s="135" customFormat="1" x14ac:dyDescent="0.25"/>
    <row r="186" s="135" customFormat="1" x14ac:dyDescent="0.25"/>
    <row r="187" s="135" customFormat="1" x14ac:dyDescent="0.25"/>
    <row r="188" s="135" customFormat="1" x14ac:dyDescent="0.25"/>
    <row r="189" s="135" customFormat="1" x14ac:dyDescent="0.25"/>
    <row r="190" s="135" customFormat="1" x14ac:dyDescent="0.25"/>
    <row r="191" s="135" customFormat="1" x14ac:dyDescent="0.25"/>
    <row r="192" s="135" customFormat="1" x14ac:dyDescent="0.25"/>
    <row r="193" s="135" customFormat="1" x14ac:dyDescent="0.25"/>
    <row r="194" s="135" customFormat="1" x14ac:dyDescent="0.25"/>
    <row r="195" s="135" customFormat="1" x14ac:dyDescent="0.25"/>
    <row r="196" s="135" customFormat="1" x14ac:dyDescent="0.25"/>
    <row r="197" s="135" customFormat="1" x14ac:dyDescent="0.25"/>
    <row r="198" s="135" customFormat="1" x14ac:dyDescent="0.25"/>
    <row r="199" s="135" customFormat="1" x14ac:dyDescent="0.25"/>
    <row r="200" s="135" customFormat="1" x14ac:dyDescent="0.25"/>
    <row r="201" s="135" customFormat="1" x14ac:dyDescent="0.25"/>
    <row r="202" s="135" customFormat="1" x14ac:dyDescent="0.25"/>
    <row r="203" s="135" customFormat="1" x14ac:dyDescent="0.25"/>
    <row r="204" s="135" customFormat="1" x14ac:dyDescent="0.25"/>
    <row r="205" s="135" customFormat="1" x14ac:dyDescent="0.25"/>
    <row r="206" s="135" customFormat="1" x14ac:dyDescent="0.25"/>
    <row r="207" s="135" customFormat="1" x14ac:dyDescent="0.25"/>
    <row r="208" s="135" customFormat="1" x14ac:dyDescent="0.25"/>
    <row r="209" s="135" customFormat="1" x14ac:dyDescent="0.25"/>
    <row r="210" s="135" customFormat="1" x14ac:dyDescent="0.25"/>
    <row r="211" s="135" customFormat="1" x14ac:dyDescent="0.25"/>
    <row r="212" s="135" customFormat="1" x14ac:dyDescent="0.25"/>
    <row r="213" s="135" customFormat="1" x14ac:dyDescent="0.25"/>
  </sheetData>
  <sheetProtection algorithmName="SHA-512" hashValue="5hqAAq0gftn7iXHZShjK+i/F+5UXwksw729rRMvRbENtNWUxjqDFCUuD84agaKs8ZmzmLQOQFmFOrvj7NNfgAg==" saltValue="tGF6U8mxozRf30tQJPt/uQ==" spinCount="100000" sheet="1" objects="1" scenarios="1"/>
  <mergeCells count="2">
    <mergeCell ref="A4:Q17"/>
    <mergeCell ref="A18:Q19"/>
  </mergeCells>
  <hyperlinks>
    <hyperlink ref="A1" location="INDEX!A1" display="Back to INDEX" xr:uid="{00000000-0004-0000-1900-000000000000}"/>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rgb="FF7030A0"/>
  </sheetPr>
  <dimension ref="A1:E1104"/>
  <sheetViews>
    <sheetView showGridLines="0" zoomScaleNormal="100" workbookViewId="0"/>
  </sheetViews>
  <sheetFormatPr defaultColWidth="8.796875" defaultRowHeight="11.5" x14ac:dyDescent="0.3"/>
  <cols>
    <col min="1" max="1" width="20" style="343" bestFit="1" customWidth="1"/>
    <col min="2" max="2" width="21.19921875" style="343" bestFit="1" customWidth="1"/>
    <col min="3" max="3" width="13.796875" style="343" bestFit="1" customWidth="1"/>
    <col min="4" max="4" width="5.19921875" style="343" bestFit="1" customWidth="1"/>
    <col min="5" max="5" width="247.69921875" style="761" customWidth="1"/>
    <col min="6" max="16384" width="8.796875" style="343"/>
  </cols>
  <sheetData>
    <row r="1" spans="1:5" ht="13" x14ac:dyDescent="0.3">
      <c r="A1" s="128" t="s">
        <v>1303</v>
      </c>
    </row>
    <row r="2" spans="1:5" ht="35.25" customHeight="1" x14ac:dyDescent="0.3">
      <c r="A2" s="464" t="s">
        <v>1784</v>
      </c>
      <c r="B2" s="464" t="s">
        <v>1783</v>
      </c>
      <c r="C2" s="464" t="s">
        <v>1640</v>
      </c>
      <c r="D2" s="465" t="s">
        <v>238</v>
      </c>
      <c r="E2" s="464" t="s">
        <v>1641</v>
      </c>
    </row>
    <row r="3" spans="1:5" ht="80.5" x14ac:dyDescent="0.3">
      <c r="A3" s="759" t="s">
        <v>1362</v>
      </c>
      <c r="B3" s="759" t="s">
        <v>461</v>
      </c>
      <c r="C3" s="759" t="s">
        <v>1363</v>
      </c>
      <c r="D3" s="759" t="s">
        <v>2161</v>
      </c>
      <c r="E3" s="762" t="s">
        <v>2684</v>
      </c>
    </row>
    <row r="4" spans="1:5" ht="115" x14ac:dyDescent="0.3">
      <c r="A4" s="760" t="s">
        <v>312</v>
      </c>
      <c r="B4" s="760" t="s">
        <v>312</v>
      </c>
      <c r="C4" s="760" t="s">
        <v>1337</v>
      </c>
      <c r="D4" s="760" t="s">
        <v>2163</v>
      </c>
      <c r="E4" s="760" t="s">
        <v>2164</v>
      </c>
    </row>
    <row r="5" spans="1:5" ht="92" x14ac:dyDescent="0.3">
      <c r="A5" s="759" t="s">
        <v>312</v>
      </c>
      <c r="B5" s="759" t="s">
        <v>227</v>
      </c>
      <c r="C5" s="759" t="s">
        <v>1363</v>
      </c>
      <c r="D5" s="759" t="s">
        <v>2165</v>
      </c>
      <c r="E5" s="762" t="s">
        <v>2162</v>
      </c>
    </row>
    <row r="6" spans="1:5" ht="115" x14ac:dyDescent="0.3">
      <c r="A6" s="760" t="s">
        <v>312</v>
      </c>
      <c r="B6" s="760" t="s">
        <v>312</v>
      </c>
      <c r="C6" s="760" t="s">
        <v>1337</v>
      </c>
      <c r="D6" s="760" t="s">
        <v>2167</v>
      </c>
      <c r="E6" s="760" t="s">
        <v>2166</v>
      </c>
    </row>
    <row r="7" spans="1:5" ht="69" x14ac:dyDescent="0.3">
      <c r="A7" s="759" t="s">
        <v>312</v>
      </c>
      <c r="B7" s="759" t="s">
        <v>517</v>
      </c>
      <c r="C7" s="759" t="s">
        <v>1363</v>
      </c>
      <c r="D7" s="759" t="s">
        <v>2168</v>
      </c>
      <c r="E7" s="762" t="s">
        <v>1770</v>
      </c>
    </row>
    <row r="8" spans="1:5" ht="46" x14ac:dyDescent="0.3">
      <c r="A8" s="760" t="s">
        <v>312</v>
      </c>
      <c r="B8" s="760" t="s">
        <v>1362</v>
      </c>
      <c r="C8" s="760" t="s">
        <v>1363</v>
      </c>
      <c r="D8" s="760" t="s">
        <v>2169</v>
      </c>
      <c r="E8" s="760" t="s">
        <v>2593</v>
      </c>
    </row>
    <row r="9" spans="1:5" ht="46" x14ac:dyDescent="0.3">
      <c r="A9" s="759" t="s">
        <v>312</v>
      </c>
      <c r="B9" s="759" t="s">
        <v>1362</v>
      </c>
      <c r="C9" s="759" t="s">
        <v>1363</v>
      </c>
      <c r="D9" s="759" t="s">
        <v>2170</v>
      </c>
      <c r="E9" s="762" t="s">
        <v>2595</v>
      </c>
    </row>
    <row r="10" spans="1:5" ht="46" x14ac:dyDescent="0.3">
      <c r="A10" s="760" t="s">
        <v>312</v>
      </c>
      <c r="B10" s="760" t="s">
        <v>1362</v>
      </c>
      <c r="C10" s="760" t="s">
        <v>1363</v>
      </c>
      <c r="D10" s="760" t="s">
        <v>2171</v>
      </c>
      <c r="E10" s="760" t="s">
        <v>2604</v>
      </c>
    </row>
    <row r="11" spans="1:5" ht="46" x14ac:dyDescent="0.3">
      <c r="A11" s="759" t="s">
        <v>312</v>
      </c>
      <c r="B11" s="759" t="s">
        <v>1362</v>
      </c>
      <c r="C11" s="759" t="s">
        <v>1363</v>
      </c>
      <c r="D11" s="759" t="s">
        <v>2173</v>
      </c>
      <c r="E11" s="762" t="s">
        <v>2605</v>
      </c>
    </row>
    <row r="12" spans="1:5" ht="23" x14ac:dyDescent="0.3">
      <c r="A12" s="760" t="s">
        <v>461</v>
      </c>
      <c r="B12" s="760" t="s">
        <v>461</v>
      </c>
      <c r="C12" s="760" t="s">
        <v>1337</v>
      </c>
      <c r="D12" s="760" t="s">
        <v>2175</v>
      </c>
      <c r="E12" s="760" t="s">
        <v>2685</v>
      </c>
    </row>
    <row r="13" spans="1:5" ht="46" x14ac:dyDescent="0.3">
      <c r="A13" s="759" t="s">
        <v>461</v>
      </c>
      <c r="B13" s="759" t="s">
        <v>461</v>
      </c>
      <c r="C13" s="759" t="s">
        <v>1337</v>
      </c>
      <c r="D13" s="759" t="s">
        <v>2750</v>
      </c>
      <c r="E13" s="762" t="s">
        <v>2606</v>
      </c>
    </row>
    <row r="14" spans="1:5" ht="23" x14ac:dyDescent="0.3">
      <c r="A14" s="760" t="s">
        <v>461</v>
      </c>
      <c r="B14" s="760" t="s">
        <v>461</v>
      </c>
      <c r="C14" s="760" t="s">
        <v>1337</v>
      </c>
      <c r="D14" s="760" t="s">
        <v>2751</v>
      </c>
      <c r="E14" s="760" t="s">
        <v>2686</v>
      </c>
    </row>
    <row r="15" spans="1:5" ht="46" x14ac:dyDescent="0.3">
      <c r="A15" s="759" t="s">
        <v>461</v>
      </c>
      <c r="B15" s="759" t="s">
        <v>461</v>
      </c>
      <c r="C15" s="759" t="s">
        <v>1337</v>
      </c>
      <c r="D15" s="759" t="s">
        <v>2179</v>
      </c>
      <c r="E15" s="762" t="s">
        <v>2607</v>
      </c>
    </row>
    <row r="16" spans="1:5" ht="23" x14ac:dyDescent="0.3">
      <c r="A16" s="760" t="s">
        <v>461</v>
      </c>
      <c r="B16" s="760" t="s">
        <v>461</v>
      </c>
      <c r="C16" s="760" t="s">
        <v>1337</v>
      </c>
      <c r="D16" s="760" t="s">
        <v>2181</v>
      </c>
      <c r="E16" s="760" t="s">
        <v>2687</v>
      </c>
    </row>
    <row r="17" spans="1:5" ht="46" x14ac:dyDescent="0.3">
      <c r="A17" s="759" t="s">
        <v>461</v>
      </c>
      <c r="B17" s="759" t="s">
        <v>461</v>
      </c>
      <c r="C17" s="759" t="s">
        <v>1337</v>
      </c>
      <c r="D17" s="759" t="s">
        <v>2752</v>
      </c>
      <c r="E17" s="762" t="s">
        <v>2608</v>
      </c>
    </row>
    <row r="18" spans="1:5" ht="46" x14ac:dyDescent="0.3">
      <c r="A18" s="760" t="s">
        <v>461</v>
      </c>
      <c r="B18" s="760" t="s">
        <v>461</v>
      </c>
      <c r="C18" s="760" t="s">
        <v>1337</v>
      </c>
      <c r="D18" s="760" t="s">
        <v>2753</v>
      </c>
      <c r="E18" s="760" t="s">
        <v>2609</v>
      </c>
    </row>
    <row r="19" spans="1:5" ht="23" x14ac:dyDescent="0.3">
      <c r="A19" s="759" t="s">
        <v>461</v>
      </c>
      <c r="B19" s="759" t="s">
        <v>461</v>
      </c>
      <c r="C19" s="759" t="s">
        <v>1337</v>
      </c>
      <c r="D19" s="759" t="s">
        <v>2185</v>
      </c>
      <c r="E19" s="762" t="s">
        <v>2610</v>
      </c>
    </row>
    <row r="20" spans="1:5" ht="23" x14ac:dyDescent="0.3">
      <c r="A20" s="760" t="s">
        <v>461</v>
      </c>
      <c r="B20" s="760" t="s">
        <v>461</v>
      </c>
      <c r="C20" s="760" t="s">
        <v>1337</v>
      </c>
      <c r="D20" s="760" t="s">
        <v>2187</v>
      </c>
      <c r="E20" s="760" t="s">
        <v>2611</v>
      </c>
    </row>
    <row r="21" spans="1:5" ht="23" x14ac:dyDescent="0.3">
      <c r="A21" s="759" t="s">
        <v>461</v>
      </c>
      <c r="B21" s="759" t="s">
        <v>461</v>
      </c>
      <c r="C21" s="759" t="s">
        <v>1337</v>
      </c>
      <c r="D21" s="759" t="s">
        <v>2754</v>
      </c>
      <c r="E21" s="762" t="s">
        <v>2612</v>
      </c>
    </row>
    <row r="22" spans="1:5" ht="23" x14ac:dyDescent="0.3">
      <c r="A22" s="760" t="s">
        <v>461</v>
      </c>
      <c r="B22" s="760" t="s">
        <v>461</v>
      </c>
      <c r="C22" s="760" t="s">
        <v>1337</v>
      </c>
      <c r="D22" s="760" t="s">
        <v>2755</v>
      </c>
      <c r="E22" s="760" t="s">
        <v>2613</v>
      </c>
    </row>
    <row r="23" spans="1:5" ht="23" x14ac:dyDescent="0.3">
      <c r="A23" s="759" t="s">
        <v>461</v>
      </c>
      <c r="B23" s="759" t="s">
        <v>461</v>
      </c>
      <c r="C23" s="759" t="s">
        <v>1337</v>
      </c>
      <c r="D23" s="759" t="s">
        <v>2188</v>
      </c>
      <c r="E23" s="762" t="s">
        <v>2614</v>
      </c>
    </row>
    <row r="24" spans="1:5" ht="34.5" x14ac:dyDescent="0.3">
      <c r="A24" s="760" t="s">
        <v>461</v>
      </c>
      <c r="B24" s="760" t="s">
        <v>461</v>
      </c>
      <c r="C24" s="760" t="s">
        <v>1337</v>
      </c>
      <c r="D24" s="760" t="s">
        <v>2189</v>
      </c>
      <c r="E24" s="760" t="s">
        <v>2615</v>
      </c>
    </row>
    <row r="25" spans="1:5" ht="23" x14ac:dyDescent="0.3">
      <c r="A25" s="759" t="s">
        <v>461</v>
      </c>
      <c r="B25" s="759" t="s">
        <v>461</v>
      </c>
      <c r="C25" s="759" t="s">
        <v>1337</v>
      </c>
      <c r="D25" s="759" t="s">
        <v>2190</v>
      </c>
      <c r="E25" s="762" t="s">
        <v>2616</v>
      </c>
    </row>
    <row r="26" spans="1:5" ht="23" x14ac:dyDescent="0.3">
      <c r="A26" s="760" t="s">
        <v>461</v>
      </c>
      <c r="B26" s="760" t="s">
        <v>461</v>
      </c>
      <c r="C26" s="760" t="s">
        <v>1337</v>
      </c>
      <c r="D26" s="760" t="s">
        <v>2191</v>
      </c>
      <c r="E26" s="760" t="s">
        <v>2688</v>
      </c>
    </row>
    <row r="27" spans="1:5" ht="23" x14ac:dyDescent="0.3">
      <c r="A27" s="759" t="s">
        <v>461</v>
      </c>
      <c r="B27" s="759" t="s">
        <v>461</v>
      </c>
      <c r="C27" s="759" t="s">
        <v>1337</v>
      </c>
      <c r="D27" s="759" t="s">
        <v>2192</v>
      </c>
      <c r="E27" s="762" t="s">
        <v>2617</v>
      </c>
    </row>
    <row r="28" spans="1:5" ht="23" x14ac:dyDescent="0.3">
      <c r="A28" s="760" t="s">
        <v>461</v>
      </c>
      <c r="B28" s="760" t="s">
        <v>461</v>
      </c>
      <c r="C28" s="760" t="s">
        <v>1337</v>
      </c>
      <c r="D28" s="760" t="s">
        <v>2193</v>
      </c>
      <c r="E28" s="760" t="s">
        <v>2618</v>
      </c>
    </row>
    <row r="29" spans="1:5" ht="23" x14ac:dyDescent="0.3">
      <c r="A29" s="759" t="s">
        <v>461</v>
      </c>
      <c r="B29" s="759" t="s">
        <v>461</v>
      </c>
      <c r="C29" s="759" t="s">
        <v>1337</v>
      </c>
      <c r="D29" s="759" t="s">
        <v>2194</v>
      </c>
      <c r="E29" s="762" t="s">
        <v>2619</v>
      </c>
    </row>
    <row r="30" spans="1:5" ht="23" x14ac:dyDescent="0.3">
      <c r="A30" s="760" t="s">
        <v>461</v>
      </c>
      <c r="B30" s="760" t="s">
        <v>461</v>
      </c>
      <c r="C30" s="760" t="s">
        <v>1337</v>
      </c>
      <c r="D30" s="760" t="s">
        <v>2195</v>
      </c>
      <c r="E30" s="760" t="s">
        <v>2620</v>
      </c>
    </row>
    <row r="31" spans="1:5" ht="46" x14ac:dyDescent="0.3">
      <c r="A31" s="759" t="s">
        <v>461</v>
      </c>
      <c r="B31" s="759" t="s">
        <v>461</v>
      </c>
      <c r="C31" s="759" t="s">
        <v>1337</v>
      </c>
      <c r="D31" s="759" t="s">
        <v>2196</v>
      </c>
      <c r="E31" s="762" t="s">
        <v>2621</v>
      </c>
    </row>
    <row r="32" spans="1:5" ht="46" x14ac:dyDescent="0.3">
      <c r="A32" s="760" t="s">
        <v>461</v>
      </c>
      <c r="B32" s="760" t="s">
        <v>312</v>
      </c>
      <c r="C32" s="760" t="s">
        <v>1363</v>
      </c>
      <c r="D32" s="760" t="s">
        <v>2197</v>
      </c>
      <c r="E32" s="760" t="s">
        <v>1760</v>
      </c>
    </row>
    <row r="33" spans="1:5" ht="46" x14ac:dyDescent="0.3">
      <c r="A33" s="759" t="s">
        <v>461</v>
      </c>
      <c r="B33" s="759" t="s">
        <v>312</v>
      </c>
      <c r="C33" s="759" t="s">
        <v>1363</v>
      </c>
      <c r="D33" s="759" t="s">
        <v>2198</v>
      </c>
      <c r="E33" s="762" t="s">
        <v>2541</v>
      </c>
    </row>
    <row r="34" spans="1:5" ht="80.5" x14ac:dyDescent="0.3">
      <c r="A34" s="760" t="s">
        <v>461</v>
      </c>
      <c r="B34" s="760" t="s">
        <v>312</v>
      </c>
      <c r="C34" s="760" t="s">
        <v>1363</v>
      </c>
      <c r="D34" s="760" t="s">
        <v>2199</v>
      </c>
      <c r="E34" s="760" t="s">
        <v>2689</v>
      </c>
    </row>
    <row r="35" spans="1:5" ht="46" x14ac:dyDescent="0.3">
      <c r="A35" s="760" t="s">
        <v>461</v>
      </c>
      <c r="B35" s="760" t="s">
        <v>312</v>
      </c>
      <c r="C35" s="760" t="s">
        <v>1363</v>
      </c>
      <c r="D35" s="759" t="s">
        <v>2200</v>
      </c>
      <c r="E35" s="760" t="s">
        <v>1761</v>
      </c>
    </row>
    <row r="36" spans="1:5" ht="46" x14ac:dyDescent="0.3">
      <c r="A36" s="760" t="s">
        <v>461</v>
      </c>
      <c r="B36" s="760" t="s">
        <v>312</v>
      </c>
      <c r="C36" s="760" t="s">
        <v>1363</v>
      </c>
      <c r="D36" s="760" t="s">
        <v>2201</v>
      </c>
      <c r="E36" s="760" t="s">
        <v>2552</v>
      </c>
    </row>
    <row r="37" spans="1:5" ht="46" x14ac:dyDescent="0.3">
      <c r="A37" s="760" t="s">
        <v>461</v>
      </c>
      <c r="B37" s="760" t="s">
        <v>312</v>
      </c>
      <c r="C37" s="760" t="s">
        <v>1363</v>
      </c>
      <c r="D37" s="759" t="s">
        <v>2202</v>
      </c>
      <c r="E37" s="760" t="s">
        <v>1764</v>
      </c>
    </row>
    <row r="38" spans="1:5" ht="46" x14ac:dyDescent="0.3">
      <c r="A38" s="760" t="s">
        <v>461</v>
      </c>
      <c r="B38" s="760" t="s">
        <v>312</v>
      </c>
      <c r="C38" s="760" t="s">
        <v>1363</v>
      </c>
      <c r="D38" s="760" t="s">
        <v>2203</v>
      </c>
      <c r="E38" s="760" t="s">
        <v>2569</v>
      </c>
    </row>
    <row r="39" spans="1:5" ht="138" x14ac:dyDescent="0.3">
      <c r="A39" s="760" t="s">
        <v>461</v>
      </c>
      <c r="B39" s="760" t="s">
        <v>312</v>
      </c>
      <c r="C39" s="760" t="s">
        <v>1363</v>
      </c>
      <c r="D39" s="759" t="s">
        <v>2204</v>
      </c>
      <c r="E39" s="760" t="s">
        <v>2622</v>
      </c>
    </row>
    <row r="40" spans="1:5" ht="138" x14ac:dyDescent="0.3">
      <c r="A40" s="760" t="s">
        <v>461</v>
      </c>
      <c r="B40" s="760" t="s">
        <v>312</v>
      </c>
      <c r="C40" s="760" t="s">
        <v>1363</v>
      </c>
      <c r="D40" s="760" t="s">
        <v>2756</v>
      </c>
      <c r="E40" s="760" t="s">
        <v>2623</v>
      </c>
    </row>
    <row r="41" spans="1:5" ht="62.25" customHeight="1" x14ac:dyDescent="0.3">
      <c r="A41" s="760" t="s">
        <v>461</v>
      </c>
      <c r="B41" s="760" t="s">
        <v>312</v>
      </c>
      <c r="C41" s="760" t="s">
        <v>1363</v>
      </c>
      <c r="D41" s="759" t="s">
        <v>2757</v>
      </c>
      <c r="E41" s="760" t="s">
        <v>2690</v>
      </c>
    </row>
    <row r="42" spans="1:5" ht="69" x14ac:dyDescent="0.3">
      <c r="A42" s="760" t="s">
        <v>461</v>
      </c>
      <c r="B42" s="760" t="s">
        <v>312</v>
      </c>
      <c r="C42" s="760" t="s">
        <v>1363</v>
      </c>
      <c r="D42" s="760" t="s">
        <v>2758</v>
      </c>
      <c r="E42" s="760" t="s">
        <v>2691</v>
      </c>
    </row>
    <row r="43" spans="1:5" ht="27" customHeight="1" x14ac:dyDescent="0.3">
      <c r="A43" s="760" t="s">
        <v>461</v>
      </c>
      <c r="B43" s="760" t="s">
        <v>312</v>
      </c>
      <c r="C43" s="760" t="s">
        <v>1363</v>
      </c>
      <c r="D43" s="759" t="s">
        <v>2205</v>
      </c>
      <c r="E43" s="760" t="s">
        <v>2624</v>
      </c>
    </row>
    <row r="44" spans="1:5" ht="69" x14ac:dyDescent="0.3">
      <c r="A44" s="760" t="s">
        <v>461</v>
      </c>
      <c r="B44" s="760" t="s">
        <v>312</v>
      </c>
      <c r="C44" s="760" t="s">
        <v>1363</v>
      </c>
      <c r="D44" s="760" t="s">
        <v>2206</v>
      </c>
      <c r="E44" s="760" t="s">
        <v>2692</v>
      </c>
    </row>
    <row r="45" spans="1:5" ht="29.25" customHeight="1" x14ac:dyDescent="0.3">
      <c r="A45" s="760" t="s">
        <v>461</v>
      </c>
      <c r="B45" s="760" t="s">
        <v>312</v>
      </c>
      <c r="C45" s="760" t="s">
        <v>1363</v>
      </c>
      <c r="D45" s="759" t="s">
        <v>2207</v>
      </c>
      <c r="E45" s="760" t="s">
        <v>2764</v>
      </c>
    </row>
    <row r="46" spans="1:5" ht="33" customHeight="1" x14ac:dyDescent="0.3">
      <c r="A46" s="760" t="s">
        <v>461</v>
      </c>
      <c r="B46" s="760" t="s">
        <v>312</v>
      </c>
      <c r="C46" s="760" t="s">
        <v>1363</v>
      </c>
      <c r="D46" s="760" t="s">
        <v>2208</v>
      </c>
      <c r="E46" s="760" t="s">
        <v>2693</v>
      </c>
    </row>
    <row r="47" spans="1:5" ht="69" x14ac:dyDescent="0.3">
      <c r="A47" s="760" t="s">
        <v>461</v>
      </c>
      <c r="B47" s="760" t="s">
        <v>312</v>
      </c>
      <c r="C47" s="760" t="s">
        <v>1363</v>
      </c>
      <c r="D47" s="759" t="s">
        <v>2209</v>
      </c>
      <c r="E47" s="760" t="s">
        <v>2694</v>
      </c>
    </row>
    <row r="48" spans="1:5" ht="69" x14ac:dyDescent="0.3">
      <c r="A48" s="760" t="s">
        <v>461</v>
      </c>
      <c r="B48" s="760" t="s">
        <v>312</v>
      </c>
      <c r="C48" s="760" t="s">
        <v>1363</v>
      </c>
      <c r="D48" s="760" t="s">
        <v>2210</v>
      </c>
      <c r="E48" s="760" t="s">
        <v>2692</v>
      </c>
    </row>
    <row r="49" spans="1:5" ht="115" x14ac:dyDescent="0.3">
      <c r="A49" s="760" t="s">
        <v>461</v>
      </c>
      <c r="B49" s="760" t="s">
        <v>312</v>
      </c>
      <c r="C49" s="760" t="s">
        <v>1363</v>
      </c>
      <c r="D49" s="759" t="s">
        <v>2211</v>
      </c>
      <c r="E49" s="760" t="s">
        <v>2695</v>
      </c>
    </row>
    <row r="50" spans="1:5" ht="80.5" x14ac:dyDescent="0.3">
      <c r="A50" s="760" t="s">
        <v>461</v>
      </c>
      <c r="B50" s="760" t="s">
        <v>312</v>
      </c>
      <c r="C50" s="760" t="s">
        <v>1363</v>
      </c>
      <c r="D50" s="760" t="s">
        <v>2212</v>
      </c>
      <c r="E50" s="760" t="s">
        <v>2696</v>
      </c>
    </row>
    <row r="51" spans="1:5" ht="80.5" x14ac:dyDescent="0.3">
      <c r="A51" s="760" t="s">
        <v>461</v>
      </c>
      <c r="B51" s="760" t="s">
        <v>312</v>
      </c>
      <c r="C51" s="760" t="s">
        <v>1363</v>
      </c>
      <c r="D51" s="759" t="s">
        <v>2213</v>
      </c>
      <c r="E51" s="760" t="s">
        <v>2697</v>
      </c>
    </row>
    <row r="52" spans="1:5" ht="126.5" x14ac:dyDescent="0.3">
      <c r="A52" s="760" t="s">
        <v>461</v>
      </c>
      <c r="B52" s="760" t="s">
        <v>312</v>
      </c>
      <c r="C52" s="760" t="s">
        <v>1363</v>
      </c>
      <c r="D52" s="760" t="s">
        <v>2759</v>
      </c>
      <c r="E52" s="760" t="s">
        <v>2625</v>
      </c>
    </row>
    <row r="53" spans="1:5" ht="207" x14ac:dyDescent="0.3">
      <c r="A53" s="760" t="s">
        <v>461</v>
      </c>
      <c r="B53" s="760" t="s">
        <v>312</v>
      </c>
      <c r="C53" s="760" t="s">
        <v>1363</v>
      </c>
      <c r="D53" s="759" t="s">
        <v>2760</v>
      </c>
      <c r="E53" s="760" t="s">
        <v>2626</v>
      </c>
    </row>
    <row r="54" spans="1:5" ht="46" x14ac:dyDescent="0.3">
      <c r="A54" s="760" t="s">
        <v>461</v>
      </c>
      <c r="B54" s="760" t="s">
        <v>312</v>
      </c>
      <c r="C54" s="760" t="s">
        <v>1363</v>
      </c>
      <c r="D54" s="760" t="s">
        <v>2214</v>
      </c>
      <c r="E54" s="760" t="s">
        <v>1763</v>
      </c>
    </row>
    <row r="55" spans="1:5" ht="46" x14ac:dyDescent="0.3">
      <c r="A55" s="760" t="s">
        <v>461</v>
      </c>
      <c r="B55" s="760" t="s">
        <v>312</v>
      </c>
      <c r="C55" s="760" t="s">
        <v>1363</v>
      </c>
      <c r="D55" s="759" t="s">
        <v>2215</v>
      </c>
      <c r="E55" s="760" t="s">
        <v>1762</v>
      </c>
    </row>
    <row r="56" spans="1:5" ht="46" x14ac:dyDescent="0.3">
      <c r="A56" s="760" t="s">
        <v>461</v>
      </c>
      <c r="B56" s="760" t="s">
        <v>312</v>
      </c>
      <c r="C56" s="760" t="s">
        <v>1363</v>
      </c>
      <c r="D56" s="760" t="s">
        <v>2216</v>
      </c>
      <c r="E56" s="760" t="s">
        <v>2556</v>
      </c>
    </row>
    <row r="57" spans="1:5" ht="46" x14ac:dyDescent="0.3">
      <c r="A57" s="760" t="s">
        <v>461</v>
      </c>
      <c r="B57" s="760" t="s">
        <v>312</v>
      </c>
      <c r="C57" s="760" t="s">
        <v>1363</v>
      </c>
      <c r="D57" s="759" t="s">
        <v>2218</v>
      </c>
      <c r="E57" s="760" t="s">
        <v>2627</v>
      </c>
    </row>
    <row r="58" spans="1:5" ht="46" x14ac:dyDescent="0.3">
      <c r="A58" s="760" t="s">
        <v>461</v>
      </c>
      <c r="B58" s="760" t="s">
        <v>312</v>
      </c>
      <c r="C58" s="760" t="s">
        <v>1363</v>
      </c>
      <c r="D58" s="760" t="s">
        <v>2761</v>
      </c>
      <c r="E58" s="760" t="s">
        <v>2628</v>
      </c>
    </row>
    <row r="59" spans="1:5" ht="46" x14ac:dyDescent="0.3">
      <c r="A59" s="760" t="s">
        <v>461</v>
      </c>
      <c r="B59" s="760" t="s">
        <v>312</v>
      </c>
      <c r="C59" s="760" t="s">
        <v>1363</v>
      </c>
      <c r="D59" s="759" t="s">
        <v>2221</v>
      </c>
      <c r="E59" s="760" t="s">
        <v>2629</v>
      </c>
    </row>
    <row r="60" spans="1:5" ht="46" x14ac:dyDescent="0.3">
      <c r="A60" s="760" t="s">
        <v>461</v>
      </c>
      <c r="B60" s="760" t="s">
        <v>312</v>
      </c>
      <c r="C60" s="760" t="s">
        <v>1363</v>
      </c>
      <c r="D60" s="760" t="s">
        <v>2223</v>
      </c>
      <c r="E60" s="760" t="s">
        <v>2630</v>
      </c>
    </row>
    <row r="61" spans="1:5" ht="46" x14ac:dyDescent="0.3">
      <c r="A61" s="760" t="s">
        <v>461</v>
      </c>
      <c r="B61" s="760" t="s">
        <v>224</v>
      </c>
      <c r="C61" s="760" t="s">
        <v>1363</v>
      </c>
      <c r="D61" s="759" t="s">
        <v>2225</v>
      </c>
      <c r="E61" s="760" t="s">
        <v>2537</v>
      </c>
    </row>
    <row r="62" spans="1:5" ht="46" x14ac:dyDescent="0.3">
      <c r="A62" s="760" t="s">
        <v>461</v>
      </c>
      <c r="B62" s="760" t="s">
        <v>224</v>
      </c>
      <c r="C62" s="760" t="s">
        <v>1363</v>
      </c>
      <c r="D62" s="760" t="s">
        <v>2227</v>
      </c>
      <c r="E62" s="760" t="s">
        <v>2539</v>
      </c>
    </row>
    <row r="63" spans="1:5" ht="46" x14ac:dyDescent="0.3">
      <c r="A63" s="760" t="s">
        <v>461</v>
      </c>
      <c r="B63" s="760" t="s">
        <v>224</v>
      </c>
      <c r="C63" s="760" t="s">
        <v>1363</v>
      </c>
      <c r="D63" s="759" t="s">
        <v>2228</v>
      </c>
      <c r="E63" s="760" t="s">
        <v>2547</v>
      </c>
    </row>
    <row r="64" spans="1:5" ht="46" x14ac:dyDescent="0.3">
      <c r="A64" s="760" t="s">
        <v>461</v>
      </c>
      <c r="B64" s="760" t="s">
        <v>224</v>
      </c>
      <c r="C64" s="760" t="s">
        <v>1363</v>
      </c>
      <c r="D64" s="760" t="s">
        <v>2229</v>
      </c>
      <c r="E64" s="760" t="s">
        <v>2550</v>
      </c>
    </row>
    <row r="65" spans="1:5" ht="46" x14ac:dyDescent="0.3">
      <c r="A65" s="760" t="s">
        <v>461</v>
      </c>
      <c r="B65" s="760" t="s">
        <v>224</v>
      </c>
      <c r="C65" s="760" t="s">
        <v>1363</v>
      </c>
      <c r="D65" s="759" t="s">
        <v>2230</v>
      </c>
      <c r="E65" s="760" t="s">
        <v>1776</v>
      </c>
    </row>
    <row r="66" spans="1:5" ht="46" x14ac:dyDescent="0.3">
      <c r="A66" s="760" t="s">
        <v>461</v>
      </c>
      <c r="B66" s="760" t="s">
        <v>224</v>
      </c>
      <c r="C66" s="760" t="s">
        <v>1363</v>
      </c>
      <c r="D66" s="760" t="s">
        <v>2231</v>
      </c>
      <c r="E66" s="760" t="s">
        <v>2561</v>
      </c>
    </row>
    <row r="67" spans="1:5" ht="46" x14ac:dyDescent="0.3">
      <c r="A67" s="760" t="s">
        <v>461</v>
      </c>
      <c r="B67" s="760" t="s">
        <v>224</v>
      </c>
      <c r="C67" s="760" t="s">
        <v>1363</v>
      </c>
      <c r="D67" s="759" t="s">
        <v>2232</v>
      </c>
      <c r="E67" s="760" t="s">
        <v>2698</v>
      </c>
    </row>
    <row r="68" spans="1:5" ht="46" x14ac:dyDescent="0.3">
      <c r="A68" s="760" t="s">
        <v>461</v>
      </c>
      <c r="B68" s="760" t="s">
        <v>224</v>
      </c>
      <c r="C68" s="760" t="s">
        <v>1363</v>
      </c>
      <c r="D68" s="760" t="s">
        <v>2233</v>
      </c>
      <c r="E68" s="760" t="s">
        <v>2564</v>
      </c>
    </row>
    <row r="69" spans="1:5" ht="46" x14ac:dyDescent="0.3">
      <c r="A69" s="760" t="s">
        <v>461</v>
      </c>
      <c r="B69" s="760" t="s">
        <v>224</v>
      </c>
      <c r="C69" s="760" t="s">
        <v>1363</v>
      </c>
      <c r="D69" s="759" t="s">
        <v>2234</v>
      </c>
      <c r="E69" s="760" t="s">
        <v>2566</v>
      </c>
    </row>
    <row r="70" spans="1:5" ht="46" x14ac:dyDescent="0.3">
      <c r="A70" s="760" t="s">
        <v>461</v>
      </c>
      <c r="B70" s="760" t="s">
        <v>224</v>
      </c>
      <c r="C70" s="760" t="s">
        <v>1363</v>
      </c>
      <c r="D70" s="760" t="s">
        <v>2235</v>
      </c>
      <c r="E70" s="760" t="s">
        <v>1775</v>
      </c>
    </row>
    <row r="71" spans="1:5" ht="46" x14ac:dyDescent="0.3">
      <c r="A71" s="760" t="s">
        <v>461</v>
      </c>
      <c r="B71" s="760" t="s">
        <v>224</v>
      </c>
      <c r="C71" s="760" t="s">
        <v>1363</v>
      </c>
      <c r="D71" s="759" t="s">
        <v>2236</v>
      </c>
      <c r="E71" s="760" t="s">
        <v>1774</v>
      </c>
    </row>
    <row r="72" spans="1:5" ht="57.5" x14ac:dyDescent="0.3">
      <c r="A72" s="760" t="s">
        <v>461</v>
      </c>
      <c r="B72" s="760" t="s">
        <v>224</v>
      </c>
      <c r="C72" s="760" t="s">
        <v>1363</v>
      </c>
      <c r="D72" s="760" t="s">
        <v>2237</v>
      </c>
      <c r="E72" s="760" t="s">
        <v>2631</v>
      </c>
    </row>
    <row r="73" spans="1:5" ht="57.5" x14ac:dyDescent="0.3">
      <c r="A73" s="760" t="s">
        <v>461</v>
      </c>
      <c r="B73" s="760" t="s">
        <v>224</v>
      </c>
      <c r="C73" s="760" t="s">
        <v>1363</v>
      </c>
      <c r="D73" s="759" t="s">
        <v>2238</v>
      </c>
      <c r="E73" s="760" t="s">
        <v>2632</v>
      </c>
    </row>
    <row r="74" spans="1:5" ht="57.5" x14ac:dyDescent="0.3">
      <c r="A74" s="760" t="s">
        <v>461</v>
      </c>
      <c r="B74" s="760" t="s">
        <v>224</v>
      </c>
      <c r="C74" s="760" t="s">
        <v>1363</v>
      </c>
      <c r="D74" s="760" t="s">
        <v>2239</v>
      </c>
      <c r="E74" s="760" t="s">
        <v>2633</v>
      </c>
    </row>
    <row r="75" spans="1:5" ht="57.5" x14ac:dyDescent="0.3">
      <c r="A75" s="760" t="s">
        <v>461</v>
      </c>
      <c r="B75" s="760" t="s">
        <v>224</v>
      </c>
      <c r="C75" s="760" t="s">
        <v>1363</v>
      </c>
      <c r="D75" s="759" t="s">
        <v>2240</v>
      </c>
      <c r="E75" s="760" t="s">
        <v>2634</v>
      </c>
    </row>
    <row r="76" spans="1:5" ht="46" x14ac:dyDescent="0.3">
      <c r="A76" s="760" t="s">
        <v>461</v>
      </c>
      <c r="B76" s="760" t="s">
        <v>224</v>
      </c>
      <c r="C76" s="760" t="s">
        <v>1363</v>
      </c>
      <c r="D76" s="760" t="s">
        <v>2241</v>
      </c>
      <c r="E76" s="760" t="s">
        <v>1777</v>
      </c>
    </row>
    <row r="77" spans="1:5" ht="46" x14ac:dyDescent="0.3">
      <c r="A77" s="760" t="s">
        <v>461</v>
      </c>
      <c r="B77" s="760" t="s">
        <v>224</v>
      </c>
      <c r="C77" s="760" t="s">
        <v>1363</v>
      </c>
      <c r="D77" s="759" t="s">
        <v>2242</v>
      </c>
      <c r="E77" s="760" t="s">
        <v>2635</v>
      </c>
    </row>
    <row r="78" spans="1:5" ht="69" x14ac:dyDescent="0.3">
      <c r="A78" s="760" t="s">
        <v>461</v>
      </c>
      <c r="B78" s="760" t="s">
        <v>1362</v>
      </c>
      <c r="C78" s="760" t="s">
        <v>1363</v>
      </c>
      <c r="D78" s="760" t="s">
        <v>2243</v>
      </c>
      <c r="E78" s="760" t="s">
        <v>2558</v>
      </c>
    </row>
    <row r="79" spans="1:5" ht="69" x14ac:dyDescent="0.3">
      <c r="A79" s="760" t="s">
        <v>461</v>
      </c>
      <c r="B79" s="760" t="s">
        <v>1362</v>
      </c>
      <c r="C79" s="760" t="s">
        <v>1363</v>
      </c>
      <c r="D79" s="759" t="s">
        <v>2244</v>
      </c>
      <c r="E79" s="760" t="s">
        <v>2636</v>
      </c>
    </row>
    <row r="80" spans="1:5" ht="69" x14ac:dyDescent="0.3">
      <c r="A80" s="760" t="s">
        <v>461</v>
      </c>
      <c r="B80" s="760" t="s">
        <v>1362</v>
      </c>
      <c r="C80" s="760" t="s">
        <v>1363</v>
      </c>
      <c r="D80" s="760" t="s">
        <v>2245</v>
      </c>
      <c r="E80" s="760" t="s">
        <v>2699</v>
      </c>
    </row>
    <row r="81" spans="1:5" ht="115" x14ac:dyDescent="0.3">
      <c r="A81" s="760" t="s">
        <v>312</v>
      </c>
      <c r="B81" s="760" t="s">
        <v>312</v>
      </c>
      <c r="C81" s="760" t="s">
        <v>1337</v>
      </c>
      <c r="D81" s="759" t="s">
        <v>2246</v>
      </c>
      <c r="E81" s="760" t="s">
        <v>2700</v>
      </c>
    </row>
    <row r="82" spans="1:5" ht="91.5" customHeight="1" x14ac:dyDescent="0.3">
      <c r="A82" s="760" t="s">
        <v>312</v>
      </c>
      <c r="B82" s="760" t="s">
        <v>312</v>
      </c>
      <c r="C82" s="760" t="s">
        <v>1337</v>
      </c>
      <c r="D82" s="760" t="s">
        <v>2247</v>
      </c>
      <c r="E82" s="760" t="s">
        <v>2701</v>
      </c>
    </row>
    <row r="83" spans="1:5" ht="51.75" customHeight="1" x14ac:dyDescent="0.3">
      <c r="A83" s="760" t="s">
        <v>312</v>
      </c>
      <c r="B83" s="760" t="s">
        <v>312</v>
      </c>
      <c r="C83" s="760" t="s">
        <v>1337</v>
      </c>
      <c r="D83" s="759" t="s">
        <v>2248</v>
      </c>
      <c r="E83" s="760" t="s">
        <v>2702</v>
      </c>
    </row>
    <row r="84" spans="1:5" ht="66.75" customHeight="1" x14ac:dyDescent="0.3">
      <c r="A84" s="760" t="s">
        <v>312</v>
      </c>
      <c r="B84" s="760" t="s">
        <v>312</v>
      </c>
      <c r="C84" s="760" t="s">
        <v>1337</v>
      </c>
      <c r="D84" s="760" t="s">
        <v>2249</v>
      </c>
      <c r="E84" s="760" t="s">
        <v>2703</v>
      </c>
    </row>
    <row r="85" spans="1:5" ht="56.25" customHeight="1" x14ac:dyDescent="0.3">
      <c r="A85" s="760" t="s">
        <v>2160</v>
      </c>
      <c r="B85" s="760" t="s">
        <v>2160</v>
      </c>
      <c r="C85" s="760" t="s">
        <v>1337</v>
      </c>
      <c r="D85" s="759" t="s">
        <v>2250</v>
      </c>
      <c r="E85" s="760" t="s">
        <v>2174</v>
      </c>
    </row>
    <row r="86" spans="1:5" ht="34.5" x14ac:dyDescent="0.3">
      <c r="A86" s="760" t="s">
        <v>2160</v>
      </c>
      <c r="B86" s="760" t="s">
        <v>2160</v>
      </c>
      <c r="C86" s="760" t="s">
        <v>1337</v>
      </c>
      <c r="D86" s="760" t="s">
        <v>2251</v>
      </c>
      <c r="E86" s="760" t="s">
        <v>2177</v>
      </c>
    </row>
    <row r="87" spans="1:5" ht="46" x14ac:dyDescent="0.3">
      <c r="A87" s="760" t="s">
        <v>312</v>
      </c>
      <c r="B87" s="760" t="s">
        <v>312</v>
      </c>
      <c r="C87" s="760" t="s">
        <v>1337</v>
      </c>
      <c r="D87" s="759" t="s">
        <v>2252</v>
      </c>
      <c r="E87" s="760" t="s">
        <v>2180</v>
      </c>
    </row>
    <row r="88" spans="1:5" ht="46" x14ac:dyDescent="0.3">
      <c r="A88" s="760" t="s">
        <v>312</v>
      </c>
      <c r="B88" s="760" t="s">
        <v>312</v>
      </c>
      <c r="C88" s="760" t="s">
        <v>1337</v>
      </c>
      <c r="D88" s="760" t="s">
        <v>2253</v>
      </c>
      <c r="E88" s="760" t="s">
        <v>2182</v>
      </c>
    </row>
    <row r="89" spans="1:5" ht="34.5" x14ac:dyDescent="0.3">
      <c r="A89" s="760" t="s">
        <v>312</v>
      </c>
      <c r="B89" s="760" t="s">
        <v>312</v>
      </c>
      <c r="C89" s="760" t="s">
        <v>1337</v>
      </c>
      <c r="D89" s="759" t="s">
        <v>2254</v>
      </c>
      <c r="E89" s="760" t="s">
        <v>2184</v>
      </c>
    </row>
    <row r="90" spans="1:5" ht="46" x14ac:dyDescent="0.3">
      <c r="A90" s="760" t="s">
        <v>312</v>
      </c>
      <c r="B90" s="760" t="s">
        <v>312</v>
      </c>
      <c r="C90" s="760" t="s">
        <v>1337</v>
      </c>
      <c r="D90" s="760" t="s">
        <v>2255</v>
      </c>
      <c r="E90" s="760" t="s">
        <v>2186</v>
      </c>
    </row>
    <row r="91" spans="1:5" ht="54.5" customHeight="1" x14ac:dyDescent="0.3">
      <c r="A91" s="760" t="s">
        <v>312</v>
      </c>
      <c r="B91" s="760" t="s">
        <v>312</v>
      </c>
      <c r="C91" s="760" t="s">
        <v>1337</v>
      </c>
      <c r="D91" s="759" t="s">
        <v>2256</v>
      </c>
      <c r="E91" s="760" t="s">
        <v>2763</v>
      </c>
    </row>
    <row r="92" spans="1:5" ht="57.5" x14ac:dyDescent="0.3">
      <c r="A92" s="760" t="s">
        <v>312</v>
      </c>
      <c r="B92" s="760" t="s">
        <v>312</v>
      </c>
      <c r="C92" s="760" t="s">
        <v>1337</v>
      </c>
      <c r="D92" s="760" t="s">
        <v>2257</v>
      </c>
      <c r="E92" s="760" t="s">
        <v>2704</v>
      </c>
    </row>
    <row r="93" spans="1:5" ht="57.5" x14ac:dyDescent="0.3">
      <c r="A93" s="760" t="s">
        <v>312</v>
      </c>
      <c r="B93" s="760" t="s">
        <v>312</v>
      </c>
      <c r="C93" s="760" t="s">
        <v>1337</v>
      </c>
      <c r="D93" s="759" t="s">
        <v>2258</v>
      </c>
      <c r="E93" s="760" t="s">
        <v>2705</v>
      </c>
    </row>
    <row r="94" spans="1:5" ht="57.5" x14ac:dyDescent="0.3">
      <c r="A94" s="760" t="s">
        <v>312</v>
      </c>
      <c r="B94" s="760" t="s">
        <v>312</v>
      </c>
      <c r="C94" s="760" t="s">
        <v>1337</v>
      </c>
      <c r="D94" s="760" t="s">
        <v>2259</v>
      </c>
      <c r="E94" s="760" t="s">
        <v>2706</v>
      </c>
    </row>
    <row r="95" spans="1:5" ht="34.5" x14ac:dyDescent="0.3">
      <c r="A95" s="760" t="s">
        <v>2160</v>
      </c>
      <c r="B95" s="760" t="s">
        <v>2160</v>
      </c>
      <c r="C95" s="760" t="s">
        <v>1337</v>
      </c>
      <c r="D95" s="759" t="s">
        <v>2260</v>
      </c>
      <c r="E95" s="760" t="s">
        <v>2217</v>
      </c>
    </row>
    <row r="96" spans="1:5" ht="34.5" x14ac:dyDescent="0.3">
      <c r="A96" s="760" t="s">
        <v>312</v>
      </c>
      <c r="B96" s="760" t="s">
        <v>312</v>
      </c>
      <c r="C96" s="760" t="s">
        <v>1337</v>
      </c>
      <c r="D96" s="760" t="s">
        <v>2261</v>
      </c>
      <c r="E96" s="760" t="s">
        <v>2219</v>
      </c>
    </row>
    <row r="97" spans="1:5" ht="34.5" x14ac:dyDescent="0.3">
      <c r="A97" s="760" t="s">
        <v>2160</v>
      </c>
      <c r="B97" s="760" t="s">
        <v>2160</v>
      </c>
      <c r="C97" s="760" t="s">
        <v>1337</v>
      </c>
      <c r="D97" s="759" t="s">
        <v>2262</v>
      </c>
      <c r="E97" s="760" t="s">
        <v>2220</v>
      </c>
    </row>
    <row r="98" spans="1:5" ht="46" x14ac:dyDescent="0.3">
      <c r="A98" s="760" t="s">
        <v>312</v>
      </c>
      <c r="B98" s="760" t="s">
        <v>312</v>
      </c>
      <c r="C98" s="760" t="s">
        <v>1337</v>
      </c>
      <c r="D98" s="760" t="s">
        <v>2263</v>
      </c>
      <c r="E98" s="760" t="s">
        <v>2222</v>
      </c>
    </row>
    <row r="99" spans="1:5" ht="46" x14ac:dyDescent="0.3">
      <c r="A99" s="760" t="s">
        <v>312</v>
      </c>
      <c r="B99" s="760" t="s">
        <v>312</v>
      </c>
      <c r="C99" s="760" t="s">
        <v>1337</v>
      </c>
      <c r="D99" s="759" t="s">
        <v>2265</v>
      </c>
      <c r="E99" s="760" t="s">
        <v>2224</v>
      </c>
    </row>
    <row r="100" spans="1:5" ht="46" x14ac:dyDescent="0.3">
      <c r="A100" s="760" t="s">
        <v>312</v>
      </c>
      <c r="B100" s="760" t="s">
        <v>312</v>
      </c>
      <c r="C100" s="760" t="s">
        <v>1337</v>
      </c>
      <c r="D100" s="760" t="s">
        <v>2266</v>
      </c>
      <c r="E100" s="760" t="s">
        <v>2226</v>
      </c>
    </row>
    <row r="101" spans="1:5" ht="46" x14ac:dyDescent="0.3">
      <c r="A101" s="760" t="s">
        <v>312</v>
      </c>
      <c r="B101" s="760" t="s">
        <v>312</v>
      </c>
      <c r="C101" s="760" t="s">
        <v>1337</v>
      </c>
      <c r="D101" s="759" t="s">
        <v>2267</v>
      </c>
      <c r="E101" s="760" t="s">
        <v>2707</v>
      </c>
    </row>
    <row r="102" spans="1:5" ht="57.5" x14ac:dyDescent="0.3">
      <c r="A102" s="760" t="s">
        <v>312</v>
      </c>
      <c r="B102" s="760" t="s">
        <v>312</v>
      </c>
      <c r="C102" s="760" t="s">
        <v>1337</v>
      </c>
      <c r="D102" s="760" t="s">
        <v>2268</v>
      </c>
      <c r="E102" s="760" t="s">
        <v>2708</v>
      </c>
    </row>
    <row r="103" spans="1:5" ht="46" x14ac:dyDescent="0.3">
      <c r="A103" s="760" t="s">
        <v>312</v>
      </c>
      <c r="B103" s="760" t="s">
        <v>312</v>
      </c>
      <c r="C103" s="760" t="s">
        <v>1337</v>
      </c>
      <c r="D103" s="759" t="s">
        <v>2269</v>
      </c>
      <c r="E103" s="760" t="s">
        <v>2709</v>
      </c>
    </row>
    <row r="104" spans="1:5" ht="57.5" x14ac:dyDescent="0.3">
      <c r="A104" s="760" t="s">
        <v>312</v>
      </c>
      <c r="B104" s="760" t="s">
        <v>312</v>
      </c>
      <c r="C104" s="760" t="s">
        <v>1337</v>
      </c>
      <c r="D104" s="760" t="s">
        <v>2270</v>
      </c>
      <c r="E104" s="760" t="s">
        <v>2710</v>
      </c>
    </row>
    <row r="105" spans="1:5" ht="46" x14ac:dyDescent="0.3">
      <c r="A105" s="760" t="s">
        <v>312</v>
      </c>
      <c r="B105" s="760" t="s">
        <v>312</v>
      </c>
      <c r="C105" s="760" t="s">
        <v>1337</v>
      </c>
      <c r="D105" s="759" t="s">
        <v>2271</v>
      </c>
      <c r="E105" s="760" t="s">
        <v>2264</v>
      </c>
    </row>
    <row r="106" spans="1:5" ht="46" x14ac:dyDescent="0.3">
      <c r="A106" s="760" t="s">
        <v>312</v>
      </c>
      <c r="B106" s="760" t="s">
        <v>312</v>
      </c>
      <c r="C106" s="760" t="s">
        <v>1337</v>
      </c>
      <c r="D106" s="760" t="s">
        <v>2272</v>
      </c>
      <c r="E106" s="760" t="s">
        <v>2711</v>
      </c>
    </row>
    <row r="107" spans="1:5" ht="46" x14ac:dyDescent="0.3">
      <c r="A107" s="760" t="s">
        <v>376</v>
      </c>
      <c r="B107" s="760" t="s">
        <v>376</v>
      </c>
      <c r="C107" s="760" t="s">
        <v>1337</v>
      </c>
      <c r="D107" s="759" t="s">
        <v>2273</v>
      </c>
      <c r="E107" s="760" t="s">
        <v>2275</v>
      </c>
    </row>
    <row r="108" spans="1:5" ht="34.5" x14ac:dyDescent="0.3">
      <c r="A108" s="760" t="s">
        <v>376</v>
      </c>
      <c r="B108" s="760" t="s">
        <v>376</v>
      </c>
      <c r="C108" s="760" t="s">
        <v>1337</v>
      </c>
      <c r="D108" s="760" t="s">
        <v>2274</v>
      </c>
      <c r="E108" s="760" t="s">
        <v>2277</v>
      </c>
    </row>
    <row r="109" spans="1:5" ht="115" x14ac:dyDescent="0.3">
      <c r="A109" s="760" t="s">
        <v>376</v>
      </c>
      <c r="B109" s="760" t="s">
        <v>376</v>
      </c>
      <c r="C109" s="760" t="s">
        <v>1337</v>
      </c>
      <c r="D109" s="759" t="s">
        <v>2276</v>
      </c>
      <c r="E109" s="760" t="s">
        <v>2287</v>
      </c>
    </row>
    <row r="110" spans="1:5" ht="46" x14ac:dyDescent="0.3">
      <c r="A110" s="760" t="s">
        <v>376</v>
      </c>
      <c r="B110" s="760" t="s">
        <v>376</v>
      </c>
      <c r="C110" s="760" t="s">
        <v>1337</v>
      </c>
      <c r="D110" s="760" t="s">
        <v>2278</v>
      </c>
      <c r="E110" s="760" t="s">
        <v>2712</v>
      </c>
    </row>
    <row r="111" spans="1:5" ht="126.5" x14ac:dyDescent="0.3">
      <c r="A111" s="760" t="s">
        <v>376</v>
      </c>
      <c r="B111" s="760" t="s">
        <v>376</v>
      </c>
      <c r="C111" s="760" t="s">
        <v>1337</v>
      </c>
      <c r="D111" s="759" t="s">
        <v>2280</v>
      </c>
      <c r="E111" s="760" t="s">
        <v>2296</v>
      </c>
    </row>
    <row r="112" spans="1:5" ht="46" x14ac:dyDescent="0.3">
      <c r="A112" s="760" t="s">
        <v>376</v>
      </c>
      <c r="B112" s="760" t="s">
        <v>376</v>
      </c>
      <c r="C112" s="760" t="s">
        <v>1337</v>
      </c>
      <c r="D112" s="760" t="s">
        <v>2282</v>
      </c>
      <c r="E112" s="760" t="s">
        <v>2298</v>
      </c>
    </row>
    <row r="113" spans="1:5" ht="34.5" x14ac:dyDescent="0.3">
      <c r="A113" s="760" t="s">
        <v>376</v>
      </c>
      <c r="B113" s="760" t="s">
        <v>376</v>
      </c>
      <c r="C113" s="760" t="s">
        <v>1337</v>
      </c>
      <c r="D113" s="759" t="s">
        <v>2284</v>
      </c>
      <c r="E113" s="760" t="s">
        <v>2300</v>
      </c>
    </row>
    <row r="114" spans="1:5" ht="69" x14ac:dyDescent="0.3">
      <c r="A114" s="760" t="s">
        <v>376</v>
      </c>
      <c r="B114" s="760" t="s">
        <v>376</v>
      </c>
      <c r="C114" s="760" t="s">
        <v>1337</v>
      </c>
      <c r="D114" s="760" t="s">
        <v>2286</v>
      </c>
      <c r="E114" s="760" t="s">
        <v>2306</v>
      </c>
    </row>
    <row r="115" spans="1:5" ht="46" x14ac:dyDescent="0.3">
      <c r="A115" s="760" t="s">
        <v>376</v>
      </c>
      <c r="B115" s="760" t="s">
        <v>376</v>
      </c>
      <c r="C115" s="760" t="s">
        <v>1337</v>
      </c>
      <c r="D115" s="759" t="s">
        <v>2288</v>
      </c>
      <c r="E115" s="760" t="s">
        <v>2308</v>
      </c>
    </row>
    <row r="116" spans="1:5" ht="34.5" x14ac:dyDescent="0.3">
      <c r="A116" s="760" t="s">
        <v>376</v>
      </c>
      <c r="B116" s="760" t="s">
        <v>376</v>
      </c>
      <c r="C116" s="760" t="s">
        <v>1337</v>
      </c>
      <c r="D116" s="760" t="s">
        <v>2289</v>
      </c>
      <c r="E116" s="760" t="s">
        <v>2310</v>
      </c>
    </row>
    <row r="117" spans="1:5" ht="69" x14ac:dyDescent="0.3">
      <c r="A117" s="760" t="s">
        <v>376</v>
      </c>
      <c r="B117" s="760" t="s">
        <v>376</v>
      </c>
      <c r="C117" s="760" t="s">
        <v>1337</v>
      </c>
      <c r="D117" s="759" t="s">
        <v>2291</v>
      </c>
      <c r="E117" s="760" t="s">
        <v>2316</v>
      </c>
    </row>
    <row r="118" spans="1:5" ht="46" x14ac:dyDescent="0.3">
      <c r="A118" s="760" t="s">
        <v>376</v>
      </c>
      <c r="B118" s="760" t="s">
        <v>376</v>
      </c>
      <c r="C118" s="760" t="s">
        <v>1337</v>
      </c>
      <c r="D118" s="760" t="s">
        <v>2293</v>
      </c>
      <c r="E118" s="760" t="s">
        <v>2318</v>
      </c>
    </row>
    <row r="119" spans="1:5" ht="34.5" x14ac:dyDescent="0.3">
      <c r="A119" s="760" t="s">
        <v>312</v>
      </c>
      <c r="B119" s="760" t="s">
        <v>227</v>
      </c>
      <c r="C119" s="760" t="s">
        <v>1363</v>
      </c>
      <c r="D119" s="759" t="s">
        <v>2295</v>
      </c>
      <c r="E119" s="760" t="s">
        <v>2172</v>
      </c>
    </row>
    <row r="120" spans="1:5" ht="34.5" x14ac:dyDescent="0.3">
      <c r="A120" s="760" t="s">
        <v>312</v>
      </c>
      <c r="B120" s="760" t="s">
        <v>312</v>
      </c>
      <c r="C120" s="760" t="s">
        <v>1337</v>
      </c>
      <c r="D120" s="760" t="s">
        <v>2297</v>
      </c>
      <c r="E120" s="760" t="s">
        <v>2176</v>
      </c>
    </row>
    <row r="121" spans="1:5" ht="34.5" x14ac:dyDescent="0.3">
      <c r="A121" s="760" t="s">
        <v>312</v>
      </c>
      <c r="B121" s="760" t="s">
        <v>227</v>
      </c>
      <c r="C121" s="760" t="s">
        <v>1363</v>
      </c>
      <c r="D121" s="759" t="s">
        <v>2299</v>
      </c>
      <c r="E121" s="760" t="s">
        <v>2178</v>
      </c>
    </row>
    <row r="122" spans="1:5" ht="34.5" x14ac:dyDescent="0.3">
      <c r="A122" s="760" t="s">
        <v>312</v>
      </c>
      <c r="B122" s="760" t="s">
        <v>227</v>
      </c>
      <c r="C122" s="760" t="s">
        <v>1363</v>
      </c>
      <c r="D122" s="760" t="s">
        <v>2301</v>
      </c>
      <c r="E122" s="760" t="s">
        <v>2183</v>
      </c>
    </row>
    <row r="123" spans="1:5" ht="34.5" x14ac:dyDescent="0.3">
      <c r="A123" s="760" t="s">
        <v>376</v>
      </c>
      <c r="B123" s="760" t="s">
        <v>376</v>
      </c>
      <c r="C123" s="760" t="s">
        <v>1337</v>
      </c>
      <c r="D123" s="759" t="s">
        <v>2303</v>
      </c>
      <c r="E123" s="760" t="s">
        <v>2290</v>
      </c>
    </row>
    <row r="124" spans="1:5" ht="34.5" x14ac:dyDescent="0.3">
      <c r="A124" s="760" t="s">
        <v>227</v>
      </c>
      <c r="B124" s="760" t="s">
        <v>227</v>
      </c>
      <c r="C124" s="760" t="s">
        <v>1337</v>
      </c>
      <c r="D124" s="760" t="s">
        <v>2305</v>
      </c>
      <c r="E124" s="760" t="s">
        <v>2177</v>
      </c>
    </row>
    <row r="125" spans="1:5" ht="75.75" customHeight="1" x14ac:dyDescent="0.3">
      <c r="A125" s="760" t="s">
        <v>312</v>
      </c>
      <c r="B125" s="760" t="s">
        <v>312</v>
      </c>
      <c r="C125" s="760" t="s">
        <v>1337</v>
      </c>
      <c r="D125" s="759" t="s">
        <v>2307</v>
      </c>
      <c r="E125" s="760" t="s">
        <v>2713</v>
      </c>
    </row>
    <row r="126" spans="1:5" ht="92" x14ac:dyDescent="0.3">
      <c r="A126" s="760" t="s">
        <v>312</v>
      </c>
      <c r="B126" s="760" t="s">
        <v>312</v>
      </c>
      <c r="C126" s="760" t="s">
        <v>1337</v>
      </c>
      <c r="D126" s="760" t="s">
        <v>2309</v>
      </c>
      <c r="E126" s="760" t="s">
        <v>2714</v>
      </c>
    </row>
    <row r="127" spans="1:5" ht="92" x14ac:dyDescent="0.3">
      <c r="A127" s="760" t="s">
        <v>312</v>
      </c>
      <c r="B127" s="760" t="s">
        <v>312</v>
      </c>
      <c r="C127" s="760" t="s">
        <v>1337</v>
      </c>
      <c r="D127" s="759" t="s">
        <v>2311</v>
      </c>
      <c r="E127" s="760" t="s">
        <v>2715</v>
      </c>
    </row>
    <row r="128" spans="1:5" ht="92" x14ac:dyDescent="0.3">
      <c r="A128" s="760" t="s">
        <v>312</v>
      </c>
      <c r="B128" s="760" t="s">
        <v>312</v>
      </c>
      <c r="C128" s="760" t="s">
        <v>1337</v>
      </c>
      <c r="D128" s="760" t="s">
        <v>2313</v>
      </c>
      <c r="E128" s="760" t="s">
        <v>2716</v>
      </c>
    </row>
    <row r="129" spans="1:5" ht="115" x14ac:dyDescent="0.3">
      <c r="A129" s="760" t="s">
        <v>312</v>
      </c>
      <c r="B129" s="760" t="s">
        <v>312</v>
      </c>
      <c r="C129" s="760" t="s">
        <v>1337</v>
      </c>
      <c r="D129" s="759" t="s">
        <v>2315</v>
      </c>
      <c r="E129" s="760" t="s">
        <v>2717</v>
      </c>
    </row>
    <row r="130" spans="1:5" ht="115" x14ac:dyDescent="0.3">
      <c r="A130" s="760" t="s">
        <v>312</v>
      </c>
      <c r="B130" s="760" t="s">
        <v>312</v>
      </c>
      <c r="C130" s="760" t="s">
        <v>1337</v>
      </c>
      <c r="D130" s="760" t="s">
        <v>2317</v>
      </c>
      <c r="E130" s="760" t="s">
        <v>2718</v>
      </c>
    </row>
    <row r="131" spans="1:5" ht="138" x14ac:dyDescent="0.3">
      <c r="A131" s="760" t="s">
        <v>312</v>
      </c>
      <c r="B131" s="760" t="s">
        <v>312</v>
      </c>
      <c r="C131" s="760" t="s">
        <v>1337</v>
      </c>
      <c r="D131" s="759" t="s">
        <v>2319</v>
      </c>
      <c r="E131" s="760" t="s">
        <v>2719</v>
      </c>
    </row>
    <row r="132" spans="1:5" ht="138" x14ac:dyDescent="0.3">
      <c r="A132" s="760" t="s">
        <v>312</v>
      </c>
      <c r="B132" s="760" t="s">
        <v>312</v>
      </c>
      <c r="C132" s="760" t="s">
        <v>1337</v>
      </c>
      <c r="D132" s="760" t="s">
        <v>2321</v>
      </c>
      <c r="E132" s="760" t="s">
        <v>2720</v>
      </c>
    </row>
    <row r="133" spans="1:5" ht="92" x14ac:dyDescent="0.3">
      <c r="A133" s="760" t="s">
        <v>312</v>
      </c>
      <c r="B133" s="760" t="s">
        <v>312</v>
      </c>
      <c r="C133" s="760" t="s">
        <v>1337</v>
      </c>
      <c r="D133" s="759" t="s">
        <v>2323</v>
      </c>
      <c r="E133" s="760" t="s">
        <v>2721</v>
      </c>
    </row>
    <row r="134" spans="1:5" ht="92" x14ac:dyDescent="0.3">
      <c r="A134" s="760" t="s">
        <v>312</v>
      </c>
      <c r="B134" s="760" t="s">
        <v>312</v>
      </c>
      <c r="C134" s="760" t="s">
        <v>1337</v>
      </c>
      <c r="D134" s="760" t="s">
        <v>2324</v>
      </c>
      <c r="E134" s="760" t="s">
        <v>2722</v>
      </c>
    </row>
    <row r="135" spans="1:5" ht="92" x14ac:dyDescent="0.3">
      <c r="A135" s="760" t="s">
        <v>312</v>
      </c>
      <c r="B135" s="760" t="s">
        <v>312</v>
      </c>
      <c r="C135" s="760" t="s">
        <v>1337</v>
      </c>
      <c r="D135" s="759" t="s">
        <v>2325</v>
      </c>
      <c r="E135" s="760" t="s">
        <v>2723</v>
      </c>
    </row>
    <row r="136" spans="1:5" ht="92" x14ac:dyDescent="0.3">
      <c r="A136" s="760" t="s">
        <v>312</v>
      </c>
      <c r="B136" s="760" t="s">
        <v>312</v>
      </c>
      <c r="C136" s="760" t="s">
        <v>1337</v>
      </c>
      <c r="D136" s="760" t="s">
        <v>2326</v>
      </c>
      <c r="E136" s="760" t="s">
        <v>2724</v>
      </c>
    </row>
    <row r="137" spans="1:5" ht="115" x14ac:dyDescent="0.3">
      <c r="A137" s="760" t="s">
        <v>312</v>
      </c>
      <c r="B137" s="760" t="s">
        <v>312</v>
      </c>
      <c r="C137" s="760" t="s">
        <v>1337</v>
      </c>
      <c r="D137" s="759" t="s">
        <v>2328</v>
      </c>
      <c r="E137" s="760" t="s">
        <v>2725</v>
      </c>
    </row>
    <row r="138" spans="1:5" ht="115" x14ac:dyDescent="0.3">
      <c r="A138" s="760" t="s">
        <v>312</v>
      </c>
      <c r="B138" s="760" t="s">
        <v>312</v>
      </c>
      <c r="C138" s="760" t="s">
        <v>1337</v>
      </c>
      <c r="D138" s="760" t="s">
        <v>2330</v>
      </c>
      <c r="E138" s="760" t="s">
        <v>2726</v>
      </c>
    </row>
    <row r="139" spans="1:5" ht="138" x14ac:dyDescent="0.3">
      <c r="A139" s="760" t="s">
        <v>312</v>
      </c>
      <c r="B139" s="760" t="s">
        <v>312</v>
      </c>
      <c r="C139" s="760" t="s">
        <v>1337</v>
      </c>
      <c r="D139" s="759" t="s">
        <v>2332</v>
      </c>
      <c r="E139" s="760" t="s">
        <v>2727</v>
      </c>
    </row>
    <row r="140" spans="1:5" ht="138" x14ac:dyDescent="0.3">
      <c r="A140" s="760" t="s">
        <v>312</v>
      </c>
      <c r="B140" s="760" t="s">
        <v>312</v>
      </c>
      <c r="C140" s="760" t="s">
        <v>1337</v>
      </c>
      <c r="D140" s="760" t="s">
        <v>2334</v>
      </c>
      <c r="E140" s="760" t="s">
        <v>2728</v>
      </c>
    </row>
    <row r="141" spans="1:5" ht="34.5" x14ac:dyDescent="0.3">
      <c r="A141" s="760" t="s">
        <v>312</v>
      </c>
      <c r="B141" s="760" t="s">
        <v>312</v>
      </c>
      <c r="C141" s="760" t="s">
        <v>1337</v>
      </c>
      <c r="D141" s="759" t="s">
        <v>2336</v>
      </c>
      <c r="E141" s="760" t="s">
        <v>2729</v>
      </c>
    </row>
    <row r="142" spans="1:5" ht="57.5" x14ac:dyDescent="0.3">
      <c r="A142" s="760" t="s">
        <v>312</v>
      </c>
      <c r="B142" s="760" t="s">
        <v>312</v>
      </c>
      <c r="C142" s="760" t="s">
        <v>1337</v>
      </c>
      <c r="D142" s="760" t="s">
        <v>2338</v>
      </c>
      <c r="E142" s="760" t="s">
        <v>2730</v>
      </c>
    </row>
    <row r="143" spans="1:5" ht="111" customHeight="1" x14ac:dyDescent="0.3">
      <c r="A143" s="760" t="s">
        <v>376</v>
      </c>
      <c r="B143" s="760" t="s">
        <v>376</v>
      </c>
      <c r="C143" s="760" t="s">
        <v>1337</v>
      </c>
      <c r="D143" s="759" t="s">
        <v>2340</v>
      </c>
      <c r="E143" s="760" t="s">
        <v>2279</v>
      </c>
    </row>
    <row r="144" spans="1:5" ht="115" x14ac:dyDescent="0.3">
      <c r="A144" s="760" t="s">
        <v>376</v>
      </c>
      <c r="B144" s="760" t="s">
        <v>376</v>
      </c>
      <c r="C144" s="760" t="s">
        <v>1337</v>
      </c>
      <c r="D144" s="760" t="s">
        <v>2342</v>
      </c>
      <c r="E144" s="760" t="s">
        <v>2281</v>
      </c>
    </row>
    <row r="145" spans="1:5" ht="80.5" x14ac:dyDescent="0.3">
      <c r="A145" s="760" t="s">
        <v>376</v>
      </c>
      <c r="B145" s="760" t="s">
        <v>376</v>
      </c>
      <c r="C145" s="760" t="s">
        <v>1337</v>
      </c>
      <c r="D145" s="759" t="s">
        <v>2344</v>
      </c>
      <c r="E145" s="760" t="s">
        <v>2283</v>
      </c>
    </row>
    <row r="146" spans="1:5" ht="115" x14ac:dyDescent="0.3">
      <c r="A146" s="760" t="s">
        <v>376</v>
      </c>
      <c r="B146" s="760" t="s">
        <v>376</v>
      </c>
      <c r="C146" s="760" t="s">
        <v>1337</v>
      </c>
      <c r="D146" s="760" t="s">
        <v>2345</v>
      </c>
      <c r="E146" s="760" t="s">
        <v>2285</v>
      </c>
    </row>
    <row r="147" spans="1:5" ht="80.5" x14ac:dyDescent="0.3">
      <c r="A147" s="760" t="s">
        <v>376</v>
      </c>
      <c r="B147" s="760" t="s">
        <v>376</v>
      </c>
      <c r="C147" s="760" t="s">
        <v>1337</v>
      </c>
      <c r="D147" s="759" t="s">
        <v>2346</v>
      </c>
      <c r="E147" s="760" t="s">
        <v>2292</v>
      </c>
    </row>
    <row r="148" spans="1:5" ht="138" x14ac:dyDescent="0.3">
      <c r="A148" s="760" t="s">
        <v>376</v>
      </c>
      <c r="B148" s="760" t="s">
        <v>376</v>
      </c>
      <c r="C148" s="760" t="s">
        <v>1337</v>
      </c>
      <c r="D148" s="760" t="s">
        <v>2347</v>
      </c>
      <c r="E148" s="760" t="s">
        <v>2294</v>
      </c>
    </row>
    <row r="149" spans="1:5" ht="46" x14ac:dyDescent="0.3">
      <c r="A149" s="760" t="s">
        <v>376</v>
      </c>
      <c r="B149" s="760" t="s">
        <v>376</v>
      </c>
      <c r="C149" s="760" t="s">
        <v>1337</v>
      </c>
      <c r="D149" s="759" t="s">
        <v>2348</v>
      </c>
      <c r="E149" s="760" t="s">
        <v>2302</v>
      </c>
    </row>
    <row r="150" spans="1:5" ht="92" x14ac:dyDescent="0.3">
      <c r="A150" s="760" t="s">
        <v>376</v>
      </c>
      <c r="B150" s="760" t="s">
        <v>376</v>
      </c>
      <c r="C150" s="760" t="s">
        <v>1337</v>
      </c>
      <c r="D150" s="760" t="s">
        <v>2349</v>
      </c>
      <c r="E150" s="760" t="s">
        <v>2304</v>
      </c>
    </row>
    <row r="151" spans="1:5" ht="46" x14ac:dyDescent="0.3">
      <c r="A151" s="760" t="s">
        <v>376</v>
      </c>
      <c r="B151" s="760" t="s">
        <v>376</v>
      </c>
      <c r="C151" s="760" t="s">
        <v>1337</v>
      </c>
      <c r="D151" s="759" t="s">
        <v>2350</v>
      </c>
      <c r="E151" s="760" t="s">
        <v>2312</v>
      </c>
    </row>
    <row r="152" spans="1:5" ht="115" x14ac:dyDescent="0.3">
      <c r="A152" s="760" t="s">
        <v>376</v>
      </c>
      <c r="B152" s="760" t="s">
        <v>376</v>
      </c>
      <c r="C152" s="760" t="s">
        <v>1337</v>
      </c>
      <c r="D152" s="760" t="s">
        <v>2351</v>
      </c>
      <c r="E152" s="760" t="s">
        <v>2314</v>
      </c>
    </row>
    <row r="153" spans="1:5" ht="34.5" x14ac:dyDescent="0.3">
      <c r="A153" s="760" t="s">
        <v>376</v>
      </c>
      <c r="B153" s="760" t="s">
        <v>376</v>
      </c>
      <c r="C153" s="760" t="s">
        <v>1337</v>
      </c>
      <c r="D153" s="759" t="s">
        <v>2352</v>
      </c>
      <c r="E153" s="760" t="s">
        <v>2320</v>
      </c>
    </row>
    <row r="154" spans="1:5" ht="57.5" x14ac:dyDescent="0.3">
      <c r="A154" s="760" t="s">
        <v>376</v>
      </c>
      <c r="B154" s="760" t="s">
        <v>376</v>
      </c>
      <c r="C154" s="760" t="s">
        <v>1337</v>
      </c>
      <c r="D154" s="760" t="s">
        <v>2353</v>
      </c>
      <c r="E154" s="760" t="s">
        <v>2322</v>
      </c>
    </row>
    <row r="155" spans="1:5" ht="23" x14ac:dyDescent="0.3">
      <c r="A155" s="760" t="s">
        <v>461</v>
      </c>
      <c r="B155" s="760" t="s">
        <v>461</v>
      </c>
      <c r="C155" s="760" t="s">
        <v>1337</v>
      </c>
      <c r="D155" s="759" t="s">
        <v>2355</v>
      </c>
      <c r="E155" s="760" t="s">
        <v>2637</v>
      </c>
    </row>
    <row r="156" spans="1:5" ht="49" customHeight="1" x14ac:dyDescent="0.3">
      <c r="A156" s="760" t="s">
        <v>227</v>
      </c>
      <c r="B156" s="760" t="s">
        <v>227</v>
      </c>
      <c r="C156" s="760" t="s">
        <v>1337</v>
      </c>
      <c r="D156" s="760" t="s">
        <v>2357</v>
      </c>
      <c r="E156" s="760" t="s">
        <v>2529</v>
      </c>
    </row>
    <row r="157" spans="1:5" ht="46" customHeight="1" x14ac:dyDescent="0.3">
      <c r="A157" s="760" t="s">
        <v>227</v>
      </c>
      <c r="B157" s="760" t="s">
        <v>227</v>
      </c>
      <c r="C157" s="760" t="s">
        <v>1337</v>
      </c>
      <c r="D157" s="759" t="s">
        <v>2359</v>
      </c>
      <c r="E157" s="760" t="s">
        <v>2531</v>
      </c>
    </row>
    <row r="158" spans="1:5" ht="41.5" customHeight="1" x14ac:dyDescent="0.3">
      <c r="A158" s="760" t="s">
        <v>227</v>
      </c>
      <c r="B158" s="760" t="s">
        <v>227</v>
      </c>
      <c r="C158" s="760" t="s">
        <v>1337</v>
      </c>
      <c r="D158" s="760" t="s">
        <v>2361</v>
      </c>
      <c r="E158" s="760" t="s">
        <v>2638</v>
      </c>
    </row>
    <row r="159" spans="1:5" ht="44" customHeight="1" x14ac:dyDescent="0.3">
      <c r="A159" s="760" t="s">
        <v>227</v>
      </c>
      <c r="B159" s="760" t="s">
        <v>227</v>
      </c>
      <c r="C159" s="760" t="s">
        <v>1337</v>
      </c>
      <c r="D159" s="759" t="s">
        <v>2362</v>
      </c>
      <c r="E159" s="760" t="s">
        <v>2639</v>
      </c>
    </row>
    <row r="160" spans="1:5" ht="69" x14ac:dyDescent="0.3">
      <c r="A160" s="760" t="s">
        <v>312</v>
      </c>
      <c r="B160" s="760" t="s">
        <v>517</v>
      </c>
      <c r="C160" s="760" t="s">
        <v>1363</v>
      </c>
      <c r="D160" s="760" t="s">
        <v>2364</v>
      </c>
      <c r="E160" s="760" t="s">
        <v>1766</v>
      </c>
    </row>
    <row r="161" spans="1:5" ht="46" x14ac:dyDescent="0.3">
      <c r="A161" s="760" t="s">
        <v>312</v>
      </c>
      <c r="B161" s="760" t="s">
        <v>461</v>
      </c>
      <c r="C161" s="760" t="s">
        <v>1363</v>
      </c>
      <c r="D161" s="759" t="s">
        <v>2366</v>
      </c>
      <c r="E161" s="760" t="s">
        <v>2521</v>
      </c>
    </row>
    <row r="162" spans="1:5" ht="46" x14ac:dyDescent="0.3">
      <c r="A162" s="760" t="s">
        <v>312</v>
      </c>
      <c r="B162" s="760" t="s">
        <v>461</v>
      </c>
      <c r="C162" s="760" t="s">
        <v>1363</v>
      </c>
      <c r="D162" s="760" t="s">
        <v>2368</v>
      </c>
      <c r="E162" s="760" t="s">
        <v>2523</v>
      </c>
    </row>
    <row r="163" spans="1:5" ht="57.5" x14ac:dyDescent="0.3">
      <c r="A163" s="760" t="s">
        <v>312</v>
      </c>
      <c r="B163" s="760" t="s">
        <v>461</v>
      </c>
      <c r="C163" s="760" t="s">
        <v>1363</v>
      </c>
      <c r="D163" s="759" t="s">
        <v>2369</v>
      </c>
      <c r="E163" s="760" t="s">
        <v>2525</v>
      </c>
    </row>
    <row r="164" spans="1:5" ht="57.5" x14ac:dyDescent="0.3">
      <c r="A164" s="760" t="s">
        <v>312</v>
      </c>
      <c r="B164" s="760" t="s">
        <v>461</v>
      </c>
      <c r="C164" s="760" t="s">
        <v>1363</v>
      </c>
      <c r="D164" s="760" t="s">
        <v>2370</v>
      </c>
      <c r="E164" s="760" t="s">
        <v>2527</v>
      </c>
    </row>
    <row r="165" spans="1:5" ht="46" x14ac:dyDescent="0.3">
      <c r="A165" s="760" t="s">
        <v>312</v>
      </c>
      <c r="B165" s="760" t="s">
        <v>461</v>
      </c>
      <c r="C165" s="760" t="s">
        <v>1363</v>
      </c>
      <c r="D165" s="759" t="s">
        <v>2371</v>
      </c>
      <c r="E165" s="760" t="s">
        <v>2640</v>
      </c>
    </row>
    <row r="166" spans="1:5" ht="46" x14ac:dyDescent="0.3">
      <c r="A166" s="760" t="s">
        <v>312</v>
      </c>
      <c r="B166" s="760" t="s">
        <v>461</v>
      </c>
      <c r="C166" s="760" t="s">
        <v>1363</v>
      </c>
      <c r="D166" s="760" t="s">
        <v>2372</v>
      </c>
      <c r="E166" s="760" t="s">
        <v>2641</v>
      </c>
    </row>
    <row r="167" spans="1:5" ht="23" x14ac:dyDescent="0.3">
      <c r="A167" s="760" t="s">
        <v>312</v>
      </c>
      <c r="B167" s="760" t="s">
        <v>312</v>
      </c>
      <c r="C167" s="760" t="s">
        <v>1337</v>
      </c>
      <c r="D167" s="759" t="s">
        <v>2373</v>
      </c>
      <c r="E167" s="760" t="s">
        <v>2327</v>
      </c>
    </row>
    <row r="168" spans="1:5" ht="23" x14ac:dyDescent="0.3">
      <c r="A168" s="760" t="s">
        <v>312</v>
      </c>
      <c r="B168" s="760" t="s">
        <v>312</v>
      </c>
      <c r="C168" s="760" t="s">
        <v>1337</v>
      </c>
      <c r="D168" s="760" t="s">
        <v>2374</v>
      </c>
      <c r="E168" s="760" t="s">
        <v>2329</v>
      </c>
    </row>
    <row r="169" spans="1:5" ht="46" x14ac:dyDescent="0.3">
      <c r="A169" s="760" t="s">
        <v>312</v>
      </c>
      <c r="B169" s="760" t="s">
        <v>312</v>
      </c>
      <c r="C169" s="760" t="s">
        <v>1337</v>
      </c>
      <c r="D169" s="759" t="s">
        <v>2375</v>
      </c>
      <c r="E169" s="760" t="s">
        <v>2331</v>
      </c>
    </row>
    <row r="170" spans="1:5" ht="69" x14ac:dyDescent="0.3">
      <c r="A170" s="760" t="s">
        <v>376</v>
      </c>
      <c r="B170" s="760" t="s">
        <v>376</v>
      </c>
      <c r="C170" s="760" t="s">
        <v>1337</v>
      </c>
      <c r="D170" s="760" t="s">
        <v>2376</v>
      </c>
      <c r="E170" s="760" t="s">
        <v>2333</v>
      </c>
    </row>
    <row r="171" spans="1:5" ht="92" x14ac:dyDescent="0.3">
      <c r="A171" s="760" t="s">
        <v>312</v>
      </c>
      <c r="B171" s="760" t="s">
        <v>312</v>
      </c>
      <c r="C171" s="760" t="s">
        <v>1337</v>
      </c>
      <c r="D171" s="759" t="s">
        <v>2377</v>
      </c>
      <c r="E171" s="760" t="s">
        <v>2337</v>
      </c>
    </row>
    <row r="172" spans="1:5" ht="69" x14ac:dyDescent="0.3">
      <c r="A172" s="760" t="s">
        <v>312</v>
      </c>
      <c r="B172" s="760" t="s">
        <v>312</v>
      </c>
      <c r="C172" s="760" t="s">
        <v>1337</v>
      </c>
      <c r="D172" s="760" t="s">
        <v>2378</v>
      </c>
      <c r="E172" s="760" t="s">
        <v>2339</v>
      </c>
    </row>
    <row r="173" spans="1:5" ht="34.5" x14ac:dyDescent="0.3">
      <c r="A173" s="760" t="s">
        <v>376</v>
      </c>
      <c r="B173" s="760" t="s">
        <v>376</v>
      </c>
      <c r="C173" s="760" t="s">
        <v>1337</v>
      </c>
      <c r="D173" s="759" t="s">
        <v>2380</v>
      </c>
      <c r="E173" s="760" t="s">
        <v>2343</v>
      </c>
    </row>
    <row r="174" spans="1:5" ht="34.5" x14ac:dyDescent="0.3">
      <c r="A174" s="760" t="s">
        <v>312</v>
      </c>
      <c r="B174" s="760" t="s">
        <v>312</v>
      </c>
      <c r="C174" s="760" t="s">
        <v>1337</v>
      </c>
      <c r="D174" s="760" t="s">
        <v>2382</v>
      </c>
      <c r="E174" s="760" t="s">
        <v>2731</v>
      </c>
    </row>
    <row r="175" spans="1:5" ht="46" x14ac:dyDescent="0.3">
      <c r="A175" s="760" t="s">
        <v>312</v>
      </c>
      <c r="B175" s="760" t="s">
        <v>312</v>
      </c>
      <c r="C175" s="760" t="s">
        <v>1337</v>
      </c>
      <c r="D175" s="759" t="s">
        <v>2384</v>
      </c>
      <c r="E175" s="760" t="s">
        <v>2354</v>
      </c>
    </row>
    <row r="176" spans="1:5" ht="80.5" x14ac:dyDescent="0.3">
      <c r="A176" s="760" t="s">
        <v>376</v>
      </c>
      <c r="B176" s="760" t="s">
        <v>376</v>
      </c>
      <c r="C176" s="760" t="s">
        <v>1337</v>
      </c>
      <c r="D176" s="760" t="s">
        <v>2385</v>
      </c>
      <c r="E176" s="760" t="s">
        <v>2358</v>
      </c>
    </row>
    <row r="177" spans="1:5" ht="103.5" x14ac:dyDescent="0.3">
      <c r="A177" s="760" t="s">
        <v>312</v>
      </c>
      <c r="B177" s="760" t="s">
        <v>312</v>
      </c>
      <c r="C177" s="760" t="s">
        <v>1337</v>
      </c>
      <c r="D177" s="759" t="s">
        <v>2387</v>
      </c>
      <c r="E177" s="760" t="s">
        <v>2732</v>
      </c>
    </row>
    <row r="178" spans="1:5" ht="80.5" x14ac:dyDescent="0.3">
      <c r="A178" s="760" t="s">
        <v>312</v>
      </c>
      <c r="B178" s="760" t="s">
        <v>312</v>
      </c>
      <c r="C178" s="760" t="s">
        <v>1337</v>
      </c>
      <c r="D178" s="760" t="s">
        <v>2389</v>
      </c>
      <c r="E178" s="760" t="s">
        <v>2363</v>
      </c>
    </row>
    <row r="179" spans="1:5" ht="34.5" x14ac:dyDescent="0.3">
      <c r="A179" s="760" t="s">
        <v>376</v>
      </c>
      <c r="B179" s="760" t="s">
        <v>376</v>
      </c>
      <c r="C179" s="760" t="s">
        <v>1337</v>
      </c>
      <c r="D179" s="759" t="s">
        <v>2391</v>
      </c>
      <c r="E179" s="760" t="s">
        <v>2367</v>
      </c>
    </row>
    <row r="180" spans="1:5" ht="34.5" x14ac:dyDescent="0.3">
      <c r="A180" s="760" t="s">
        <v>312</v>
      </c>
      <c r="B180" s="760" t="s">
        <v>312</v>
      </c>
      <c r="C180" s="760" t="s">
        <v>1337</v>
      </c>
      <c r="D180" s="760" t="s">
        <v>2392</v>
      </c>
      <c r="E180" s="760" t="s">
        <v>2733</v>
      </c>
    </row>
    <row r="181" spans="1:5" ht="46" x14ac:dyDescent="0.3">
      <c r="A181" s="760" t="s">
        <v>312</v>
      </c>
      <c r="B181" s="760" t="s">
        <v>312</v>
      </c>
      <c r="C181" s="760" t="s">
        <v>1337</v>
      </c>
      <c r="D181" s="759" t="s">
        <v>2393</v>
      </c>
      <c r="E181" s="760" t="s">
        <v>2734</v>
      </c>
    </row>
    <row r="182" spans="1:5" ht="34.5" x14ac:dyDescent="0.3">
      <c r="A182" s="760" t="s">
        <v>312</v>
      </c>
      <c r="B182" s="760" t="s">
        <v>312</v>
      </c>
      <c r="C182" s="760" t="s">
        <v>1337</v>
      </c>
      <c r="D182" s="760" t="s">
        <v>2394</v>
      </c>
      <c r="E182" s="760" t="s">
        <v>2381</v>
      </c>
    </row>
    <row r="183" spans="1:5" ht="34.5" x14ac:dyDescent="0.3">
      <c r="A183" s="760" t="s">
        <v>2160</v>
      </c>
      <c r="B183" s="760" t="s">
        <v>2160</v>
      </c>
      <c r="C183" s="760" t="s">
        <v>1337</v>
      </c>
      <c r="D183" s="759" t="s">
        <v>2396</v>
      </c>
      <c r="E183" s="760" t="s">
        <v>2383</v>
      </c>
    </row>
    <row r="184" spans="1:5" ht="46" x14ac:dyDescent="0.3">
      <c r="A184" s="760" t="s">
        <v>2160</v>
      </c>
      <c r="B184" s="760" t="s">
        <v>2160</v>
      </c>
      <c r="C184" s="760" t="s">
        <v>1337</v>
      </c>
      <c r="D184" s="760" t="s">
        <v>2398</v>
      </c>
      <c r="E184" s="760" t="s">
        <v>2386</v>
      </c>
    </row>
    <row r="185" spans="1:5" ht="23" x14ac:dyDescent="0.3">
      <c r="A185" s="760" t="s">
        <v>2160</v>
      </c>
      <c r="B185" s="760" t="s">
        <v>2160</v>
      </c>
      <c r="C185" s="760" t="s">
        <v>1337</v>
      </c>
      <c r="D185" s="759" t="s">
        <v>2399</v>
      </c>
      <c r="E185" s="760" t="s">
        <v>2390</v>
      </c>
    </row>
    <row r="186" spans="1:5" ht="34.5" x14ac:dyDescent="0.3">
      <c r="A186" s="760" t="s">
        <v>312</v>
      </c>
      <c r="B186" s="760" t="s">
        <v>227</v>
      </c>
      <c r="C186" s="760" t="s">
        <v>1363</v>
      </c>
      <c r="D186" s="760" t="s">
        <v>2400</v>
      </c>
      <c r="E186" s="760" t="s">
        <v>2356</v>
      </c>
    </row>
    <row r="187" spans="1:5" ht="34.5" x14ac:dyDescent="0.3">
      <c r="A187" s="760" t="s">
        <v>312</v>
      </c>
      <c r="B187" s="760" t="s">
        <v>227</v>
      </c>
      <c r="C187" s="760" t="s">
        <v>1363</v>
      </c>
      <c r="D187" s="759" t="s">
        <v>2401</v>
      </c>
      <c r="E187" s="760" t="s">
        <v>2379</v>
      </c>
    </row>
    <row r="188" spans="1:5" ht="34.5" x14ac:dyDescent="0.3">
      <c r="A188" s="760" t="s">
        <v>227</v>
      </c>
      <c r="B188" s="760" t="s">
        <v>227</v>
      </c>
      <c r="C188" s="760" t="s">
        <v>1337</v>
      </c>
      <c r="D188" s="760" t="s">
        <v>2403</v>
      </c>
      <c r="E188" s="760" t="s">
        <v>1771</v>
      </c>
    </row>
    <row r="189" spans="1:5" ht="34.5" x14ac:dyDescent="0.3">
      <c r="A189" s="760" t="s">
        <v>312</v>
      </c>
      <c r="B189" s="760" t="s">
        <v>227</v>
      </c>
      <c r="C189" s="760" t="s">
        <v>1363</v>
      </c>
      <c r="D189" s="759" t="s">
        <v>2405</v>
      </c>
      <c r="E189" s="760" t="s">
        <v>2388</v>
      </c>
    </row>
    <row r="190" spans="1:5" ht="46" x14ac:dyDescent="0.3">
      <c r="A190" s="760" t="s">
        <v>376</v>
      </c>
      <c r="B190" s="760" t="s">
        <v>376</v>
      </c>
      <c r="C190" s="760" t="s">
        <v>1337</v>
      </c>
      <c r="D190" s="760" t="s">
        <v>2407</v>
      </c>
      <c r="E190" s="760" t="s">
        <v>2335</v>
      </c>
    </row>
    <row r="191" spans="1:5" ht="46" x14ac:dyDescent="0.3">
      <c r="A191" s="760" t="s">
        <v>376</v>
      </c>
      <c r="B191" s="760" t="s">
        <v>376</v>
      </c>
      <c r="C191" s="760" t="s">
        <v>1337</v>
      </c>
      <c r="D191" s="759" t="s">
        <v>2409</v>
      </c>
      <c r="E191" s="760" t="s">
        <v>2341</v>
      </c>
    </row>
    <row r="192" spans="1:5" ht="46" x14ac:dyDescent="0.3">
      <c r="A192" s="760" t="s">
        <v>312</v>
      </c>
      <c r="B192" s="760" t="s">
        <v>312</v>
      </c>
      <c r="C192" s="760" t="s">
        <v>1337</v>
      </c>
      <c r="D192" s="760" t="s">
        <v>2411</v>
      </c>
      <c r="E192" s="760" t="s">
        <v>2735</v>
      </c>
    </row>
    <row r="193" spans="1:5" ht="46" x14ac:dyDescent="0.3">
      <c r="A193" s="760" t="s">
        <v>312</v>
      </c>
      <c r="B193" s="760" t="s">
        <v>312</v>
      </c>
      <c r="C193" s="760" t="s">
        <v>1337</v>
      </c>
      <c r="D193" s="759" t="s">
        <v>2413</v>
      </c>
      <c r="E193" s="760" t="s">
        <v>2736</v>
      </c>
    </row>
    <row r="194" spans="1:5" ht="46" x14ac:dyDescent="0.3">
      <c r="A194" s="760" t="s">
        <v>376</v>
      </c>
      <c r="B194" s="760" t="s">
        <v>376</v>
      </c>
      <c r="C194" s="760" t="s">
        <v>1337</v>
      </c>
      <c r="D194" s="760" t="s">
        <v>2415</v>
      </c>
      <c r="E194" s="760" t="s">
        <v>2360</v>
      </c>
    </row>
    <row r="195" spans="1:5" ht="46" x14ac:dyDescent="0.3">
      <c r="A195" s="760" t="s">
        <v>376</v>
      </c>
      <c r="B195" s="760" t="s">
        <v>376</v>
      </c>
      <c r="C195" s="760" t="s">
        <v>1337</v>
      </c>
      <c r="D195" s="759" t="s">
        <v>2417</v>
      </c>
      <c r="E195" s="760" t="s">
        <v>2365</v>
      </c>
    </row>
    <row r="196" spans="1:5" ht="46" x14ac:dyDescent="0.3">
      <c r="A196" s="760" t="s">
        <v>312</v>
      </c>
      <c r="B196" s="760" t="s">
        <v>312</v>
      </c>
      <c r="C196" s="760" t="s">
        <v>1337</v>
      </c>
      <c r="D196" s="760" t="s">
        <v>2418</v>
      </c>
      <c r="E196" s="760" t="s">
        <v>2737</v>
      </c>
    </row>
    <row r="197" spans="1:5" ht="46" x14ac:dyDescent="0.3">
      <c r="A197" s="760" t="s">
        <v>312</v>
      </c>
      <c r="B197" s="760" t="s">
        <v>312</v>
      </c>
      <c r="C197" s="760" t="s">
        <v>1337</v>
      </c>
      <c r="D197" s="759" t="s">
        <v>2420</v>
      </c>
      <c r="E197" s="760" t="s">
        <v>2738</v>
      </c>
    </row>
    <row r="198" spans="1:5" ht="69" x14ac:dyDescent="0.3">
      <c r="A198" s="760" t="s">
        <v>312</v>
      </c>
      <c r="B198" s="760" t="s">
        <v>517</v>
      </c>
      <c r="C198" s="760" t="s">
        <v>1363</v>
      </c>
      <c r="D198" s="760" t="s">
        <v>2422</v>
      </c>
      <c r="E198" s="760" t="s">
        <v>2582</v>
      </c>
    </row>
    <row r="199" spans="1:5" ht="46" x14ac:dyDescent="0.3">
      <c r="A199" s="760" t="s">
        <v>312</v>
      </c>
      <c r="B199" s="760" t="s">
        <v>312</v>
      </c>
      <c r="C199" s="760" t="s">
        <v>1337</v>
      </c>
      <c r="D199" s="759" t="s">
        <v>2424</v>
      </c>
      <c r="E199" s="760" t="s">
        <v>2397</v>
      </c>
    </row>
    <row r="200" spans="1:5" ht="46" x14ac:dyDescent="0.3">
      <c r="A200" s="760" t="s">
        <v>312</v>
      </c>
      <c r="B200" s="760" t="s">
        <v>312</v>
      </c>
      <c r="C200" s="760" t="s">
        <v>1337</v>
      </c>
      <c r="D200" s="760" t="s">
        <v>2426</v>
      </c>
      <c r="E200" s="760" t="s">
        <v>2404</v>
      </c>
    </row>
    <row r="201" spans="1:5" ht="34.5" x14ac:dyDescent="0.3">
      <c r="A201" s="760" t="s">
        <v>2160</v>
      </c>
      <c r="B201" s="760" t="s">
        <v>2160</v>
      </c>
      <c r="C201" s="760" t="s">
        <v>1337</v>
      </c>
      <c r="D201" s="759" t="s">
        <v>2428</v>
      </c>
      <c r="E201" s="760" t="s">
        <v>2406</v>
      </c>
    </row>
    <row r="202" spans="1:5" ht="34.5" x14ac:dyDescent="0.3">
      <c r="A202" s="760" t="s">
        <v>312</v>
      </c>
      <c r="B202" s="760" t="s">
        <v>312</v>
      </c>
      <c r="C202" s="760" t="s">
        <v>1337</v>
      </c>
      <c r="D202" s="760" t="s">
        <v>2430</v>
      </c>
      <c r="E202" s="760" t="s">
        <v>2408</v>
      </c>
    </row>
    <row r="203" spans="1:5" ht="34.5" x14ac:dyDescent="0.3">
      <c r="A203" s="760" t="s">
        <v>312</v>
      </c>
      <c r="B203" s="760" t="s">
        <v>227</v>
      </c>
      <c r="C203" s="760" t="s">
        <v>1363</v>
      </c>
      <c r="D203" s="759" t="s">
        <v>2432</v>
      </c>
      <c r="E203" s="760" t="s">
        <v>2410</v>
      </c>
    </row>
    <row r="204" spans="1:5" ht="34.5" x14ac:dyDescent="0.3">
      <c r="A204" s="760" t="s">
        <v>312</v>
      </c>
      <c r="B204" s="760" t="s">
        <v>312</v>
      </c>
      <c r="C204" s="760" t="s">
        <v>1337</v>
      </c>
      <c r="D204" s="760" t="s">
        <v>2433</v>
      </c>
      <c r="E204" s="760" t="s">
        <v>2739</v>
      </c>
    </row>
    <row r="205" spans="1:5" ht="34.5" x14ac:dyDescent="0.3">
      <c r="A205" s="760" t="s">
        <v>376</v>
      </c>
      <c r="B205" s="760" t="s">
        <v>376</v>
      </c>
      <c r="C205" s="760" t="s">
        <v>1337</v>
      </c>
      <c r="D205" s="759" t="s">
        <v>2434</v>
      </c>
      <c r="E205" s="760" t="s">
        <v>2395</v>
      </c>
    </row>
    <row r="206" spans="1:5" ht="34.5" x14ac:dyDescent="0.3">
      <c r="A206" s="760" t="s">
        <v>312</v>
      </c>
      <c r="B206" s="760" t="s">
        <v>312</v>
      </c>
      <c r="C206" s="760" t="s">
        <v>1337</v>
      </c>
      <c r="D206" s="760" t="s">
        <v>2436</v>
      </c>
      <c r="E206" s="760" t="s">
        <v>2740</v>
      </c>
    </row>
    <row r="207" spans="1:5" ht="34.5" x14ac:dyDescent="0.3">
      <c r="A207" s="760" t="s">
        <v>376</v>
      </c>
      <c r="B207" s="760" t="s">
        <v>376</v>
      </c>
      <c r="C207" s="760" t="s">
        <v>1337</v>
      </c>
      <c r="D207" s="759" t="s">
        <v>2438</v>
      </c>
      <c r="E207" s="760" t="s">
        <v>2402</v>
      </c>
    </row>
    <row r="208" spans="1:5" ht="69" x14ac:dyDescent="0.3">
      <c r="A208" s="760" t="s">
        <v>312</v>
      </c>
      <c r="B208" s="760" t="s">
        <v>517</v>
      </c>
      <c r="C208" s="760" t="s">
        <v>1363</v>
      </c>
      <c r="D208" s="760" t="s">
        <v>2440</v>
      </c>
      <c r="E208" s="760" t="s">
        <v>2584</v>
      </c>
    </row>
    <row r="209" spans="1:5" ht="69" x14ac:dyDescent="0.3">
      <c r="A209" s="760" t="s">
        <v>312</v>
      </c>
      <c r="B209" s="760" t="s">
        <v>312</v>
      </c>
      <c r="C209" s="760" t="s">
        <v>1337</v>
      </c>
      <c r="D209" s="759" t="s">
        <v>2442</v>
      </c>
      <c r="E209" s="760" t="s">
        <v>2416</v>
      </c>
    </row>
    <row r="210" spans="1:5" ht="69" x14ac:dyDescent="0.3">
      <c r="A210" s="760" t="s">
        <v>376</v>
      </c>
      <c r="B210" s="760" t="s">
        <v>376</v>
      </c>
      <c r="C210" s="760" t="s">
        <v>1337</v>
      </c>
      <c r="D210" s="760" t="s">
        <v>2444</v>
      </c>
      <c r="E210" s="760" t="s">
        <v>2419</v>
      </c>
    </row>
    <row r="211" spans="1:5" ht="34.5" x14ac:dyDescent="0.3">
      <c r="A211" s="760" t="s">
        <v>2160</v>
      </c>
      <c r="B211" s="760" t="s">
        <v>2160</v>
      </c>
      <c r="C211" s="760" t="s">
        <v>1337</v>
      </c>
      <c r="D211" s="759" t="s">
        <v>2446</v>
      </c>
      <c r="E211" s="760" t="s">
        <v>2425</v>
      </c>
    </row>
    <row r="212" spans="1:5" ht="103.5" x14ac:dyDescent="0.3">
      <c r="A212" s="760" t="s">
        <v>312</v>
      </c>
      <c r="B212" s="760" t="s">
        <v>312</v>
      </c>
      <c r="C212" s="760" t="s">
        <v>1337</v>
      </c>
      <c r="D212" s="760" t="s">
        <v>2448</v>
      </c>
      <c r="E212" s="760" t="s">
        <v>2431</v>
      </c>
    </row>
    <row r="213" spans="1:5" ht="115" x14ac:dyDescent="0.3">
      <c r="A213" s="760" t="s">
        <v>376</v>
      </c>
      <c r="B213" s="760" t="s">
        <v>376</v>
      </c>
      <c r="C213" s="760" t="s">
        <v>1337</v>
      </c>
      <c r="D213" s="759" t="s">
        <v>2449</v>
      </c>
      <c r="E213" s="760" t="s">
        <v>2741</v>
      </c>
    </row>
    <row r="214" spans="1:5" ht="34.5" x14ac:dyDescent="0.3">
      <c r="A214" s="760" t="s">
        <v>2160</v>
      </c>
      <c r="B214" s="760" t="s">
        <v>2160</v>
      </c>
      <c r="C214" s="760" t="s">
        <v>1337</v>
      </c>
      <c r="D214" s="760" t="s">
        <v>2450</v>
      </c>
      <c r="E214" s="760" t="s">
        <v>2439</v>
      </c>
    </row>
    <row r="215" spans="1:5" ht="46" x14ac:dyDescent="0.3">
      <c r="A215" s="760" t="s">
        <v>312</v>
      </c>
      <c r="B215" s="760" t="s">
        <v>312</v>
      </c>
      <c r="C215" s="760" t="s">
        <v>1337</v>
      </c>
      <c r="D215" s="759" t="s">
        <v>2452</v>
      </c>
      <c r="E215" s="760" t="s">
        <v>2441</v>
      </c>
    </row>
    <row r="216" spans="1:5" ht="34.5" x14ac:dyDescent="0.3">
      <c r="A216" s="760" t="s">
        <v>2160</v>
      </c>
      <c r="B216" s="760" t="s">
        <v>2160</v>
      </c>
      <c r="C216" s="760" t="s">
        <v>1337</v>
      </c>
      <c r="D216" s="760" t="s">
        <v>2454</v>
      </c>
      <c r="E216" s="760" t="s">
        <v>2443</v>
      </c>
    </row>
    <row r="217" spans="1:5" ht="34.5" x14ac:dyDescent="0.3">
      <c r="A217" s="760" t="s">
        <v>312</v>
      </c>
      <c r="B217" s="760" t="s">
        <v>312</v>
      </c>
      <c r="C217" s="760" t="s">
        <v>1337</v>
      </c>
      <c r="D217" s="759" t="s">
        <v>2455</v>
      </c>
      <c r="E217" s="760" t="s">
        <v>2445</v>
      </c>
    </row>
    <row r="218" spans="1:5" ht="34.5" x14ac:dyDescent="0.3">
      <c r="A218" s="760" t="s">
        <v>312</v>
      </c>
      <c r="B218" s="760" t="s">
        <v>227</v>
      </c>
      <c r="C218" s="760" t="s">
        <v>1363</v>
      </c>
      <c r="D218" s="760" t="s">
        <v>2456</v>
      </c>
      <c r="E218" s="760" t="s">
        <v>2447</v>
      </c>
    </row>
    <row r="219" spans="1:5" ht="57.5" x14ac:dyDescent="0.3">
      <c r="A219" s="760" t="s">
        <v>2160</v>
      </c>
      <c r="B219" s="760" t="s">
        <v>2160</v>
      </c>
      <c r="C219" s="760" t="s">
        <v>1337</v>
      </c>
      <c r="D219" s="759" t="s">
        <v>2457</v>
      </c>
      <c r="E219" s="760" t="s">
        <v>2412</v>
      </c>
    </row>
    <row r="220" spans="1:5" ht="46" x14ac:dyDescent="0.3">
      <c r="A220" s="760" t="s">
        <v>312</v>
      </c>
      <c r="B220" s="760" t="s">
        <v>312</v>
      </c>
      <c r="C220" s="760" t="s">
        <v>1337</v>
      </c>
      <c r="D220" s="760" t="s">
        <v>2458</v>
      </c>
      <c r="E220" s="760" t="s">
        <v>2414</v>
      </c>
    </row>
    <row r="221" spans="1:5" ht="57.5" x14ac:dyDescent="0.3">
      <c r="A221" s="760" t="s">
        <v>2160</v>
      </c>
      <c r="B221" s="760" t="s">
        <v>2160</v>
      </c>
      <c r="C221" s="760" t="s">
        <v>1337</v>
      </c>
      <c r="D221" s="759" t="s">
        <v>2459</v>
      </c>
      <c r="E221" s="760" t="s">
        <v>2421</v>
      </c>
    </row>
    <row r="222" spans="1:5" ht="46" x14ac:dyDescent="0.3">
      <c r="A222" s="760" t="s">
        <v>2160</v>
      </c>
      <c r="B222" s="760" t="s">
        <v>2160</v>
      </c>
      <c r="C222" s="760" t="s">
        <v>1337</v>
      </c>
      <c r="D222" s="760" t="s">
        <v>2460</v>
      </c>
      <c r="E222" s="760" t="s">
        <v>2423</v>
      </c>
    </row>
    <row r="223" spans="1:5" ht="69" x14ac:dyDescent="0.3">
      <c r="A223" s="760" t="s">
        <v>2160</v>
      </c>
      <c r="B223" s="760" t="s">
        <v>2160</v>
      </c>
      <c r="C223" s="760" t="s">
        <v>1337</v>
      </c>
      <c r="D223" s="759" t="s">
        <v>2461</v>
      </c>
      <c r="E223" s="760" t="s">
        <v>2427</v>
      </c>
    </row>
    <row r="224" spans="1:5" ht="46" x14ac:dyDescent="0.3">
      <c r="A224" s="760" t="s">
        <v>312</v>
      </c>
      <c r="B224" s="760" t="s">
        <v>312</v>
      </c>
      <c r="C224" s="760" t="s">
        <v>1337</v>
      </c>
      <c r="D224" s="760" t="s">
        <v>2462</v>
      </c>
      <c r="E224" s="760" t="s">
        <v>2429</v>
      </c>
    </row>
    <row r="225" spans="1:5" ht="46" x14ac:dyDescent="0.3">
      <c r="A225" s="760" t="s">
        <v>376</v>
      </c>
      <c r="B225" s="760" t="s">
        <v>376</v>
      </c>
      <c r="C225" s="760" t="s">
        <v>1337</v>
      </c>
      <c r="D225" s="759" t="s">
        <v>2463</v>
      </c>
      <c r="E225" s="760" t="s">
        <v>2429</v>
      </c>
    </row>
    <row r="226" spans="1:5" ht="69" x14ac:dyDescent="0.3">
      <c r="A226" s="760" t="s">
        <v>2160</v>
      </c>
      <c r="B226" s="760" t="s">
        <v>2160</v>
      </c>
      <c r="C226" s="760" t="s">
        <v>1337</v>
      </c>
      <c r="D226" s="760" t="s">
        <v>2464</v>
      </c>
      <c r="E226" s="760" t="s">
        <v>2435</v>
      </c>
    </row>
    <row r="227" spans="1:5" ht="46" x14ac:dyDescent="0.3">
      <c r="A227" s="760" t="s">
        <v>2160</v>
      </c>
      <c r="B227" s="760" t="s">
        <v>2160</v>
      </c>
      <c r="C227" s="760" t="s">
        <v>1337</v>
      </c>
      <c r="D227" s="759" t="s">
        <v>2466</v>
      </c>
      <c r="E227" s="760" t="s">
        <v>2437</v>
      </c>
    </row>
    <row r="228" spans="1:5" ht="69" x14ac:dyDescent="0.3">
      <c r="A228" s="760" t="s">
        <v>312</v>
      </c>
      <c r="B228" s="760" t="s">
        <v>517</v>
      </c>
      <c r="C228" s="760" t="s">
        <v>1363</v>
      </c>
      <c r="D228" s="760" t="s">
        <v>2468</v>
      </c>
      <c r="E228" s="760" t="s">
        <v>1767</v>
      </c>
    </row>
    <row r="229" spans="1:5" ht="34.5" x14ac:dyDescent="0.3">
      <c r="A229" s="760" t="s">
        <v>2160</v>
      </c>
      <c r="B229" s="760" t="s">
        <v>2160</v>
      </c>
      <c r="C229" s="760" t="s">
        <v>1337</v>
      </c>
      <c r="D229" s="759" t="s">
        <v>2470</v>
      </c>
      <c r="E229" s="760" t="s">
        <v>2767</v>
      </c>
    </row>
    <row r="230" spans="1:5" ht="34.5" x14ac:dyDescent="0.3">
      <c r="A230" s="760" t="s">
        <v>2160</v>
      </c>
      <c r="B230" s="760" t="s">
        <v>2160</v>
      </c>
      <c r="C230" s="760" t="s">
        <v>1337</v>
      </c>
      <c r="D230" s="760" t="s">
        <v>2472</v>
      </c>
      <c r="E230" s="760" t="s">
        <v>2768</v>
      </c>
    </row>
    <row r="231" spans="1:5" ht="34.5" x14ac:dyDescent="0.3">
      <c r="A231" s="760" t="s">
        <v>2160</v>
      </c>
      <c r="B231" s="760" t="s">
        <v>2160</v>
      </c>
      <c r="C231" s="760" t="s">
        <v>1337</v>
      </c>
      <c r="D231" s="759" t="s">
        <v>2474</v>
      </c>
      <c r="E231" s="760" t="s">
        <v>2451</v>
      </c>
    </row>
    <row r="232" spans="1:5" ht="34.5" x14ac:dyDescent="0.3">
      <c r="A232" s="760" t="s">
        <v>2160</v>
      </c>
      <c r="B232" s="760" t="s">
        <v>2160</v>
      </c>
      <c r="C232" s="760" t="s">
        <v>1337</v>
      </c>
      <c r="D232" s="760" t="s">
        <v>2476</v>
      </c>
      <c r="E232" s="760" t="s">
        <v>2453</v>
      </c>
    </row>
    <row r="233" spans="1:5" ht="34.5" x14ac:dyDescent="0.3">
      <c r="A233" s="760" t="s">
        <v>1364</v>
      </c>
      <c r="B233" s="760" t="s">
        <v>1364</v>
      </c>
      <c r="C233" s="760" t="s">
        <v>1337</v>
      </c>
      <c r="D233" s="759" t="s">
        <v>2478</v>
      </c>
      <c r="E233" s="760" t="s">
        <v>2742</v>
      </c>
    </row>
    <row r="234" spans="1:5" ht="46" x14ac:dyDescent="0.3">
      <c r="A234" s="760" t="s">
        <v>1364</v>
      </c>
      <c r="B234" s="760" t="s">
        <v>1364</v>
      </c>
      <c r="C234" s="760" t="s">
        <v>1337</v>
      </c>
      <c r="D234" s="760" t="s">
        <v>2479</v>
      </c>
      <c r="E234" s="760" t="s">
        <v>2743</v>
      </c>
    </row>
    <row r="235" spans="1:5" ht="57.5" x14ac:dyDescent="0.3">
      <c r="A235" s="760" t="s">
        <v>1364</v>
      </c>
      <c r="B235" s="760" t="s">
        <v>1364</v>
      </c>
      <c r="C235" s="760" t="s">
        <v>1337</v>
      </c>
      <c r="D235" s="759" t="s">
        <v>2480</v>
      </c>
      <c r="E235" s="760" t="s">
        <v>2744</v>
      </c>
    </row>
    <row r="236" spans="1:5" ht="57.5" x14ac:dyDescent="0.3">
      <c r="A236" s="760" t="s">
        <v>1364</v>
      </c>
      <c r="B236" s="760" t="s">
        <v>1364</v>
      </c>
      <c r="C236" s="760" t="s">
        <v>1337</v>
      </c>
      <c r="D236" s="760" t="s">
        <v>2481</v>
      </c>
      <c r="E236" s="760" t="s">
        <v>2597</v>
      </c>
    </row>
    <row r="237" spans="1:5" ht="57.5" x14ac:dyDescent="0.3">
      <c r="A237" s="760" t="s">
        <v>1364</v>
      </c>
      <c r="B237" s="760" t="s">
        <v>1364</v>
      </c>
      <c r="C237" s="760" t="s">
        <v>1337</v>
      </c>
      <c r="D237" s="759" t="s">
        <v>2483</v>
      </c>
      <c r="E237" s="760" t="s">
        <v>2599</v>
      </c>
    </row>
    <row r="238" spans="1:5" ht="46" x14ac:dyDescent="0.3">
      <c r="A238" s="760" t="s">
        <v>1364</v>
      </c>
      <c r="B238" s="760" t="s">
        <v>1364</v>
      </c>
      <c r="C238" s="760" t="s">
        <v>1337</v>
      </c>
      <c r="D238" s="760" t="s">
        <v>2485</v>
      </c>
      <c r="E238" s="760" t="s">
        <v>1765</v>
      </c>
    </row>
    <row r="239" spans="1:5" ht="46" x14ac:dyDescent="0.3">
      <c r="A239" s="760" t="s">
        <v>1364</v>
      </c>
      <c r="B239" s="760" t="s">
        <v>1364</v>
      </c>
      <c r="C239" s="760" t="s">
        <v>1337</v>
      </c>
      <c r="D239" s="759" t="s">
        <v>2487</v>
      </c>
      <c r="E239" s="760" t="s">
        <v>2602</v>
      </c>
    </row>
    <row r="240" spans="1:5" ht="23" x14ac:dyDescent="0.3">
      <c r="A240" s="760" t="s">
        <v>1364</v>
      </c>
      <c r="B240" s="760" t="s">
        <v>1364</v>
      </c>
      <c r="C240" s="760" t="s">
        <v>1337</v>
      </c>
      <c r="D240" s="760" t="s">
        <v>2489</v>
      </c>
      <c r="E240" s="760" t="s">
        <v>2745</v>
      </c>
    </row>
    <row r="241" spans="1:5" ht="23" x14ac:dyDescent="0.3">
      <c r="A241" s="760" t="s">
        <v>1364</v>
      </c>
      <c r="B241" s="760" t="s">
        <v>1364</v>
      </c>
      <c r="C241" s="760" t="s">
        <v>1337</v>
      </c>
      <c r="D241" s="759" t="s">
        <v>2491</v>
      </c>
      <c r="E241" s="760" t="s">
        <v>2646</v>
      </c>
    </row>
    <row r="242" spans="1:5" ht="34.5" x14ac:dyDescent="0.3">
      <c r="A242" s="760" t="s">
        <v>1364</v>
      </c>
      <c r="B242" s="760" t="s">
        <v>1364</v>
      </c>
      <c r="C242" s="760" t="s">
        <v>1337</v>
      </c>
      <c r="D242" s="760" t="s">
        <v>2493</v>
      </c>
      <c r="E242" s="760" t="s">
        <v>2746</v>
      </c>
    </row>
    <row r="243" spans="1:5" ht="103.5" x14ac:dyDescent="0.3">
      <c r="A243" s="760" t="s">
        <v>1364</v>
      </c>
      <c r="B243" s="760" t="s">
        <v>1364</v>
      </c>
      <c r="C243" s="760" t="s">
        <v>1337</v>
      </c>
      <c r="D243" s="759" t="s">
        <v>2495</v>
      </c>
      <c r="E243" s="760" t="s">
        <v>2747</v>
      </c>
    </row>
    <row r="244" spans="1:5" ht="23" x14ac:dyDescent="0.3">
      <c r="A244" s="760" t="s">
        <v>1364</v>
      </c>
      <c r="B244" s="760" t="s">
        <v>1364</v>
      </c>
      <c r="C244" s="760" t="s">
        <v>1337</v>
      </c>
      <c r="D244" s="760" t="s">
        <v>2496</v>
      </c>
      <c r="E244" s="760" t="s">
        <v>2465</v>
      </c>
    </row>
    <row r="245" spans="1:5" ht="34.5" x14ac:dyDescent="0.3">
      <c r="A245" s="760" t="s">
        <v>1364</v>
      </c>
      <c r="B245" s="760" t="s">
        <v>1364</v>
      </c>
      <c r="C245" s="760" t="s">
        <v>1337</v>
      </c>
      <c r="D245" s="759" t="s">
        <v>2497</v>
      </c>
      <c r="E245" s="760" t="s">
        <v>2467</v>
      </c>
    </row>
    <row r="246" spans="1:5" ht="34.5" x14ac:dyDescent="0.3">
      <c r="A246" s="760" t="s">
        <v>1364</v>
      </c>
      <c r="B246" s="760" t="s">
        <v>1364</v>
      </c>
      <c r="C246" s="760" t="s">
        <v>1337</v>
      </c>
      <c r="D246" s="760" t="s">
        <v>2498</v>
      </c>
      <c r="E246" s="760" t="s">
        <v>2469</v>
      </c>
    </row>
    <row r="247" spans="1:5" ht="23" x14ac:dyDescent="0.3">
      <c r="A247" s="760" t="s">
        <v>461</v>
      </c>
      <c r="B247" s="760" t="s">
        <v>461</v>
      </c>
      <c r="C247" s="760" t="s">
        <v>1337</v>
      </c>
      <c r="D247" s="759" t="s">
        <v>2500</v>
      </c>
      <c r="E247" s="760" t="s">
        <v>2471</v>
      </c>
    </row>
    <row r="248" spans="1:5" ht="23" x14ac:dyDescent="0.3">
      <c r="A248" s="760" t="s">
        <v>461</v>
      </c>
      <c r="B248" s="760" t="s">
        <v>461</v>
      </c>
      <c r="C248" s="760" t="s">
        <v>1337</v>
      </c>
      <c r="D248" s="760" t="s">
        <v>2502</v>
      </c>
      <c r="E248" s="760" t="s">
        <v>2647</v>
      </c>
    </row>
    <row r="249" spans="1:5" ht="23" x14ac:dyDescent="0.3">
      <c r="A249" s="760" t="s">
        <v>461</v>
      </c>
      <c r="B249" s="760" t="s">
        <v>461</v>
      </c>
      <c r="C249" s="760" t="s">
        <v>1337</v>
      </c>
      <c r="D249" s="759" t="s">
        <v>2504</v>
      </c>
      <c r="E249" s="760" t="s">
        <v>2648</v>
      </c>
    </row>
    <row r="250" spans="1:5" ht="23" x14ac:dyDescent="0.3">
      <c r="A250" s="760" t="s">
        <v>461</v>
      </c>
      <c r="B250" s="760" t="s">
        <v>461</v>
      </c>
      <c r="C250" s="760" t="s">
        <v>1337</v>
      </c>
      <c r="D250" s="760" t="s">
        <v>2505</v>
      </c>
      <c r="E250" s="760" t="s">
        <v>2649</v>
      </c>
    </row>
    <row r="251" spans="1:5" ht="23" x14ac:dyDescent="0.3">
      <c r="A251" s="760" t="s">
        <v>461</v>
      </c>
      <c r="B251" s="760" t="s">
        <v>461</v>
      </c>
      <c r="C251" s="760" t="s">
        <v>1337</v>
      </c>
      <c r="D251" s="759" t="s">
        <v>2506</v>
      </c>
      <c r="E251" s="760" t="s">
        <v>2650</v>
      </c>
    </row>
    <row r="252" spans="1:5" ht="34.5" x14ac:dyDescent="0.3">
      <c r="A252" s="760" t="s">
        <v>461</v>
      </c>
      <c r="B252" s="760" t="s">
        <v>461</v>
      </c>
      <c r="C252" s="760" t="s">
        <v>1337</v>
      </c>
      <c r="D252" s="760" t="s">
        <v>2507</v>
      </c>
      <c r="E252" s="760" t="s">
        <v>2651</v>
      </c>
    </row>
    <row r="253" spans="1:5" ht="23" x14ac:dyDescent="0.3">
      <c r="A253" s="760" t="s">
        <v>461</v>
      </c>
      <c r="B253" s="760" t="s">
        <v>461</v>
      </c>
      <c r="C253" s="760" t="s">
        <v>1337</v>
      </c>
      <c r="D253" s="759" t="s">
        <v>2509</v>
      </c>
      <c r="E253" s="760" t="s">
        <v>2652</v>
      </c>
    </row>
    <row r="254" spans="1:5" ht="23" x14ac:dyDescent="0.3">
      <c r="A254" s="760" t="s">
        <v>461</v>
      </c>
      <c r="B254" s="760" t="s">
        <v>461</v>
      </c>
      <c r="C254" s="760" t="s">
        <v>1337</v>
      </c>
      <c r="D254" s="760" t="s">
        <v>2511</v>
      </c>
      <c r="E254" s="760" t="s">
        <v>2653</v>
      </c>
    </row>
    <row r="255" spans="1:5" ht="23" x14ac:dyDescent="0.3">
      <c r="A255" s="760" t="s">
        <v>461</v>
      </c>
      <c r="B255" s="760" t="s">
        <v>461</v>
      </c>
      <c r="C255" s="760" t="s">
        <v>1337</v>
      </c>
      <c r="D255" s="759" t="s">
        <v>2513</v>
      </c>
      <c r="E255" s="760" t="s">
        <v>2654</v>
      </c>
    </row>
    <row r="256" spans="1:5" ht="23" x14ac:dyDescent="0.3">
      <c r="A256" s="760" t="s">
        <v>461</v>
      </c>
      <c r="B256" s="760" t="s">
        <v>461</v>
      </c>
      <c r="C256" s="760" t="s">
        <v>1337</v>
      </c>
      <c r="D256" s="760" t="s">
        <v>2515</v>
      </c>
      <c r="E256" s="760" t="s">
        <v>2655</v>
      </c>
    </row>
    <row r="257" spans="1:5" ht="80.5" x14ac:dyDescent="0.3">
      <c r="A257" s="760" t="s">
        <v>224</v>
      </c>
      <c r="B257" s="760" t="s">
        <v>224</v>
      </c>
      <c r="C257" s="760" t="s">
        <v>1337</v>
      </c>
      <c r="D257" s="759" t="s">
        <v>2517</v>
      </c>
      <c r="E257" s="760" t="s">
        <v>2473</v>
      </c>
    </row>
    <row r="258" spans="1:5" ht="80.5" x14ac:dyDescent="0.3">
      <c r="A258" s="760" t="s">
        <v>224</v>
      </c>
      <c r="B258" s="760" t="s">
        <v>224</v>
      </c>
      <c r="C258" s="760" t="s">
        <v>1337</v>
      </c>
      <c r="D258" s="760" t="s">
        <v>2518</v>
      </c>
      <c r="E258" s="760" t="s">
        <v>2475</v>
      </c>
    </row>
    <row r="259" spans="1:5" ht="80.5" x14ac:dyDescent="0.3">
      <c r="A259" s="760" t="s">
        <v>224</v>
      </c>
      <c r="B259" s="760" t="s">
        <v>224</v>
      </c>
      <c r="C259" s="760" t="s">
        <v>1337</v>
      </c>
      <c r="D259" s="759" t="s">
        <v>2520</v>
      </c>
      <c r="E259" s="760" t="s">
        <v>2477</v>
      </c>
    </row>
    <row r="260" spans="1:5" ht="69" x14ac:dyDescent="0.3">
      <c r="A260" s="760" t="s">
        <v>224</v>
      </c>
      <c r="B260" s="760" t="s">
        <v>517</v>
      </c>
      <c r="C260" s="760" t="s">
        <v>1363</v>
      </c>
      <c r="D260" s="760" t="s">
        <v>2522</v>
      </c>
      <c r="E260" s="760" t="s">
        <v>1768</v>
      </c>
    </row>
    <row r="261" spans="1:5" ht="69" x14ac:dyDescent="0.3">
      <c r="A261" s="760" t="s">
        <v>224</v>
      </c>
      <c r="B261" s="760" t="s">
        <v>517</v>
      </c>
      <c r="C261" s="760" t="s">
        <v>1363</v>
      </c>
      <c r="D261" s="759" t="s">
        <v>2524</v>
      </c>
      <c r="E261" s="760" t="s">
        <v>1769</v>
      </c>
    </row>
    <row r="262" spans="1:5" ht="92" x14ac:dyDescent="0.3">
      <c r="A262" s="760" t="s">
        <v>224</v>
      </c>
      <c r="B262" s="760" t="s">
        <v>517</v>
      </c>
      <c r="C262" s="760" t="s">
        <v>1363</v>
      </c>
      <c r="D262" s="760" t="s">
        <v>2526</v>
      </c>
      <c r="E262" s="760" t="s">
        <v>1773</v>
      </c>
    </row>
    <row r="263" spans="1:5" ht="92" x14ac:dyDescent="0.3">
      <c r="A263" s="760" t="s">
        <v>224</v>
      </c>
      <c r="B263" s="760" t="s">
        <v>517</v>
      </c>
      <c r="C263" s="760" t="s">
        <v>1363</v>
      </c>
      <c r="D263" s="759" t="s">
        <v>2528</v>
      </c>
      <c r="E263" s="760" t="s">
        <v>2588</v>
      </c>
    </row>
    <row r="264" spans="1:5" ht="92" x14ac:dyDescent="0.3">
      <c r="A264" s="760" t="s">
        <v>224</v>
      </c>
      <c r="B264" s="760" t="s">
        <v>517</v>
      </c>
      <c r="C264" s="760" t="s">
        <v>1363</v>
      </c>
      <c r="D264" s="760" t="s">
        <v>2530</v>
      </c>
      <c r="E264" s="760" t="s">
        <v>1772</v>
      </c>
    </row>
    <row r="265" spans="1:5" ht="92" x14ac:dyDescent="0.3">
      <c r="A265" s="760" t="s">
        <v>224</v>
      </c>
      <c r="B265" s="760" t="s">
        <v>517</v>
      </c>
      <c r="C265" s="760" t="s">
        <v>1363</v>
      </c>
      <c r="D265" s="759" t="s">
        <v>2532</v>
      </c>
      <c r="E265" s="760" t="s">
        <v>2591</v>
      </c>
    </row>
    <row r="266" spans="1:5" ht="80.5" x14ac:dyDescent="0.3">
      <c r="A266" s="760" t="s">
        <v>224</v>
      </c>
      <c r="B266" s="760" t="s">
        <v>461</v>
      </c>
      <c r="C266" s="760" t="s">
        <v>1363</v>
      </c>
      <c r="D266" s="760" t="s">
        <v>2533</v>
      </c>
      <c r="E266" s="760" t="s">
        <v>2490</v>
      </c>
    </row>
    <row r="267" spans="1:5" ht="80.5" x14ac:dyDescent="0.3">
      <c r="A267" s="760" t="s">
        <v>224</v>
      </c>
      <c r="B267" s="760" t="s">
        <v>461</v>
      </c>
      <c r="C267" s="760" t="s">
        <v>1363</v>
      </c>
      <c r="D267" s="759" t="s">
        <v>2534</v>
      </c>
      <c r="E267" s="760" t="s">
        <v>2492</v>
      </c>
    </row>
    <row r="268" spans="1:5" ht="46" x14ac:dyDescent="0.3">
      <c r="A268" s="760" t="s">
        <v>224</v>
      </c>
      <c r="B268" s="760" t="s">
        <v>461</v>
      </c>
      <c r="C268" s="760" t="s">
        <v>1363</v>
      </c>
      <c r="D268" s="760" t="s">
        <v>2535</v>
      </c>
      <c r="E268" s="760" t="s">
        <v>2494</v>
      </c>
    </row>
    <row r="269" spans="1:5" ht="57.5" x14ac:dyDescent="0.3">
      <c r="A269" s="760" t="s">
        <v>224</v>
      </c>
      <c r="B269" s="760" t="s">
        <v>461</v>
      </c>
      <c r="C269" s="760" t="s">
        <v>1363</v>
      </c>
      <c r="D269" s="759" t="s">
        <v>2536</v>
      </c>
      <c r="E269" s="760" t="s">
        <v>2499</v>
      </c>
    </row>
    <row r="270" spans="1:5" ht="46" x14ac:dyDescent="0.3">
      <c r="A270" s="760" t="s">
        <v>224</v>
      </c>
      <c r="B270" s="760" t="s">
        <v>461</v>
      </c>
      <c r="C270" s="760" t="s">
        <v>1363</v>
      </c>
      <c r="D270" s="760" t="s">
        <v>2538</v>
      </c>
      <c r="E270" s="760" t="s">
        <v>2501</v>
      </c>
    </row>
    <row r="271" spans="1:5" ht="46" x14ac:dyDescent="0.3">
      <c r="A271" s="760" t="s">
        <v>224</v>
      </c>
      <c r="B271" s="760" t="s">
        <v>461</v>
      </c>
      <c r="C271" s="760" t="s">
        <v>1363</v>
      </c>
      <c r="D271" s="759" t="s">
        <v>2540</v>
      </c>
      <c r="E271" s="760" t="s">
        <v>2503</v>
      </c>
    </row>
    <row r="272" spans="1:5" ht="69" x14ac:dyDescent="0.3">
      <c r="A272" s="760" t="s">
        <v>224</v>
      </c>
      <c r="B272" s="760" t="s">
        <v>461</v>
      </c>
      <c r="C272" s="760" t="s">
        <v>1363</v>
      </c>
      <c r="D272" s="760" t="s">
        <v>2542</v>
      </c>
      <c r="E272" s="760" t="s">
        <v>1758</v>
      </c>
    </row>
    <row r="273" spans="1:5" ht="69" x14ac:dyDescent="0.3">
      <c r="A273" s="760" t="s">
        <v>224</v>
      </c>
      <c r="B273" s="760" t="s">
        <v>461</v>
      </c>
      <c r="C273" s="760" t="s">
        <v>1363</v>
      </c>
      <c r="D273" s="759" t="s">
        <v>2543</v>
      </c>
      <c r="E273" s="760" t="s">
        <v>2508</v>
      </c>
    </row>
    <row r="274" spans="1:5" ht="46" x14ac:dyDescent="0.3">
      <c r="A274" s="760" t="s">
        <v>224</v>
      </c>
      <c r="B274" s="760" t="s">
        <v>461</v>
      </c>
      <c r="C274" s="760" t="s">
        <v>1363</v>
      </c>
      <c r="D274" s="760" t="s">
        <v>2544</v>
      </c>
      <c r="E274" s="760" t="s">
        <v>2510</v>
      </c>
    </row>
    <row r="275" spans="1:5" ht="46" x14ac:dyDescent="0.3">
      <c r="A275" s="760" t="s">
        <v>224</v>
      </c>
      <c r="B275" s="760" t="s">
        <v>461</v>
      </c>
      <c r="C275" s="760" t="s">
        <v>1363</v>
      </c>
      <c r="D275" s="759" t="s">
        <v>2545</v>
      </c>
      <c r="E275" s="760" t="s">
        <v>2512</v>
      </c>
    </row>
    <row r="276" spans="1:5" ht="46" x14ac:dyDescent="0.3">
      <c r="A276" s="760" t="s">
        <v>224</v>
      </c>
      <c r="B276" s="760" t="s">
        <v>461</v>
      </c>
      <c r="C276" s="760" t="s">
        <v>1363</v>
      </c>
      <c r="D276" s="760" t="s">
        <v>2546</v>
      </c>
      <c r="E276" s="760" t="s">
        <v>2514</v>
      </c>
    </row>
    <row r="277" spans="1:5" ht="46" x14ac:dyDescent="0.3">
      <c r="A277" s="760" t="s">
        <v>224</v>
      </c>
      <c r="B277" s="760" t="s">
        <v>461</v>
      </c>
      <c r="C277" s="760" t="s">
        <v>1363</v>
      </c>
      <c r="D277" s="759" t="s">
        <v>2548</v>
      </c>
      <c r="E277" s="760" t="s">
        <v>2516</v>
      </c>
    </row>
    <row r="278" spans="1:5" ht="69" x14ac:dyDescent="0.3">
      <c r="A278" s="760" t="s">
        <v>224</v>
      </c>
      <c r="B278" s="760" t="s">
        <v>461</v>
      </c>
      <c r="C278" s="760" t="s">
        <v>1363</v>
      </c>
      <c r="D278" s="760" t="s">
        <v>2549</v>
      </c>
      <c r="E278" s="760" t="s">
        <v>1759</v>
      </c>
    </row>
    <row r="279" spans="1:5" ht="69" x14ac:dyDescent="0.3">
      <c r="A279" s="760" t="s">
        <v>224</v>
      </c>
      <c r="B279" s="760" t="s">
        <v>461</v>
      </c>
      <c r="C279" s="760" t="s">
        <v>1363</v>
      </c>
      <c r="D279" s="759" t="s">
        <v>2551</v>
      </c>
      <c r="E279" s="760" t="s">
        <v>2519</v>
      </c>
    </row>
    <row r="280" spans="1:5" ht="46" x14ac:dyDescent="0.3">
      <c r="A280" s="760" t="s">
        <v>224</v>
      </c>
      <c r="B280" s="760" t="s">
        <v>461</v>
      </c>
      <c r="C280" s="760" t="s">
        <v>1363</v>
      </c>
      <c r="D280" s="760" t="s">
        <v>2553</v>
      </c>
      <c r="E280" s="760" t="s">
        <v>2571</v>
      </c>
    </row>
    <row r="281" spans="1:5" ht="103.5" x14ac:dyDescent="0.3">
      <c r="A281" s="760" t="s">
        <v>224</v>
      </c>
      <c r="B281" s="760" t="s">
        <v>461</v>
      </c>
      <c r="C281" s="760" t="s">
        <v>1363</v>
      </c>
      <c r="D281" s="759" t="s">
        <v>2554</v>
      </c>
      <c r="E281" s="760" t="s">
        <v>2656</v>
      </c>
    </row>
    <row r="282" spans="1:5" ht="103.5" x14ac:dyDescent="0.3">
      <c r="A282" s="760" t="s">
        <v>224</v>
      </c>
      <c r="B282" s="760" t="s">
        <v>461</v>
      </c>
      <c r="C282" s="760" t="s">
        <v>1363</v>
      </c>
      <c r="D282" s="760" t="s">
        <v>2555</v>
      </c>
      <c r="E282" s="760" t="s">
        <v>2657</v>
      </c>
    </row>
    <row r="283" spans="1:5" ht="57.5" x14ac:dyDescent="0.3">
      <c r="A283" s="760" t="s">
        <v>224</v>
      </c>
      <c r="B283" s="760" t="s">
        <v>461</v>
      </c>
      <c r="C283" s="760" t="s">
        <v>1363</v>
      </c>
      <c r="D283" s="759" t="s">
        <v>2557</v>
      </c>
      <c r="E283" s="760" t="s">
        <v>2748</v>
      </c>
    </row>
    <row r="284" spans="1:5" ht="57.5" x14ac:dyDescent="0.3">
      <c r="A284" s="760" t="s">
        <v>224</v>
      </c>
      <c r="B284" s="760" t="s">
        <v>461</v>
      </c>
      <c r="C284" s="760" t="s">
        <v>1363</v>
      </c>
      <c r="D284" s="760" t="s">
        <v>2559</v>
      </c>
      <c r="E284" s="760" t="s">
        <v>2749</v>
      </c>
    </row>
    <row r="285" spans="1:5" ht="57.5" x14ac:dyDescent="0.3">
      <c r="A285" s="760" t="s">
        <v>224</v>
      </c>
      <c r="B285" s="760" t="s">
        <v>461</v>
      </c>
      <c r="C285" s="760" t="s">
        <v>1363</v>
      </c>
      <c r="D285" s="759" t="s">
        <v>2560</v>
      </c>
      <c r="E285" s="760" t="s">
        <v>2658</v>
      </c>
    </row>
    <row r="286" spans="1:5" ht="57.5" x14ac:dyDescent="0.3">
      <c r="A286" s="760" t="s">
        <v>224</v>
      </c>
      <c r="B286" s="760" t="s">
        <v>461</v>
      </c>
      <c r="C286" s="760" t="s">
        <v>1363</v>
      </c>
      <c r="D286" s="760" t="s">
        <v>2562</v>
      </c>
      <c r="E286" s="760" t="s">
        <v>2659</v>
      </c>
    </row>
    <row r="287" spans="1:5" ht="57.5" x14ac:dyDescent="0.3">
      <c r="A287" s="760" t="s">
        <v>224</v>
      </c>
      <c r="B287" s="760" t="s">
        <v>461</v>
      </c>
      <c r="C287" s="760" t="s">
        <v>1363</v>
      </c>
      <c r="D287" s="759" t="s">
        <v>2563</v>
      </c>
      <c r="E287" s="760" t="s">
        <v>2660</v>
      </c>
    </row>
    <row r="288" spans="1:5" ht="57.5" x14ac:dyDescent="0.3">
      <c r="A288" s="760" t="s">
        <v>224</v>
      </c>
      <c r="B288" s="760" t="s">
        <v>461</v>
      </c>
      <c r="C288" s="760" t="s">
        <v>1363</v>
      </c>
      <c r="D288" s="760" t="s">
        <v>2565</v>
      </c>
      <c r="E288" s="760" t="s">
        <v>2661</v>
      </c>
    </row>
    <row r="289" spans="1:5" ht="57.5" x14ac:dyDescent="0.3">
      <c r="A289" s="760" t="s">
        <v>224</v>
      </c>
      <c r="B289" s="760" t="s">
        <v>461</v>
      </c>
      <c r="C289" s="760" t="s">
        <v>1363</v>
      </c>
      <c r="D289" s="759" t="s">
        <v>2567</v>
      </c>
      <c r="E289" s="760" t="s">
        <v>2662</v>
      </c>
    </row>
    <row r="290" spans="1:5" ht="57.5" x14ac:dyDescent="0.3">
      <c r="A290" s="760" t="s">
        <v>224</v>
      </c>
      <c r="B290" s="760" t="s">
        <v>461</v>
      </c>
      <c r="C290" s="760" t="s">
        <v>1363</v>
      </c>
      <c r="D290" s="760" t="s">
        <v>2568</v>
      </c>
      <c r="E290" s="760" t="s">
        <v>2663</v>
      </c>
    </row>
    <row r="291" spans="1:5" ht="80.5" x14ac:dyDescent="0.3">
      <c r="A291" s="760" t="s">
        <v>224</v>
      </c>
      <c r="B291" s="760" t="s">
        <v>461</v>
      </c>
      <c r="C291" s="760" t="s">
        <v>1363</v>
      </c>
      <c r="D291" s="759" t="s">
        <v>2570</v>
      </c>
      <c r="E291" s="760" t="s">
        <v>2664</v>
      </c>
    </row>
    <row r="292" spans="1:5" ht="80.5" x14ac:dyDescent="0.3">
      <c r="A292" s="760" t="s">
        <v>224</v>
      </c>
      <c r="B292" s="760" t="s">
        <v>461</v>
      </c>
      <c r="C292" s="760" t="s">
        <v>1363</v>
      </c>
      <c r="D292" s="760" t="s">
        <v>2572</v>
      </c>
      <c r="E292" s="760" t="s">
        <v>2665</v>
      </c>
    </row>
    <row r="293" spans="1:5" ht="23" x14ac:dyDescent="0.3">
      <c r="A293" s="760" t="s">
        <v>1362</v>
      </c>
      <c r="B293" s="760" t="s">
        <v>1362</v>
      </c>
      <c r="C293" s="760" t="s">
        <v>1337</v>
      </c>
      <c r="D293" s="759" t="s">
        <v>2573</v>
      </c>
      <c r="E293" s="760" t="s">
        <v>2666</v>
      </c>
    </row>
    <row r="294" spans="1:5" ht="23" x14ac:dyDescent="0.3">
      <c r="A294" s="760" t="s">
        <v>1362</v>
      </c>
      <c r="B294" s="760" t="s">
        <v>1362</v>
      </c>
      <c r="C294" s="760" t="s">
        <v>1337</v>
      </c>
      <c r="D294" s="760" t="s">
        <v>2575</v>
      </c>
      <c r="E294" s="760" t="s">
        <v>2482</v>
      </c>
    </row>
    <row r="295" spans="1:5" ht="23" x14ac:dyDescent="0.3">
      <c r="A295" s="760" t="s">
        <v>1362</v>
      </c>
      <c r="B295" s="760" t="s">
        <v>1362</v>
      </c>
      <c r="C295" s="760" t="s">
        <v>1337</v>
      </c>
      <c r="D295" s="759" t="s">
        <v>2576</v>
      </c>
      <c r="E295" s="760" t="s">
        <v>2484</v>
      </c>
    </row>
    <row r="296" spans="1:5" ht="23" x14ac:dyDescent="0.3">
      <c r="A296" s="760" t="s">
        <v>1362</v>
      </c>
      <c r="B296" s="760" t="s">
        <v>1362</v>
      </c>
      <c r="C296" s="760" t="s">
        <v>1337</v>
      </c>
      <c r="D296" s="760" t="s">
        <v>2577</v>
      </c>
      <c r="E296" s="760" t="s">
        <v>2486</v>
      </c>
    </row>
    <row r="297" spans="1:5" ht="23" x14ac:dyDescent="0.3">
      <c r="A297" s="760" t="s">
        <v>1362</v>
      </c>
      <c r="B297" s="760" t="s">
        <v>1362</v>
      </c>
      <c r="C297" s="760" t="s">
        <v>1337</v>
      </c>
      <c r="D297" s="759" t="s">
        <v>2578</v>
      </c>
      <c r="E297" s="760" t="s">
        <v>2488</v>
      </c>
    </row>
    <row r="298" spans="1:5" ht="23" x14ac:dyDescent="0.3">
      <c r="A298" s="760" t="s">
        <v>1362</v>
      </c>
      <c r="B298" s="760" t="s">
        <v>1362</v>
      </c>
      <c r="C298" s="760" t="s">
        <v>1337</v>
      </c>
      <c r="D298" s="760" t="s">
        <v>2580</v>
      </c>
      <c r="E298" s="760" t="s">
        <v>2667</v>
      </c>
    </row>
    <row r="299" spans="1:5" ht="23" x14ac:dyDescent="0.3">
      <c r="A299" s="760" t="s">
        <v>1362</v>
      </c>
      <c r="B299" s="760" t="s">
        <v>1362</v>
      </c>
      <c r="C299" s="760" t="s">
        <v>1337</v>
      </c>
      <c r="D299" s="759" t="s">
        <v>2581</v>
      </c>
      <c r="E299" s="760" t="s">
        <v>2668</v>
      </c>
    </row>
    <row r="300" spans="1:5" ht="23" x14ac:dyDescent="0.3">
      <c r="A300" s="760" t="s">
        <v>1362</v>
      </c>
      <c r="B300" s="760" t="s">
        <v>1362</v>
      </c>
      <c r="C300" s="760" t="s">
        <v>1337</v>
      </c>
      <c r="D300" s="760" t="s">
        <v>2583</v>
      </c>
      <c r="E300" s="760" t="s">
        <v>2669</v>
      </c>
    </row>
    <row r="301" spans="1:5" ht="23" x14ac:dyDescent="0.3">
      <c r="A301" s="760" t="s">
        <v>1362</v>
      </c>
      <c r="B301" s="760" t="s">
        <v>1362</v>
      </c>
      <c r="C301" s="760" t="s">
        <v>1337</v>
      </c>
      <c r="D301" s="759" t="s">
        <v>2585</v>
      </c>
      <c r="E301" s="760" t="s">
        <v>2670</v>
      </c>
    </row>
    <row r="302" spans="1:5" ht="23" x14ac:dyDescent="0.3">
      <c r="A302" s="760" t="s">
        <v>1362</v>
      </c>
      <c r="B302" s="760" t="s">
        <v>1362</v>
      </c>
      <c r="C302" s="760" t="s">
        <v>1337</v>
      </c>
      <c r="D302" s="760" t="s">
        <v>2586</v>
      </c>
      <c r="E302" s="760" t="s">
        <v>2671</v>
      </c>
    </row>
    <row r="303" spans="1:5" ht="23" x14ac:dyDescent="0.3">
      <c r="A303" s="760" t="s">
        <v>1362</v>
      </c>
      <c r="B303" s="760" t="s">
        <v>1362</v>
      </c>
      <c r="C303" s="760" t="s">
        <v>1337</v>
      </c>
      <c r="D303" s="759" t="s">
        <v>2587</v>
      </c>
      <c r="E303" s="760" t="s">
        <v>2672</v>
      </c>
    </row>
    <row r="304" spans="1:5" ht="23" x14ac:dyDescent="0.3">
      <c r="A304" s="760" t="s">
        <v>1362</v>
      </c>
      <c r="B304" s="760" t="s">
        <v>1362</v>
      </c>
      <c r="C304" s="760" t="s">
        <v>1337</v>
      </c>
      <c r="D304" s="760" t="s">
        <v>2589</v>
      </c>
      <c r="E304" s="760" t="s">
        <v>2673</v>
      </c>
    </row>
    <row r="305" spans="1:5" ht="46" x14ac:dyDescent="0.3">
      <c r="A305" s="760" t="s">
        <v>1362</v>
      </c>
      <c r="B305" s="760" t="s">
        <v>312</v>
      </c>
      <c r="C305" s="760" t="s">
        <v>1363</v>
      </c>
      <c r="D305" s="759" t="s">
        <v>2590</v>
      </c>
      <c r="E305" s="760" t="s">
        <v>1754</v>
      </c>
    </row>
    <row r="306" spans="1:5" ht="46" x14ac:dyDescent="0.3">
      <c r="A306" s="760" t="s">
        <v>1362</v>
      </c>
      <c r="B306" s="760" t="s">
        <v>312</v>
      </c>
      <c r="C306" s="760" t="s">
        <v>1363</v>
      </c>
      <c r="D306" s="760" t="s">
        <v>2592</v>
      </c>
      <c r="E306" s="760" t="s">
        <v>1755</v>
      </c>
    </row>
    <row r="307" spans="1:5" ht="46" x14ac:dyDescent="0.3">
      <c r="A307" s="760" t="s">
        <v>1362</v>
      </c>
      <c r="B307" s="760" t="s">
        <v>312</v>
      </c>
      <c r="C307" s="760" t="s">
        <v>1363</v>
      </c>
      <c r="D307" s="759" t="s">
        <v>2594</v>
      </c>
      <c r="E307" s="760" t="s">
        <v>2674</v>
      </c>
    </row>
    <row r="308" spans="1:5" ht="80.5" x14ac:dyDescent="0.3">
      <c r="A308" s="760" t="s">
        <v>1362</v>
      </c>
      <c r="B308" s="760" t="s">
        <v>312</v>
      </c>
      <c r="C308" s="760" t="s">
        <v>1363</v>
      </c>
      <c r="D308" s="760" t="s">
        <v>2596</v>
      </c>
      <c r="E308" s="760" t="s">
        <v>1753</v>
      </c>
    </row>
    <row r="309" spans="1:5" ht="80.5" x14ac:dyDescent="0.3">
      <c r="A309" s="760" t="s">
        <v>1362</v>
      </c>
      <c r="B309" s="760" t="s">
        <v>312</v>
      </c>
      <c r="C309" s="760" t="s">
        <v>1363</v>
      </c>
      <c r="D309" s="759" t="s">
        <v>2598</v>
      </c>
      <c r="E309" s="760" t="s">
        <v>2579</v>
      </c>
    </row>
    <row r="310" spans="1:5" ht="69" x14ac:dyDescent="0.3">
      <c r="A310" s="760" t="s">
        <v>1362</v>
      </c>
      <c r="B310" s="760" t="s">
        <v>312</v>
      </c>
      <c r="C310" s="760" t="s">
        <v>1363</v>
      </c>
      <c r="D310" s="760" t="s">
        <v>2600</v>
      </c>
      <c r="E310" s="760" t="s">
        <v>1756</v>
      </c>
    </row>
    <row r="311" spans="1:5" ht="69" x14ac:dyDescent="0.3">
      <c r="A311" s="760" t="s">
        <v>1362</v>
      </c>
      <c r="B311" s="760" t="s">
        <v>312</v>
      </c>
      <c r="C311" s="760" t="s">
        <v>1363</v>
      </c>
      <c r="D311" s="759" t="s">
        <v>2601</v>
      </c>
      <c r="E311" s="760" t="s">
        <v>2574</v>
      </c>
    </row>
    <row r="312" spans="1:5" ht="69" x14ac:dyDescent="0.3">
      <c r="A312" s="760" t="s">
        <v>1362</v>
      </c>
      <c r="B312" s="760" t="s">
        <v>312</v>
      </c>
      <c r="C312" s="760" t="s">
        <v>1363</v>
      </c>
      <c r="D312" s="760" t="s">
        <v>2642</v>
      </c>
      <c r="E312" s="760" t="s">
        <v>1757</v>
      </c>
    </row>
    <row r="313" spans="1:5" ht="92" x14ac:dyDescent="0.3">
      <c r="A313" s="760" t="s">
        <v>1362</v>
      </c>
      <c r="B313" s="760" t="s">
        <v>312</v>
      </c>
      <c r="C313" s="760" t="s">
        <v>1363</v>
      </c>
      <c r="D313" s="759" t="s">
        <v>2643</v>
      </c>
      <c r="E313" s="760" t="s">
        <v>2675</v>
      </c>
    </row>
    <row r="314" spans="1:5" ht="69" x14ac:dyDescent="0.3">
      <c r="A314" s="760" t="s">
        <v>1362</v>
      </c>
      <c r="B314" s="760" t="s">
        <v>312</v>
      </c>
      <c r="C314" s="760" t="s">
        <v>1363</v>
      </c>
      <c r="D314" s="760" t="s">
        <v>2644</v>
      </c>
      <c r="E314" s="760" t="s">
        <v>2676</v>
      </c>
    </row>
    <row r="315" spans="1:5" ht="92" x14ac:dyDescent="0.3">
      <c r="A315" s="760" t="s">
        <v>1362</v>
      </c>
      <c r="B315" s="760" t="s">
        <v>312</v>
      </c>
      <c r="C315" s="760" t="s">
        <v>1363</v>
      </c>
      <c r="D315" s="759" t="s">
        <v>2645</v>
      </c>
      <c r="E315" s="760" t="s">
        <v>2677</v>
      </c>
    </row>
    <row r="316" spans="1:5" x14ac:dyDescent="0.3">
      <c r="A316" s="344"/>
      <c r="B316" s="344"/>
      <c r="C316" s="344"/>
      <c r="D316" s="344"/>
      <c r="E316" s="763"/>
    </row>
    <row r="317" spans="1:5" x14ac:dyDescent="0.3">
      <c r="A317" s="344"/>
      <c r="B317" s="344"/>
      <c r="C317" s="344"/>
      <c r="D317" s="344"/>
      <c r="E317" s="763"/>
    </row>
    <row r="318" spans="1:5" x14ac:dyDescent="0.3">
      <c r="A318" s="344"/>
      <c r="B318" s="344"/>
      <c r="C318" s="344"/>
      <c r="D318" s="344"/>
      <c r="E318" s="763"/>
    </row>
    <row r="319" spans="1:5" x14ac:dyDescent="0.3">
      <c r="A319" s="344"/>
      <c r="B319" s="344"/>
      <c r="C319" s="344"/>
      <c r="D319" s="344"/>
      <c r="E319" s="763"/>
    </row>
    <row r="320" spans="1:5" x14ac:dyDescent="0.3">
      <c r="A320" s="344"/>
      <c r="B320" s="344"/>
      <c r="C320" s="344"/>
      <c r="D320" s="344"/>
      <c r="E320" s="763"/>
    </row>
    <row r="321" spans="1:5" x14ac:dyDescent="0.3">
      <c r="A321" s="344"/>
      <c r="B321" s="344"/>
      <c r="C321" s="344"/>
      <c r="D321" s="344"/>
      <c r="E321" s="763"/>
    </row>
    <row r="322" spans="1:5" x14ac:dyDescent="0.3">
      <c r="A322" s="344"/>
      <c r="B322" s="344"/>
      <c r="C322" s="344"/>
      <c r="D322" s="344"/>
      <c r="E322" s="763"/>
    </row>
    <row r="323" spans="1:5" x14ac:dyDescent="0.3">
      <c r="A323" s="344"/>
      <c r="B323" s="344"/>
      <c r="C323" s="344"/>
      <c r="D323" s="344"/>
      <c r="E323" s="763"/>
    </row>
    <row r="324" spans="1:5" x14ac:dyDescent="0.3">
      <c r="A324" s="344"/>
      <c r="B324" s="344"/>
      <c r="C324" s="344"/>
      <c r="D324" s="344"/>
      <c r="E324" s="763"/>
    </row>
    <row r="325" spans="1:5" x14ac:dyDescent="0.3">
      <c r="A325" s="344"/>
      <c r="B325" s="344"/>
      <c r="C325" s="344"/>
      <c r="D325" s="344"/>
      <c r="E325" s="763"/>
    </row>
    <row r="326" spans="1:5" x14ac:dyDescent="0.3">
      <c r="A326" s="344"/>
      <c r="B326" s="344"/>
      <c r="C326" s="344"/>
      <c r="D326" s="344"/>
      <c r="E326" s="763"/>
    </row>
    <row r="327" spans="1:5" x14ac:dyDescent="0.3">
      <c r="A327" s="344"/>
      <c r="B327" s="344"/>
      <c r="C327" s="344"/>
      <c r="D327" s="344"/>
      <c r="E327" s="763"/>
    </row>
    <row r="328" spans="1:5" x14ac:dyDescent="0.3">
      <c r="A328" s="344"/>
      <c r="B328" s="344"/>
      <c r="C328" s="344"/>
      <c r="D328" s="344"/>
      <c r="E328" s="763"/>
    </row>
    <row r="329" spans="1:5" x14ac:dyDescent="0.3">
      <c r="A329" s="344"/>
      <c r="B329" s="344"/>
      <c r="C329" s="344"/>
      <c r="D329" s="344"/>
      <c r="E329" s="763"/>
    </row>
    <row r="330" spans="1:5" x14ac:dyDescent="0.3">
      <c r="A330" s="344"/>
      <c r="B330" s="344"/>
      <c r="C330" s="344"/>
      <c r="D330" s="344"/>
      <c r="E330" s="763"/>
    </row>
    <row r="331" spans="1:5" x14ac:dyDescent="0.3">
      <c r="A331" s="344"/>
      <c r="B331" s="344"/>
      <c r="C331" s="344"/>
      <c r="D331" s="344"/>
      <c r="E331" s="763"/>
    </row>
    <row r="332" spans="1:5" x14ac:dyDescent="0.3">
      <c r="A332" s="344"/>
      <c r="B332" s="344"/>
      <c r="C332" s="344"/>
      <c r="D332" s="344"/>
      <c r="E332" s="763"/>
    </row>
    <row r="333" spans="1:5" x14ac:dyDescent="0.3">
      <c r="A333" s="344"/>
      <c r="B333" s="344"/>
      <c r="C333" s="344"/>
      <c r="D333" s="344"/>
      <c r="E333" s="763"/>
    </row>
    <row r="334" spans="1:5" x14ac:dyDescent="0.3">
      <c r="A334" s="344"/>
      <c r="B334" s="344"/>
      <c r="C334" s="344"/>
      <c r="D334" s="344"/>
      <c r="E334" s="763"/>
    </row>
    <row r="335" spans="1:5" x14ac:dyDescent="0.3">
      <c r="A335" s="344"/>
      <c r="B335" s="344"/>
      <c r="C335" s="344"/>
      <c r="D335" s="344"/>
      <c r="E335" s="763"/>
    </row>
    <row r="336" spans="1:5" x14ac:dyDescent="0.3">
      <c r="A336" s="344"/>
      <c r="B336" s="344"/>
      <c r="C336" s="344"/>
      <c r="D336" s="344"/>
      <c r="E336" s="763"/>
    </row>
    <row r="337" spans="1:5" x14ac:dyDescent="0.3">
      <c r="A337" s="344"/>
      <c r="B337" s="344"/>
      <c r="C337" s="344"/>
      <c r="D337" s="344"/>
      <c r="E337" s="763"/>
    </row>
    <row r="338" spans="1:5" x14ac:dyDescent="0.3">
      <c r="A338" s="344"/>
      <c r="B338" s="344"/>
      <c r="C338" s="344"/>
      <c r="D338" s="344"/>
      <c r="E338" s="763"/>
    </row>
    <row r="339" spans="1:5" x14ac:dyDescent="0.3">
      <c r="A339" s="344"/>
      <c r="B339" s="344"/>
      <c r="C339" s="344"/>
      <c r="D339" s="344"/>
      <c r="E339" s="763"/>
    </row>
    <row r="340" spans="1:5" x14ac:dyDescent="0.3">
      <c r="A340" s="344"/>
      <c r="B340" s="344"/>
      <c r="C340" s="344"/>
      <c r="D340" s="344"/>
      <c r="E340" s="763"/>
    </row>
    <row r="341" spans="1:5" x14ac:dyDescent="0.3">
      <c r="A341" s="344"/>
      <c r="B341" s="344"/>
      <c r="C341" s="344"/>
      <c r="D341" s="344"/>
      <c r="E341" s="763"/>
    </row>
    <row r="342" spans="1:5" x14ac:dyDescent="0.3">
      <c r="A342" s="344"/>
      <c r="B342" s="344"/>
      <c r="C342" s="344"/>
      <c r="D342" s="344"/>
      <c r="E342" s="763"/>
    </row>
    <row r="343" spans="1:5" x14ac:dyDescent="0.3">
      <c r="A343" s="344"/>
      <c r="B343" s="344"/>
      <c r="C343" s="344"/>
      <c r="D343" s="344"/>
      <c r="E343" s="763"/>
    </row>
    <row r="344" spans="1:5" x14ac:dyDescent="0.3">
      <c r="A344" s="344"/>
      <c r="B344" s="344"/>
      <c r="C344" s="344"/>
      <c r="D344" s="344"/>
      <c r="E344" s="763"/>
    </row>
    <row r="345" spans="1:5" x14ac:dyDescent="0.3">
      <c r="A345" s="344"/>
      <c r="B345" s="344"/>
      <c r="C345" s="344"/>
      <c r="D345" s="344"/>
      <c r="E345" s="763"/>
    </row>
    <row r="346" spans="1:5" x14ac:dyDescent="0.3">
      <c r="A346" s="344"/>
      <c r="B346" s="344"/>
      <c r="C346" s="344"/>
      <c r="D346" s="344"/>
      <c r="E346" s="763"/>
    </row>
    <row r="347" spans="1:5" x14ac:dyDescent="0.3">
      <c r="A347" s="344"/>
      <c r="B347" s="344"/>
      <c r="C347" s="344"/>
      <c r="D347" s="344"/>
      <c r="E347" s="763"/>
    </row>
    <row r="348" spans="1:5" x14ac:dyDescent="0.3">
      <c r="A348" s="344"/>
      <c r="B348" s="344"/>
      <c r="C348" s="344"/>
      <c r="D348" s="344"/>
      <c r="E348" s="763"/>
    </row>
    <row r="349" spans="1:5" x14ac:dyDescent="0.3">
      <c r="A349" s="344"/>
      <c r="B349" s="344"/>
      <c r="C349" s="344"/>
      <c r="D349" s="344"/>
      <c r="E349" s="763"/>
    </row>
    <row r="350" spans="1:5" x14ac:dyDescent="0.3">
      <c r="A350" s="344"/>
      <c r="B350" s="344"/>
      <c r="C350" s="344"/>
      <c r="D350" s="344"/>
      <c r="E350" s="763"/>
    </row>
    <row r="351" spans="1:5" x14ac:dyDescent="0.3">
      <c r="A351" s="344"/>
      <c r="B351" s="344"/>
      <c r="C351" s="344"/>
      <c r="D351" s="344"/>
      <c r="E351" s="763"/>
    </row>
    <row r="352" spans="1:5" x14ac:dyDescent="0.3">
      <c r="A352" s="344"/>
      <c r="B352" s="344"/>
      <c r="C352" s="344"/>
      <c r="D352" s="344"/>
      <c r="E352" s="763"/>
    </row>
    <row r="353" spans="1:5" x14ac:dyDescent="0.3">
      <c r="A353" s="344"/>
      <c r="B353" s="344"/>
      <c r="C353" s="344"/>
      <c r="D353" s="344"/>
      <c r="E353" s="763"/>
    </row>
    <row r="354" spans="1:5" x14ac:dyDescent="0.3">
      <c r="A354" s="344"/>
      <c r="B354" s="344"/>
      <c r="C354" s="344"/>
      <c r="D354" s="344"/>
      <c r="E354" s="763"/>
    </row>
    <row r="355" spans="1:5" x14ac:dyDescent="0.3">
      <c r="A355" s="344"/>
      <c r="B355" s="344"/>
      <c r="C355" s="344"/>
      <c r="D355" s="344"/>
      <c r="E355" s="763"/>
    </row>
    <row r="356" spans="1:5" x14ac:dyDescent="0.3">
      <c r="A356" s="344"/>
      <c r="B356" s="344"/>
      <c r="C356" s="344"/>
      <c r="D356" s="344"/>
      <c r="E356" s="763"/>
    </row>
    <row r="357" spans="1:5" x14ac:dyDescent="0.3">
      <c r="A357" s="344"/>
      <c r="B357" s="344"/>
      <c r="C357" s="344"/>
      <c r="D357" s="344"/>
      <c r="E357" s="763"/>
    </row>
    <row r="358" spans="1:5" x14ac:dyDescent="0.3">
      <c r="A358" s="344"/>
      <c r="B358" s="344"/>
      <c r="C358" s="344"/>
      <c r="D358" s="344"/>
      <c r="E358" s="763"/>
    </row>
    <row r="359" spans="1:5" x14ac:dyDescent="0.3">
      <c r="A359" s="344"/>
      <c r="B359" s="344"/>
      <c r="C359" s="344"/>
      <c r="D359" s="344"/>
      <c r="E359" s="763"/>
    </row>
    <row r="360" spans="1:5" x14ac:dyDescent="0.3">
      <c r="A360" s="344"/>
      <c r="B360" s="344"/>
      <c r="C360" s="344"/>
      <c r="D360" s="344"/>
      <c r="E360" s="763"/>
    </row>
    <row r="361" spans="1:5" x14ac:dyDescent="0.3">
      <c r="A361" s="344"/>
      <c r="B361" s="344"/>
      <c r="C361" s="344"/>
      <c r="D361" s="344"/>
      <c r="E361" s="763"/>
    </row>
    <row r="362" spans="1:5" x14ac:dyDescent="0.3">
      <c r="A362" s="344"/>
      <c r="B362" s="344"/>
      <c r="C362" s="344"/>
      <c r="D362" s="344"/>
      <c r="E362" s="763"/>
    </row>
    <row r="363" spans="1:5" x14ac:dyDescent="0.3">
      <c r="A363" s="344"/>
      <c r="B363" s="344"/>
      <c r="C363" s="344"/>
      <c r="D363" s="344"/>
      <c r="E363" s="763"/>
    </row>
    <row r="364" spans="1:5" x14ac:dyDescent="0.3">
      <c r="A364" s="344"/>
      <c r="B364" s="344"/>
      <c r="C364" s="344"/>
      <c r="D364" s="344"/>
      <c r="E364" s="763"/>
    </row>
    <row r="365" spans="1:5" x14ac:dyDescent="0.3">
      <c r="A365" s="344"/>
      <c r="B365" s="344"/>
      <c r="C365" s="344"/>
      <c r="D365" s="344"/>
      <c r="E365" s="763"/>
    </row>
    <row r="366" spans="1:5" x14ac:dyDescent="0.3">
      <c r="A366" s="344"/>
      <c r="B366" s="344"/>
      <c r="C366" s="344"/>
      <c r="D366" s="344"/>
      <c r="E366" s="763"/>
    </row>
    <row r="367" spans="1:5" x14ac:dyDescent="0.3">
      <c r="A367" s="344"/>
      <c r="B367" s="344"/>
      <c r="C367" s="344"/>
      <c r="D367" s="344"/>
      <c r="E367" s="763"/>
    </row>
    <row r="368" spans="1:5" x14ac:dyDescent="0.3">
      <c r="A368" s="344"/>
      <c r="B368" s="344"/>
      <c r="C368" s="344"/>
      <c r="D368" s="344"/>
      <c r="E368" s="763"/>
    </row>
    <row r="369" spans="1:5" x14ac:dyDescent="0.3">
      <c r="A369" s="344"/>
      <c r="B369" s="344"/>
      <c r="C369" s="344"/>
      <c r="D369" s="344"/>
      <c r="E369" s="763"/>
    </row>
    <row r="370" spans="1:5" x14ac:dyDescent="0.3">
      <c r="A370" s="344"/>
      <c r="B370" s="344"/>
      <c r="C370" s="344"/>
      <c r="D370" s="344"/>
      <c r="E370" s="763"/>
    </row>
    <row r="371" spans="1:5" x14ac:dyDescent="0.3">
      <c r="A371" s="344"/>
      <c r="B371" s="344"/>
      <c r="C371" s="344"/>
      <c r="D371" s="344"/>
      <c r="E371" s="763"/>
    </row>
    <row r="372" spans="1:5" x14ac:dyDescent="0.3">
      <c r="A372" s="344"/>
      <c r="B372" s="344"/>
      <c r="C372" s="344"/>
      <c r="D372" s="344"/>
      <c r="E372" s="763"/>
    </row>
    <row r="373" spans="1:5" x14ac:dyDescent="0.3">
      <c r="A373" s="344"/>
      <c r="B373" s="344"/>
      <c r="C373" s="344"/>
      <c r="D373" s="344"/>
      <c r="E373" s="763"/>
    </row>
    <row r="374" spans="1:5" x14ac:dyDescent="0.3">
      <c r="A374" s="344"/>
      <c r="B374" s="344"/>
      <c r="C374" s="344"/>
      <c r="D374" s="344"/>
      <c r="E374" s="763"/>
    </row>
    <row r="375" spans="1:5" x14ac:dyDescent="0.3">
      <c r="A375" s="344"/>
      <c r="B375" s="344"/>
      <c r="C375" s="344"/>
      <c r="D375" s="344"/>
      <c r="E375" s="763"/>
    </row>
    <row r="376" spans="1:5" x14ac:dyDescent="0.3">
      <c r="A376" s="344"/>
      <c r="B376" s="344"/>
      <c r="C376" s="344"/>
      <c r="D376" s="344"/>
      <c r="E376" s="763"/>
    </row>
    <row r="377" spans="1:5" x14ac:dyDescent="0.3">
      <c r="A377" s="344"/>
      <c r="B377" s="344"/>
      <c r="C377" s="344"/>
      <c r="D377" s="344"/>
      <c r="E377" s="763"/>
    </row>
    <row r="378" spans="1:5" x14ac:dyDescent="0.3">
      <c r="A378" s="344"/>
      <c r="B378" s="344"/>
      <c r="C378" s="344"/>
      <c r="D378" s="344"/>
      <c r="E378" s="763"/>
    </row>
    <row r="379" spans="1:5" x14ac:dyDescent="0.3">
      <c r="A379" s="344"/>
      <c r="B379" s="344"/>
      <c r="C379" s="344"/>
      <c r="D379" s="344"/>
      <c r="E379" s="763"/>
    </row>
    <row r="380" spans="1:5" x14ac:dyDescent="0.3">
      <c r="A380" s="344"/>
      <c r="B380" s="344"/>
      <c r="C380" s="344"/>
      <c r="D380" s="344"/>
      <c r="E380" s="763"/>
    </row>
    <row r="381" spans="1:5" x14ac:dyDescent="0.3">
      <c r="A381" s="344"/>
      <c r="B381" s="344"/>
      <c r="C381" s="344"/>
      <c r="D381" s="344"/>
      <c r="E381" s="763"/>
    </row>
    <row r="382" spans="1:5" x14ac:dyDescent="0.3">
      <c r="A382" s="344"/>
      <c r="B382" s="344"/>
      <c r="C382" s="344"/>
      <c r="D382" s="344"/>
      <c r="E382" s="763"/>
    </row>
    <row r="383" spans="1:5" x14ac:dyDescent="0.3">
      <c r="A383" s="344"/>
      <c r="B383" s="344"/>
      <c r="C383" s="344"/>
      <c r="D383" s="344"/>
      <c r="E383" s="763"/>
    </row>
    <row r="384" spans="1:5" x14ac:dyDescent="0.3">
      <c r="A384" s="344"/>
      <c r="B384" s="344"/>
      <c r="C384" s="344"/>
      <c r="D384" s="344"/>
      <c r="E384" s="763"/>
    </row>
    <row r="385" spans="1:5" x14ac:dyDescent="0.3">
      <c r="A385" s="344"/>
      <c r="B385" s="344"/>
      <c r="C385" s="344"/>
      <c r="D385" s="344"/>
      <c r="E385" s="763"/>
    </row>
    <row r="386" spans="1:5" x14ac:dyDescent="0.3">
      <c r="A386" s="344"/>
      <c r="B386" s="344"/>
      <c r="C386" s="344"/>
      <c r="D386" s="344"/>
      <c r="E386" s="763"/>
    </row>
    <row r="387" spans="1:5" x14ac:dyDescent="0.3">
      <c r="A387" s="344"/>
      <c r="B387" s="344"/>
      <c r="C387" s="344"/>
      <c r="D387" s="344"/>
      <c r="E387" s="763"/>
    </row>
    <row r="388" spans="1:5" x14ac:dyDescent="0.3">
      <c r="A388" s="344"/>
      <c r="B388" s="344"/>
      <c r="C388" s="344"/>
      <c r="D388" s="344"/>
      <c r="E388" s="763"/>
    </row>
    <row r="389" spans="1:5" x14ac:dyDescent="0.3">
      <c r="A389" s="344"/>
      <c r="B389" s="344"/>
      <c r="C389" s="344"/>
      <c r="D389" s="344"/>
      <c r="E389" s="763"/>
    </row>
    <row r="390" spans="1:5" x14ac:dyDescent="0.3">
      <c r="A390" s="344"/>
      <c r="B390" s="344"/>
      <c r="C390" s="344"/>
      <c r="D390" s="344"/>
      <c r="E390" s="763"/>
    </row>
    <row r="391" spans="1:5" x14ac:dyDescent="0.3">
      <c r="A391" s="344"/>
      <c r="B391" s="344"/>
      <c r="C391" s="344"/>
      <c r="D391" s="344"/>
      <c r="E391" s="763"/>
    </row>
    <row r="392" spans="1:5" x14ac:dyDescent="0.3">
      <c r="A392" s="344"/>
      <c r="B392" s="344"/>
      <c r="C392" s="344"/>
      <c r="D392" s="344"/>
      <c r="E392" s="763"/>
    </row>
    <row r="393" spans="1:5" x14ac:dyDescent="0.3">
      <c r="A393" s="344"/>
      <c r="B393" s="344"/>
      <c r="C393" s="344"/>
      <c r="D393" s="344"/>
      <c r="E393" s="763"/>
    </row>
    <row r="394" spans="1:5" x14ac:dyDescent="0.3">
      <c r="A394" s="344"/>
      <c r="B394" s="344"/>
      <c r="C394" s="344"/>
      <c r="D394" s="344"/>
      <c r="E394" s="763"/>
    </row>
    <row r="395" spans="1:5" x14ac:dyDescent="0.3">
      <c r="A395" s="344"/>
      <c r="B395" s="344"/>
      <c r="C395" s="344"/>
      <c r="D395" s="344"/>
      <c r="E395" s="763"/>
    </row>
    <row r="396" spans="1:5" x14ac:dyDescent="0.3">
      <c r="A396" s="344"/>
      <c r="B396" s="344"/>
      <c r="C396" s="344"/>
      <c r="D396" s="344"/>
      <c r="E396" s="763"/>
    </row>
    <row r="397" spans="1:5" x14ac:dyDescent="0.3">
      <c r="A397" s="344"/>
      <c r="B397" s="344"/>
      <c r="C397" s="344"/>
      <c r="D397" s="344"/>
      <c r="E397" s="763"/>
    </row>
    <row r="398" spans="1:5" x14ac:dyDescent="0.3">
      <c r="A398" s="344"/>
      <c r="B398" s="344"/>
      <c r="C398" s="344"/>
      <c r="D398" s="344"/>
      <c r="E398" s="763"/>
    </row>
    <row r="399" spans="1:5" x14ac:dyDescent="0.3">
      <c r="A399" s="344"/>
      <c r="B399" s="344"/>
      <c r="C399" s="344"/>
      <c r="D399" s="344"/>
      <c r="E399" s="763"/>
    </row>
    <row r="400" spans="1:5" x14ac:dyDescent="0.3">
      <c r="A400" s="344"/>
      <c r="B400" s="344"/>
      <c r="C400" s="344"/>
      <c r="D400" s="344"/>
      <c r="E400" s="763"/>
    </row>
    <row r="401" spans="1:5" x14ac:dyDescent="0.3">
      <c r="A401" s="344"/>
      <c r="B401" s="344"/>
      <c r="C401" s="344"/>
      <c r="D401" s="344"/>
      <c r="E401" s="763"/>
    </row>
    <row r="402" spans="1:5" x14ac:dyDescent="0.3">
      <c r="A402" s="344"/>
      <c r="B402" s="344"/>
      <c r="C402" s="344"/>
      <c r="D402" s="344"/>
      <c r="E402" s="763"/>
    </row>
    <row r="403" spans="1:5" x14ac:dyDescent="0.3">
      <c r="A403" s="344"/>
      <c r="B403" s="344"/>
      <c r="C403" s="344"/>
      <c r="D403" s="344"/>
      <c r="E403" s="763"/>
    </row>
    <row r="404" spans="1:5" x14ac:dyDescent="0.3">
      <c r="A404" s="344"/>
      <c r="B404" s="344"/>
      <c r="C404" s="344"/>
      <c r="D404" s="344"/>
      <c r="E404" s="763"/>
    </row>
    <row r="405" spans="1:5" x14ac:dyDescent="0.3">
      <c r="A405" s="344"/>
      <c r="B405" s="344"/>
      <c r="C405" s="344"/>
      <c r="D405" s="344"/>
      <c r="E405" s="763"/>
    </row>
    <row r="406" spans="1:5" x14ac:dyDescent="0.3">
      <c r="A406" s="344"/>
      <c r="B406" s="344"/>
      <c r="C406" s="344"/>
      <c r="D406" s="344"/>
      <c r="E406" s="763"/>
    </row>
    <row r="407" spans="1:5" x14ac:dyDescent="0.3">
      <c r="A407" s="344"/>
      <c r="B407" s="344"/>
      <c r="C407" s="344"/>
      <c r="D407" s="344"/>
      <c r="E407" s="763"/>
    </row>
    <row r="408" spans="1:5" x14ac:dyDescent="0.3">
      <c r="A408" s="344"/>
      <c r="B408" s="344"/>
      <c r="C408" s="344"/>
      <c r="D408" s="344"/>
      <c r="E408" s="763"/>
    </row>
    <row r="409" spans="1:5" x14ac:dyDescent="0.3">
      <c r="A409" s="344"/>
      <c r="B409" s="344"/>
      <c r="C409" s="344"/>
      <c r="D409" s="344"/>
      <c r="E409" s="763"/>
    </row>
    <row r="410" spans="1:5" x14ac:dyDescent="0.3">
      <c r="A410" s="344"/>
      <c r="B410" s="344"/>
      <c r="C410" s="344"/>
      <c r="D410" s="344"/>
      <c r="E410" s="763"/>
    </row>
    <row r="411" spans="1:5" x14ac:dyDescent="0.3">
      <c r="A411" s="344"/>
      <c r="B411" s="344"/>
      <c r="C411" s="344"/>
      <c r="D411" s="344"/>
      <c r="E411" s="763"/>
    </row>
    <row r="412" spans="1:5" x14ac:dyDescent="0.3">
      <c r="A412" s="344"/>
      <c r="B412" s="344"/>
      <c r="C412" s="344"/>
      <c r="D412" s="344"/>
      <c r="E412" s="763"/>
    </row>
    <row r="413" spans="1:5" x14ac:dyDescent="0.3">
      <c r="A413" s="344"/>
      <c r="B413" s="344"/>
      <c r="C413" s="344"/>
      <c r="D413" s="344"/>
      <c r="E413" s="763"/>
    </row>
    <row r="414" spans="1:5" x14ac:dyDescent="0.3">
      <c r="A414" s="344"/>
      <c r="B414" s="344"/>
      <c r="C414" s="344"/>
      <c r="D414" s="344"/>
      <c r="E414" s="763"/>
    </row>
    <row r="415" spans="1:5" x14ac:dyDescent="0.3">
      <c r="A415" s="344"/>
      <c r="B415" s="344"/>
      <c r="C415" s="344"/>
      <c r="D415" s="344"/>
      <c r="E415" s="763"/>
    </row>
    <row r="416" spans="1:5" x14ac:dyDescent="0.3">
      <c r="A416" s="344"/>
      <c r="B416" s="344"/>
      <c r="C416" s="344"/>
      <c r="D416" s="344"/>
      <c r="E416" s="763"/>
    </row>
    <row r="417" spans="1:5" x14ac:dyDescent="0.3">
      <c r="A417" s="344"/>
      <c r="B417" s="344"/>
      <c r="C417" s="344"/>
      <c r="D417" s="344"/>
      <c r="E417" s="763"/>
    </row>
    <row r="418" spans="1:5" x14ac:dyDescent="0.3">
      <c r="A418" s="344"/>
      <c r="B418" s="344"/>
      <c r="C418" s="344"/>
      <c r="D418" s="344"/>
      <c r="E418" s="763"/>
    </row>
    <row r="419" spans="1:5" x14ac:dyDescent="0.3">
      <c r="A419" s="344"/>
      <c r="B419" s="344"/>
      <c r="C419" s="344"/>
      <c r="D419" s="344"/>
      <c r="E419" s="763"/>
    </row>
    <row r="420" spans="1:5" x14ac:dyDescent="0.3">
      <c r="A420" s="344"/>
      <c r="B420" s="344"/>
      <c r="C420" s="344"/>
      <c r="D420" s="344"/>
      <c r="E420" s="763"/>
    </row>
    <row r="421" spans="1:5" x14ac:dyDescent="0.3">
      <c r="A421" s="344"/>
      <c r="B421" s="344"/>
      <c r="C421" s="344"/>
      <c r="D421" s="344"/>
      <c r="E421" s="763"/>
    </row>
    <row r="422" spans="1:5" x14ac:dyDescent="0.3">
      <c r="A422" s="344"/>
      <c r="B422" s="344"/>
      <c r="C422" s="344"/>
      <c r="D422" s="344"/>
      <c r="E422" s="763"/>
    </row>
    <row r="423" spans="1:5" x14ac:dyDescent="0.3">
      <c r="A423" s="344"/>
      <c r="B423" s="344"/>
      <c r="C423" s="344"/>
      <c r="D423" s="344"/>
      <c r="E423" s="763"/>
    </row>
    <row r="424" spans="1:5" x14ac:dyDescent="0.3">
      <c r="A424" s="344"/>
      <c r="B424" s="344"/>
      <c r="C424" s="344"/>
      <c r="D424" s="344"/>
      <c r="E424" s="763"/>
    </row>
    <row r="425" spans="1:5" x14ac:dyDescent="0.3">
      <c r="A425" s="344"/>
      <c r="B425" s="344"/>
      <c r="C425" s="344"/>
      <c r="D425" s="344"/>
      <c r="E425" s="763"/>
    </row>
    <row r="426" spans="1:5" x14ac:dyDescent="0.3">
      <c r="A426" s="344"/>
      <c r="B426" s="344"/>
      <c r="C426" s="344"/>
      <c r="D426" s="344"/>
      <c r="E426" s="763"/>
    </row>
    <row r="427" spans="1:5" x14ac:dyDescent="0.3">
      <c r="A427" s="344"/>
      <c r="B427" s="344"/>
      <c r="C427" s="344"/>
      <c r="D427" s="344"/>
      <c r="E427" s="763"/>
    </row>
    <row r="428" spans="1:5" x14ac:dyDescent="0.3">
      <c r="A428" s="344"/>
      <c r="B428" s="344"/>
      <c r="C428" s="344"/>
      <c r="D428" s="344"/>
      <c r="E428" s="763"/>
    </row>
    <row r="429" spans="1:5" x14ac:dyDescent="0.3">
      <c r="A429" s="344"/>
      <c r="B429" s="344"/>
      <c r="C429" s="344"/>
      <c r="D429" s="344"/>
      <c r="E429" s="763"/>
    </row>
    <row r="430" spans="1:5" x14ac:dyDescent="0.3">
      <c r="A430" s="344"/>
      <c r="B430" s="344"/>
      <c r="C430" s="344"/>
      <c r="D430" s="344"/>
      <c r="E430" s="763"/>
    </row>
    <row r="431" spans="1:5" x14ac:dyDescent="0.3">
      <c r="A431" s="344"/>
      <c r="B431" s="344"/>
      <c r="C431" s="344"/>
      <c r="D431" s="344"/>
      <c r="E431" s="763"/>
    </row>
    <row r="432" spans="1:5" x14ac:dyDescent="0.3">
      <c r="A432" s="344"/>
      <c r="B432" s="344"/>
      <c r="C432" s="344"/>
      <c r="D432" s="344"/>
      <c r="E432" s="763"/>
    </row>
    <row r="433" spans="1:5" x14ac:dyDescent="0.3">
      <c r="A433" s="344"/>
      <c r="B433" s="344"/>
      <c r="C433" s="344"/>
      <c r="D433" s="344"/>
      <c r="E433" s="763"/>
    </row>
    <row r="434" spans="1:5" x14ac:dyDescent="0.3">
      <c r="A434" s="344"/>
      <c r="B434" s="344"/>
      <c r="C434" s="344"/>
      <c r="D434" s="344"/>
      <c r="E434" s="763"/>
    </row>
    <row r="435" spans="1:5" x14ac:dyDescent="0.3">
      <c r="A435" s="344"/>
      <c r="B435" s="344"/>
      <c r="C435" s="344"/>
      <c r="D435" s="344"/>
      <c r="E435" s="763"/>
    </row>
    <row r="436" spans="1:5" x14ac:dyDescent="0.3">
      <c r="A436" s="344"/>
      <c r="B436" s="344"/>
      <c r="C436" s="344"/>
      <c r="D436" s="344"/>
      <c r="E436" s="763"/>
    </row>
    <row r="437" spans="1:5" x14ac:dyDescent="0.3">
      <c r="A437" s="344"/>
      <c r="B437" s="344"/>
      <c r="C437" s="344"/>
      <c r="D437" s="344"/>
      <c r="E437" s="763"/>
    </row>
    <row r="438" spans="1:5" x14ac:dyDescent="0.3">
      <c r="A438" s="344"/>
      <c r="B438" s="344"/>
      <c r="C438" s="344"/>
      <c r="D438" s="344"/>
      <c r="E438" s="763"/>
    </row>
    <row r="439" spans="1:5" x14ac:dyDescent="0.3">
      <c r="A439" s="344"/>
      <c r="B439" s="344"/>
      <c r="C439" s="344"/>
      <c r="D439" s="344"/>
      <c r="E439" s="763"/>
    </row>
    <row r="440" spans="1:5" x14ac:dyDescent="0.3">
      <c r="A440" s="344"/>
      <c r="B440" s="344"/>
      <c r="C440" s="344"/>
      <c r="D440" s="344"/>
      <c r="E440" s="763"/>
    </row>
    <row r="441" spans="1:5" x14ac:dyDescent="0.3">
      <c r="A441" s="344"/>
      <c r="B441" s="344"/>
      <c r="C441" s="344"/>
      <c r="D441" s="344"/>
      <c r="E441" s="763"/>
    </row>
    <row r="442" spans="1:5" x14ac:dyDescent="0.3">
      <c r="A442" s="344"/>
      <c r="B442" s="344"/>
      <c r="C442" s="344"/>
      <c r="D442" s="344"/>
      <c r="E442" s="763"/>
    </row>
    <row r="443" spans="1:5" x14ac:dyDescent="0.3">
      <c r="A443" s="344"/>
      <c r="B443" s="344"/>
      <c r="C443" s="344"/>
      <c r="D443" s="344"/>
      <c r="E443" s="763"/>
    </row>
    <row r="444" spans="1:5" x14ac:dyDescent="0.3">
      <c r="A444" s="344"/>
      <c r="B444" s="344"/>
      <c r="C444" s="344"/>
      <c r="D444" s="344"/>
      <c r="E444" s="763"/>
    </row>
    <row r="445" spans="1:5" x14ac:dyDescent="0.3">
      <c r="A445" s="344"/>
      <c r="B445" s="344"/>
      <c r="C445" s="344"/>
      <c r="D445" s="344"/>
      <c r="E445" s="763"/>
    </row>
    <row r="446" spans="1:5" x14ac:dyDescent="0.3">
      <c r="A446" s="344"/>
      <c r="B446" s="344"/>
      <c r="C446" s="344"/>
      <c r="D446" s="344"/>
      <c r="E446" s="763"/>
    </row>
    <row r="447" spans="1:5" x14ac:dyDescent="0.3">
      <c r="A447" s="344"/>
      <c r="B447" s="344"/>
      <c r="C447" s="344"/>
      <c r="D447" s="344"/>
      <c r="E447" s="763"/>
    </row>
    <row r="448" spans="1:5" x14ac:dyDescent="0.3">
      <c r="A448" s="344"/>
      <c r="B448" s="344"/>
      <c r="C448" s="344"/>
      <c r="D448" s="344"/>
      <c r="E448" s="763"/>
    </row>
    <row r="449" spans="1:5" x14ac:dyDescent="0.3">
      <c r="A449" s="344"/>
      <c r="B449" s="344"/>
      <c r="C449" s="344"/>
      <c r="D449" s="344"/>
      <c r="E449" s="763"/>
    </row>
    <row r="450" spans="1:5" x14ac:dyDescent="0.3">
      <c r="A450" s="344"/>
      <c r="B450" s="344"/>
      <c r="C450" s="344"/>
      <c r="D450" s="344"/>
      <c r="E450" s="763"/>
    </row>
    <row r="451" spans="1:5" x14ac:dyDescent="0.3">
      <c r="A451" s="344"/>
      <c r="B451" s="344"/>
      <c r="C451" s="344"/>
      <c r="D451" s="344"/>
      <c r="E451" s="763"/>
    </row>
    <row r="452" spans="1:5" x14ac:dyDescent="0.3">
      <c r="A452" s="344"/>
      <c r="B452" s="344"/>
      <c r="C452" s="344"/>
      <c r="D452" s="344"/>
      <c r="E452" s="763"/>
    </row>
    <row r="453" spans="1:5" x14ac:dyDescent="0.3">
      <c r="A453" s="344"/>
      <c r="B453" s="344"/>
      <c r="C453" s="344"/>
      <c r="D453" s="344"/>
      <c r="E453" s="763"/>
    </row>
    <row r="454" spans="1:5" x14ac:dyDescent="0.3">
      <c r="A454" s="344"/>
      <c r="B454" s="344"/>
      <c r="C454" s="344"/>
      <c r="D454" s="344"/>
      <c r="E454" s="763"/>
    </row>
    <row r="455" spans="1:5" x14ac:dyDescent="0.3">
      <c r="A455" s="344"/>
      <c r="B455" s="344"/>
      <c r="C455" s="344"/>
      <c r="D455" s="344"/>
      <c r="E455" s="763"/>
    </row>
    <row r="456" spans="1:5" x14ac:dyDescent="0.3">
      <c r="A456" s="344"/>
      <c r="B456" s="344"/>
      <c r="C456" s="344"/>
      <c r="D456" s="344"/>
      <c r="E456" s="763"/>
    </row>
    <row r="457" spans="1:5" x14ac:dyDescent="0.3">
      <c r="A457" s="344"/>
      <c r="B457" s="344"/>
      <c r="C457" s="344"/>
      <c r="D457" s="344"/>
      <c r="E457" s="763"/>
    </row>
    <row r="458" spans="1:5" x14ac:dyDescent="0.3">
      <c r="A458" s="344"/>
      <c r="B458" s="344"/>
      <c r="C458" s="344"/>
      <c r="D458" s="344"/>
      <c r="E458" s="763"/>
    </row>
    <row r="459" spans="1:5" x14ac:dyDescent="0.3">
      <c r="A459" s="344"/>
      <c r="B459" s="344"/>
      <c r="C459" s="344"/>
      <c r="D459" s="344"/>
      <c r="E459" s="763"/>
    </row>
    <row r="460" spans="1:5" x14ac:dyDescent="0.3">
      <c r="A460" s="344"/>
      <c r="B460" s="344"/>
      <c r="C460" s="344"/>
      <c r="D460" s="344"/>
      <c r="E460" s="763"/>
    </row>
    <row r="461" spans="1:5" x14ac:dyDescent="0.3">
      <c r="A461" s="344"/>
      <c r="B461" s="344"/>
      <c r="C461" s="344"/>
      <c r="D461" s="344"/>
      <c r="E461" s="763"/>
    </row>
    <row r="462" spans="1:5" x14ac:dyDescent="0.3">
      <c r="A462" s="344"/>
      <c r="B462" s="344"/>
      <c r="C462" s="344"/>
      <c r="D462" s="344"/>
      <c r="E462" s="763"/>
    </row>
    <row r="463" spans="1:5" x14ac:dyDescent="0.3">
      <c r="A463" s="344"/>
      <c r="B463" s="344"/>
      <c r="C463" s="344"/>
      <c r="D463" s="344"/>
      <c r="E463" s="763"/>
    </row>
    <row r="464" spans="1:5" x14ac:dyDescent="0.3">
      <c r="A464" s="344"/>
      <c r="B464" s="344"/>
      <c r="C464" s="344"/>
      <c r="D464" s="344"/>
      <c r="E464" s="763"/>
    </row>
    <row r="465" spans="1:5" x14ac:dyDescent="0.3">
      <c r="A465" s="344"/>
      <c r="B465" s="344"/>
      <c r="C465" s="344"/>
      <c r="D465" s="344"/>
      <c r="E465" s="763"/>
    </row>
    <row r="466" spans="1:5" x14ac:dyDescent="0.3">
      <c r="A466" s="344"/>
      <c r="B466" s="344"/>
      <c r="C466" s="344"/>
      <c r="D466" s="344"/>
      <c r="E466" s="763"/>
    </row>
    <row r="467" spans="1:5" x14ac:dyDescent="0.3">
      <c r="A467" s="344"/>
      <c r="B467" s="344"/>
      <c r="C467" s="344"/>
      <c r="D467" s="344"/>
      <c r="E467" s="763"/>
    </row>
    <row r="468" spans="1:5" x14ac:dyDescent="0.3">
      <c r="A468" s="344"/>
      <c r="B468" s="344"/>
      <c r="C468" s="344"/>
      <c r="D468" s="344"/>
      <c r="E468" s="763"/>
    </row>
    <row r="469" spans="1:5" x14ac:dyDescent="0.3">
      <c r="A469" s="344"/>
      <c r="B469" s="344"/>
      <c r="C469" s="344"/>
      <c r="D469" s="344"/>
      <c r="E469" s="763"/>
    </row>
    <row r="470" spans="1:5" x14ac:dyDescent="0.3">
      <c r="A470" s="344"/>
      <c r="B470" s="344"/>
      <c r="C470" s="344"/>
      <c r="D470" s="344"/>
      <c r="E470" s="763"/>
    </row>
    <row r="471" spans="1:5" x14ac:dyDescent="0.3">
      <c r="A471" s="344"/>
      <c r="B471" s="344"/>
      <c r="C471" s="344"/>
      <c r="D471" s="344"/>
      <c r="E471" s="763"/>
    </row>
    <row r="472" spans="1:5" x14ac:dyDescent="0.3">
      <c r="A472" s="344"/>
      <c r="B472" s="344"/>
      <c r="C472" s="344"/>
      <c r="D472" s="344"/>
      <c r="E472" s="763"/>
    </row>
    <row r="473" spans="1:5" x14ac:dyDescent="0.3">
      <c r="A473" s="344"/>
      <c r="B473" s="344"/>
      <c r="C473" s="344"/>
      <c r="D473" s="344"/>
      <c r="E473" s="763"/>
    </row>
    <row r="474" spans="1:5" x14ac:dyDescent="0.3">
      <c r="A474" s="344"/>
      <c r="B474" s="344"/>
      <c r="C474" s="344"/>
      <c r="D474" s="344"/>
      <c r="E474" s="763"/>
    </row>
    <row r="475" spans="1:5" x14ac:dyDescent="0.3">
      <c r="A475" s="344"/>
      <c r="B475" s="344"/>
      <c r="C475" s="344"/>
      <c r="D475" s="344"/>
      <c r="E475" s="763"/>
    </row>
    <row r="476" spans="1:5" x14ac:dyDescent="0.3">
      <c r="A476" s="344"/>
      <c r="B476" s="344"/>
      <c r="C476" s="344"/>
      <c r="D476" s="344"/>
      <c r="E476" s="763"/>
    </row>
    <row r="477" spans="1:5" x14ac:dyDescent="0.3">
      <c r="A477" s="344"/>
      <c r="B477" s="344"/>
      <c r="C477" s="344"/>
      <c r="D477" s="344"/>
      <c r="E477" s="763"/>
    </row>
    <row r="478" spans="1:5" x14ac:dyDescent="0.3">
      <c r="A478" s="344"/>
      <c r="B478" s="344"/>
      <c r="C478" s="344"/>
      <c r="D478" s="344"/>
      <c r="E478" s="763"/>
    </row>
    <row r="479" spans="1:5" x14ac:dyDescent="0.3">
      <c r="A479" s="344"/>
      <c r="B479" s="344"/>
      <c r="C479" s="344"/>
      <c r="D479" s="344"/>
      <c r="E479" s="763"/>
    </row>
    <row r="480" spans="1:5" x14ac:dyDescent="0.3">
      <c r="A480" s="344"/>
      <c r="B480" s="344"/>
      <c r="C480" s="344"/>
      <c r="D480" s="344"/>
      <c r="E480" s="763"/>
    </row>
    <row r="481" spans="1:5" x14ac:dyDescent="0.3">
      <c r="A481" s="344"/>
      <c r="B481" s="344"/>
      <c r="C481" s="344"/>
      <c r="D481" s="344"/>
      <c r="E481" s="763"/>
    </row>
    <row r="482" spans="1:5" x14ac:dyDescent="0.3">
      <c r="A482" s="344"/>
      <c r="B482" s="344"/>
      <c r="C482" s="344"/>
      <c r="D482" s="344"/>
      <c r="E482" s="763"/>
    </row>
    <row r="483" spans="1:5" x14ac:dyDescent="0.3">
      <c r="A483" s="344"/>
      <c r="B483" s="344"/>
      <c r="C483" s="344"/>
      <c r="D483" s="344"/>
      <c r="E483" s="763"/>
    </row>
    <row r="484" spans="1:5" x14ac:dyDescent="0.3">
      <c r="A484" s="344"/>
      <c r="B484" s="344"/>
      <c r="C484" s="344"/>
      <c r="D484" s="344"/>
      <c r="E484" s="763"/>
    </row>
    <row r="485" spans="1:5" x14ac:dyDescent="0.3">
      <c r="A485" s="344"/>
      <c r="B485" s="344"/>
      <c r="C485" s="344"/>
      <c r="D485" s="344"/>
      <c r="E485" s="763"/>
    </row>
    <row r="486" spans="1:5" x14ac:dyDescent="0.3">
      <c r="A486" s="344"/>
      <c r="B486" s="344"/>
      <c r="C486" s="344"/>
      <c r="D486" s="344"/>
      <c r="E486" s="763"/>
    </row>
    <row r="487" spans="1:5" x14ac:dyDescent="0.3">
      <c r="A487" s="344"/>
      <c r="B487" s="344"/>
      <c r="C487" s="344"/>
      <c r="D487" s="344"/>
      <c r="E487" s="763"/>
    </row>
    <row r="488" spans="1:5" x14ac:dyDescent="0.3">
      <c r="A488" s="344"/>
      <c r="B488" s="344"/>
      <c r="C488" s="344"/>
      <c r="D488" s="344"/>
      <c r="E488" s="763"/>
    </row>
    <row r="489" spans="1:5" x14ac:dyDescent="0.3">
      <c r="A489" s="344"/>
      <c r="B489" s="344"/>
      <c r="C489" s="344"/>
      <c r="D489" s="344"/>
      <c r="E489" s="763"/>
    </row>
    <row r="490" spans="1:5" x14ac:dyDescent="0.3">
      <c r="A490" s="344"/>
      <c r="B490" s="344"/>
      <c r="C490" s="344"/>
      <c r="D490" s="344"/>
      <c r="E490" s="763"/>
    </row>
    <row r="491" spans="1:5" x14ac:dyDescent="0.3">
      <c r="A491" s="344"/>
      <c r="B491" s="344"/>
      <c r="C491" s="344"/>
      <c r="D491" s="344"/>
      <c r="E491" s="763"/>
    </row>
    <row r="492" spans="1:5" x14ac:dyDescent="0.3">
      <c r="A492" s="344"/>
      <c r="B492" s="344"/>
      <c r="C492" s="344"/>
      <c r="D492" s="344"/>
      <c r="E492" s="763"/>
    </row>
    <row r="493" spans="1:5" x14ac:dyDescent="0.3">
      <c r="A493" s="344"/>
      <c r="B493" s="344"/>
      <c r="C493" s="344"/>
      <c r="D493" s="344"/>
      <c r="E493" s="763"/>
    </row>
    <row r="494" spans="1:5" x14ac:dyDescent="0.3">
      <c r="A494" s="344"/>
      <c r="B494" s="344"/>
      <c r="C494" s="344"/>
      <c r="D494" s="344"/>
      <c r="E494" s="763"/>
    </row>
    <row r="495" spans="1:5" x14ac:dyDescent="0.3">
      <c r="A495" s="344"/>
      <c r="B495" s="344"/>
      <c r="C495" s="344"/>
      <c r="D495" s="344"/>
      <c r="E495" s="763"/>
    </row>
    <row r="496" spans="1:5" x14ac:dyDescent="0.3">
      <c r="A496" s="344"/>
      <c r="B496" s="344"/>
      <c r="C496" s="344"/>
      <c r="D496" s="344"/>
      <c r="E496" s="763"/>
    </row>
    <row r="497" spans="1:5" x14ac:dyDescent="0.3">
      <c r="A497" s="344"/>
      <c r="B497" s="344"/>
      <c r="C497" s="344"/>
      <c r="D497" s="344"/>
      <c r="E497" s="763"/>
    </row>
    <row r="498" spans="1:5" x14ac:dyDescent="0.3">
      <c r="A498" s="344"/>
      <c r="B498" s="344"/>
      <c r="C498" s="344"/>
      <c r="D498" s="344"/>
      <c r="E498" s="763"/>
    </row>
    <row r="499" spans="1:5" x14ac:dyDescent="0.3">
      <c r="A499" s="344"/>
      <c r="B499" s="344"/>
      <c r="C499" s="344"/>
      <c r="D499" s="344"/>
      <c r="E499" s="763"/>
    </row>
    <row r="500" spans="1:5" x14ac:dyDescent="0.3">
      <c r="A500" s="344"/>
      <c r="B500" s="344"/>
      <c r="C500" s="344"/>
      <c r="D500" s="344"/>
      <c r="E500" s="763"/>
    </row>
    <row r="501" spans="1:5" x14ac:dyDescent="0.3">
      <c r="A501" s="344"/>
      <c r="B501" s="344"/>
      <c r="C501" s="344"/>
      <c r="D501" s="344"/>
      <c r="E501" s="763"/>
    </row>
    <row r="502" spans="1:5" x14ac:dyDescent="0.3">
      <c r="A502" s="344"/>
      <c r="B502" s="344"/>
      <c r="C502" s="344"/>
      <c r="D502" s="344"/>
      <c r="E502" s="763"/>
    </row>
    <row r="503" spans="1:5" x14ac:dyDescent="0.3">
      <c r="A503" s="344"/>
      <c r="B503" s="344"/>
      <c r="C503" s="344"/>
      <c r="D503" s="344"/>
      <c r="E503" s="763"/>
    </row>
    <row r="504" spans="1:5" x14ac:dyDescent="0.3">
      <c r="A504" s="344"/>
      <c r="B504" s="344"/>
      <c r="C504" s="344"/>
      <c r="D504" s="344"/>
      <c r="E504" s="763"/>
    </row>
    <row r="505" spans="1:5" x14ac:dyDescent="0.3">
      <c r="A505" s="344"/>
      <c r="B505" s="344"/>
      <c r="C505" s="344"/>
      <c r="D505" s="344"/>
      <c r="E505" s="763"/>
    </row>
    <row r="506" spans="1:5" x14ac:dyDescent="0.3">
      <c r="A506" s="344"/>
      <c r="B506" s="344"/>
      <c r="C506" s="344"/>
      <c r="D506" s="344"/>
      <c r="E506" s="763"/>
    </row>
    <row r="507" spans="1:5" x14ac:dyDescent="0.3">
      <c r="A507" s="344"/>
      <c r="B507" s="344"/>
      <c r="C507" s="344"/>
      <c r="D507" s="344"/>
      <c r="E507" s="763"/>
    </row>
    <row r="508" spans="1:5" x14ac:dyDescent="0.3">
      <c r="A508" s="344"/>
      <c r="B508" s="344"/>
      <c r="C508" s="344"/>
      <c r="D508" s="344"/>
      <c r="E508" s="763"/>
    </row>
    <row r="509" spans="1:5" x14ac:dyDescent="0.3">
      <c r="A509" s="344"/>
      <c r="B509" s="344"/>
      <c r="C509" s="344"/>
      <c r="D509" s="344"/>
      <c r="E509" s="763"/>
    </row>
    <row r="510" spans="1:5" x14ac:dyDescent="0.3">
      <c r="A510" s="344"/>
      <c r="B510" s="344"/>
      <c r="C510" s="344"/>
      <c r="D510" s="344"/>
      <c r="E510" s="763"/>
    </row>
    <row r="511" spans="1:5" x14ac:dyDescent="0.3">
      <c r="A511" s="344"/>
      <c r="B511" s="344"/>
      <c r="C511" s="344"/>
      <c r="D511" s="344"/>
      <c r="E511" s="763"/>
    </row>
    <row r="512" spans="1:5" x14ac:dyDescent="0.3">
      <c r="A512" s="344"/>
      <c r="B512" s="344"/>
      <c r="C512" s="344"/>
      <c r="D512" s="344"/>
      <c r="E512" s="763"/>
    </row>
    <row r="513" spans="1:5" x14ac:dyDescent="0.3">
      <c r="A513" s="344"/>
      <c r="B513" s="344"/>
      <c r="C513" s="344"/>
      <c r="D513" s="344"/>
      <c r="E513" s="763"/>
    </row>
    <row r="514" spans="1:5" x14ac:dyDescent="0.3">
      <c r="A514" s="344"/>
      <c r="B514" s="344"/>
      <c r="C514" s="344"/>
      <c r="D514" s="344"/>
      <c r="E514" s="763"/>
    </row>
    <row r="515" spans="1:5" x14ac:dyDescent="0.3">
      <c r="A515" s="344"/>
      <c r="B515" s="344"/>
      <c r="C515" s="344"/>
      <c r="D515" s="344"/>
      <c r="E515" s="763"/>
    </row>
    <row r="516" spans="1:5" x14ac:dyDescent="0.3">
      <c r="A516" s="344"/>
      <c r="B516" s="344"/>
      <c r="C516" s="344"/>
      <c r="D516" s="344"/>
      <c r="E516" s="763"/>
    </row>
    <row r="517" spans="1:5" x14ac:dyDescent="0.3">
      <c r="A517" s="344"/>
      <c r="B517" s="344"/>
      <c r="C517" s="344"/>
      <c r="D517" s="344"/>
      <c r="E517" s="763"/>
    </row>
    <row r="518" spans="1:5" x14ac:dyDescent="0.3">
      <c r="A518" s="344"/>
      <c r="B518" s="344"/>
      <c r="C518" s="344"/>
      <c r="D518" s="344"/>
      <c r="E518" s="763"/>
    </row>
    <row r="519" spans="1:5" x14ac:dyDescent="0.3">
      <c r="A519" s="344"/>
      <c r="B519" s="344"/>
      <c r="C519" s="344"/>
      <c r="D519" s="344"/>
      <c r="E519" s="763"/>
    </row>
    <row r="520" spans="1:5" x14ac:dyDescent="0.3">
      <c r="A520" s="344"/>
      <c r="B520" s="344"/>
      <c r="C520" s="344"/>
      <c r="D520" s="344"/>
      <c r="E520" s="763"/>
    </row>
    <row r="521" spans="1:5" x14ac:dyDescent="0.3">
      <c r="A521" s="344"/>
      <c r="B521" s="344"/>
      <c r="C521" s="344"/>
      <c r="D521" s="344"/>
      <c r="E521" s="763"/>
    </row>
    <row r="522" spans="1:5" x14ac:dyDescent="0.3">
      <c r="A522" s="344"/>
      <c r="B522" s="344"/>
      <c r="C522" s="344"/>
      <c r="D522" s="344"/>
      <c r="E522" s="763"/>
    </row>
    <row r="523" spans="1:5" x14ac:dyDescent="0.3">
      <c r="A523" s="344"/>
      <c r="B523" s="344"/>
      <c r="C523" s="344"/>
      <c r="D523" s="344"/>
      <c r="E523" s="763"/>
    </row>
    <row r="524" spans="1:5" x14ac:dyDescent="0.3">
      <c r="A524" s="344"/>
      <c r="B524" s="344"/>
      <c r="C524" s="344"/>
      <c r="D524" s="344"/>
      <c r="E524" s="763"/>
    </row>
    <row r="525" spans="1:5" x14ac:dyDescent="0.3">
      <c r="A525" s="344"/>
      <c r="B525" s="344"/>
      <c r="C525" s="344"/>
      <c r="D525" s="344"/>
      <c r="E525" s="763"/>
    </row>
    <row r="526" spans="1:5" x14ac:dyDescent="0.3">
      <c r="A526" s="344"/>
      <c r="B526" s="344"/>
      <c r="C526" s="344"/>
      <c r="D526" s="344"/>
      <c r="E526" s="763"/>
    </row>
    <row r="527" spans="1:5" x14ac:dyDescent="0.3">
      <c r="A527" s="344"/>
      <c r="B527" s="344"/>
      <c r="C527" s="344"/>
      <c r="D527" s="344"/>
      <c r="E527" s="763"/>
    </row>
    <row r="528" spans="1:5" x14ac:dyDescent="0.3">
      <c r="A528" s="344"/>
      <c r="B528" s="344"/>
      <c r="C528" s="344"/>
      <c r="D528" s="344"/>
      <c r="E528" s="763"/>
    </row>
    <row r="529" spans="1:5" x14ac:dyDescent="0.3">
      <c r="A529" s="344"/>
      <c r="B529" s="344"/>
      <c r="C529" s="344"/>
      <c r="D529" s="344"/>
      <c r="E529" s="763"/>
    </row>
    <row r="530" spans="1:5" x14ac:dyDescent="0.3">
      <c r="A530" s="344"/>
      <c r="B530" s="344"/>
      <c r="C530" s="344"/>
      <c r="D530" s="344"/>
      <c r="E530" s="763"/>
    </row>
    <row r="531" spans="1:5" x14ac:dyDescent="0.3">
      <c r="A531" s="344"/>
      <c r="B531" s="344"/>
      <c r="C531" s="344"/>
      <c r="D531" s="344"/>
      <c r="E531" s="763"/>
    </row>
    <row r="532" spans="1:5" x14ac:dyDescent="0.3">
      <c r="A532" s="344"/>
      <c r="B532" s="344"/>
      <c r="C532" s="344"/>
      <c r="D532" s="344"/>
      <c r="E532" s="763"/>
    </row>
    <row r="533" spans="1:5" x14ac:dyDescent="0.3">
      <c r="A533" s="344"/>
      <c r="B533" s="344"/>
      <c r="C533" s="344"/>
      <c r="D533" s="344"/>
      <c r="E533" s="763"/>
    </row>
    <row r="534" spans="1:5" x14ac:dyDescent="0.3">
      <c r="A534" s="344"/>
      <c r="B534" s="344"/>
      <c r="C534" s="344"/>
      <c r="D534" s="344"/>
      <c r="E534" s="763"/>
    </row>
    <row r="535" spans="1:5" x14ac:dyDescent="0.3">
      <c r="A535" s="344"/>
      <c r="B535" s="344"/>
      <c r="C535" s="344"/>
      <c r="D535" s="344"/>
      <c r="E535" s="763"/>
    </row>
    <row r="536" spans="1:5" x14ac:dyDescent="0.3">
      <c r="A536" s="344"/>
      <c r="B536" s="344"/>
      <c r="C536" s="344"/>
      <c r="D536" s="344"/>
      <c r="E536" s="763"/>
    </row>
    <row r="537" spans="1:5" x14ac:dyDescent="0.3">
      <c r="A537" s="344"/>
      <c r="B537" s="344"/>
      <c r="C537" s="344"/>
      <c r="D537" s="344"/>
      <c r="E537" s="763"/>
    </row>
    <row r="538" spans="1:5" x14ac:dyDescent="0.3">
      <c r="A538" s="344"/>
      <c r="B538" s="344"/>
      <c r="C538" s="344"/>
      <c r="D538" s="344"/>
      <c r="E538" s="763"/>
    </row>
    <row r="539" spans="1:5" x14ac:dyDescent="0.3">
      <c r="A539" s="344"/>
      <c r="B539" s="344"/>
      <c r="C539" s="344"/>
      <c r="D539" s="344"/>
      <c r="E539" s="763"/>
    </row>
    <row r="540" spans="1:5" x14ac:dyDescent="0.3">
      <c r="A540" s="344"/>
      <c r="B540" s="344"/>
      <c r="C540" s="344"/>
      <c r="D540" s="344"/>
      <c r="E540" s="763"/>
    </row>
    <row r="541" spans="1:5" x14ac:dyDescent="0.3">
      <c r="A541" s="344"/>
      <c r="B541" s="344"/>
      <c r="C541" s="344"/>
      <c r="D541" s="344"/>
      <c r="E541" s="763"/>
    </row>
    <row r="542" spans="1:5" x14ac:dyDescent="0.3">
      <c r="A542" s="344"/>
      <c r="B542" s="344"/>
      <c r="C542" s="344"/>
      <c r="D542" s="344"/>
      <c r="E542" s="763"/>
    </row>
    <row r="543" spans="1:5" x14ac:dyDescent="0.3">
      <c r="A543" s="344"/>
      <c r="B543" s="344"/>
      <c r="C543" s="344"/>
      <c r="D543" s="344"/>
      <c r="E543" s="763"/>
    </row>
    <row r="544" spans="1:5" x14ac:dyDescent="0.3">
      <c r="A544" s="344"/>
      <c r="B544" s="344"/>
      <c r="C544" s="344"/>
      <c r="D544" s="344"/>
      <c r="E544" s="763"/>
    </row>
    <row r="545" spans="1:5" x14ac:dyDescent="0.3">
      <c r="A545" s="344"/>
      <c r="B545" s="344"/>
      <c r="C545" s="344"/>
      <c r="D545" s="344"/>
      <c r="E545" s="763"/>
    </row>
    <row r="546" spans="1:5" x14ac:dyDescent="0.3">
      <c r="A546" s="344"/>
      <c r="B546" s="344"/>
      <c r="C546" s="344"/>
      <c r="D546" s="344"/>
      <c r="E546" s="763"/>
    </row>
    <row r="547" spans="1:5" x14ac:dyDescent="0.3">
      <c r="A547" s="344"/>
      <c r="B547" s="344"/>
      <c r="C547" s="344"/>
      <c r="D547" s="344"/>
      <c r="E547" s="763"/>
    </row>
    <row r="548" spans="1:5" x14ac:dyDescent="0.3">
      <c r="A548" s="344"/>
      <c r="B548" s="344"/>
      <c r="C548" s="344"/>
      <c r="D548" s="344"/>
      <c r="E548" s="763"/>
    </row>
    <row r="549" spans="1:5" x14ac:dyDescent="0.3">
      <c r="A549" s="344"/>
      <c r="B549" s="344"/>
      <c r="C549" s="344"/>
      <c r="D549" s="344"/>
      <c r="E549" s="763"/>
    </row>
    <row r="550" spans="1:5" x14ac:dyDescent="0.3">
      <c r="A550" s="344"/>
      <c r="B550" s="344"/>
      <c r="C550" s="344"/>
      <c r="D550" s="344"/>
      <c r="E550" s="763"/>
    </row>
    <row r="551" spans="1:5" x14ac:dyDescent="0.3">
      <c r="A551" s="344"/>
      <c r="B551" s="344"/>
      <c r="C551" s="344"/>
      <c r="D551" s="344"/>
      <c r="E551" s="763"/>
    </row>
    <row r="552" spans="1:5" x14ac:dyDescent="0.3">
      <c r="A552" s="344"/>
      <c r="B552" s="344"/>
      <c r="C552" s="344"/>
      <c r="D552" s="344"/>
      <c r="E552" s="763"/>
    </row>
    <row r="553" spans="1:5" x14ac:dyDescent="0.3">
      <c r="A553" s="344"/>
      <c r="B553" s="344"/>
      <c r="C553" s="344"/>
      <c r="D553" s="344"/>
      <c r="E553" s="763"/>
    </row>
    <row r="554" spans="1:5" x14ac:dyDescent="0.3">
      <c r="A554" s="344"/>
      <c r="B554" s="344"/>
      <c r="C554" s="344"/>
      <c r="D554" s="344"/>
      <c r="E554" s="763"/>
    </row>
    <row r="555" spans="1:5" x14ac:dyDescent="0.3">
      <c r="A555" s="344"/>
      <c r="B555" s="344"/>
      <c r="C555" s="344"/>
      <c r="D555" s="344"/>
      <c r="E555" s="763"/>
    </row>
    <row r="556" spans="1:5" x14ac:dyDescent="0.3">
      <c r="A556" s="344"/>
      <c r="B556" s="344"/>
      <c r="C556" s="344"/>
      <c r="D556" s="344"/>
      <c r="E556" s="763"/>
    </row>
    <row r="557" spans="1:5" x14ac:dyDescent="0.3">
      <c r="A557" s="344"/>
      <c r="B557" s="344"/>
      <c r="C557" s="344"/>
      <c r="D557" s="344"/>
      <c r="E557" s="763"/>
    </row>
    <row r="558" spans="1:5" x14ac:dyDescent="0.3">
      <c r="A558" s="344"/>
      <c r="B558" s="344"/>
      <c r="C558" s="344"/>
      <c r="D558" s="344"/>
      <c r="E558" s="763"/>
    </row>
    <row r="559" spans="1:5" x14ac:dyDescent="0.3">
      <c r="A559" s="344"/>
      <c r="B559" s="344"/>
      <c r="C559" s="344"/>
      <c r="D559" s="344"/>
      <c r="E559" s="763"/>
    </row>
    <row r="560" spans="1:5" x14ac:dyDescent="0.3">
      <c r="A560" s="344"/>
      <c r="B560" s="344"/>
      <c r="C560" s="344"/>
      <c r="D560" s="344"/>
      <c r="E560" s="763"/>
    </row>
    <row r="561" spans="1:5" x14ac:dyDescent="0.3">
      <c r="A561" s="344"/>
      <c r="B561" s="344"/>
      <c r="C561" s="344"/>
      <c r="D561" s="344"/>
      <c r="E561" s="763"/>
    </row>
    <row r="562" spans="1:5" x14ac:dyDescent="0.3">
      <c r="A562" s="344"/>
      <c r="B562" s="344"/>
      <c r="C562" s="344"/>
      <c r="D562" s="344"/>
      <c r="E562" s="763"/>
    </row>
    <row r="563" spans="1:5" x14ac:dyDescent="0.3">
      <c r="A563" s="344"/>
      <c r="B563" s="344"/>
      <c r="C563" s="344"/>
      <c r="D563" s="344"/>
      <c r="E563" s="763"/>
    </row>
    <row r="564" spans="1:5" x14ac:dyDescent="0.3">
      <c r="A564" s="344"/>
      <c r="B564" s="344"/>
      <c r="C564" s="344"/>
      <c r="D564" s="344"/>
      <c r="E564" s="763"/>
    </row>
    <row r="565" spans="1:5" x14ac:dyDescent="0.3">
      <c r="A565" s="344"/>
      <c r="B565" s="344"/>
      <c r="C565" s="344"/>
      <c r="D565" s="344"/>
      <c r="E565" s="763"/>
    </row>
    <row r="566" spans="1:5" x14ac:dyDescent="0.3">
      <c r="A566" s="344"/>
      <c r="B566" s="344"/>
      <c r="C566" s="344"/>
      <c r="D566" s="344"/>
      <c r="E566" s="763"/>
    </row>
    <row r="567" spans="1:5" x14ac:dyDescent="0.3">
      <c r="A567" s="344"/>
      <c r="B567" s="344"/>
      <c r="C567" s="344"/>
      <c r="D567" s="344"/>
      <c r="E567" s="763"/>
    </row>
    <row r="568" spans="1:5" x14ac:dyDescent="0.3">
      <c r="A568" s="344"/>
      <c r="B568" s="344"/>
      <c r="C568" s="344"/>
      <c r="D568" s="344"/>
      <c r="E568" s="763"/>
    </row>
    <row r="569" spans="1:5" x14ac:dyDescent="0.3">
      <c r="A569" s="344"/>
      <c r="B569" s="344"/>
      <c r="C569" s="344"/>
      <c r="D569" s="344"/>
      <c r="E569" s="763"/>
    </row>
    <row r="570" spans="1:5" x14ac:dyDescent="0.3">
      <c r="A570" s="344"/>
      <c r="B570" s="344"/>
      <c r="C570" s="344"/>
      <c r="D570" s="344"/>
      <c r="E570" s="763"/>
    </row>
    <row r="571" spans="1:5" x14ac:dyDescent="0.3">
      <c r="A571" s="344"/>
      <c r="B571" s="344"/>
      <c r="C571" s="344"/>
      <c r="D571" s="344"/>
      <c r="E571" s="763"/>
    </row>
    <row r="572" spans="1:5" x14ac:dyDescent="0.3">
      <c r="A572" s="344"/>
      <c r="B572" s="344"/>
      <c r="C572" s="344"/>
      <c r="D572" s="344"/>
      <c r="E572" s="763"/>
    </row>
    <row r="573" spans="1:5" x14ac:dyDescent="0.3">
      <c r="A573" s="344"/>
      <c r="B573" s="344"/>
      <c r="C573" s="344"/>
      <c r="D573" s="344"/>
      <c r="E573" s="763"/>
    </row>
    <row r="574" spans="1:5" x14ac:dyDescent="0.3">
      <c r="A574" s="344"/>
      <c r="B574" s="344"/>
      <c r="C574" s="344"/>
      <c r="D574" s="344"/>
      <c r="E574" s="763"/>
    </row>
    <row r="575" spans="1:5" x14ac:dyDescent="0.3">
      <c r="A575" s="344"/>
      <c r="B575" s="344"/>
      <c r="C575" s="344"/>
      <c r="D575" s="344"/>
      <c r="E575" s="763"/>
    </row>
    <row r="576" spans="1:5" x14ac:dyDescent="0.3">
      <c r="A576" s="344"/>
      <c r="B576" s="344"/>
      <c r="C576" s="344"/>
      <c r="D576" s="344"/>
      <c r="E576" s="763"/>
    </row>
    <row r="577" spans="1:5" x14ac:dyDescent="0.3">
      <c r="A577" s="344"/>
      <c r="B577" s="344"/>
      <c r="C577" s="344"/>
      <c r="D577" s="344"/>
      <c r="E577" s="763"/>
    </row>
    <row r="578" spans="1:5" x14ac:dyDescent="0.3">
      <c r="A578" s="344"/>
      <c r="B578" s="344"/>
      <c r="C578" s="344"/>
      <c r="D578" s="344"/>
      <c r="E578" s="763"/>
    </row>
    <row r="579" spans="1:5" x14ac:dyDescent="0.3">
      <c r="A579" s="344"/>
      <c r="B579" s="344"/>
      <c r="C579" s="344"/>
      <c r="D579" s="344"/>
      <c r="E579" s="763"/>
    </row>
    <row r="580" spans="1:5" x14ac:dyDescent="0.3">
      <c r="A580" s="344"/>
      <c r="B580" s="344"/>
      <c r="C580" s="344"/>
      <c r="D580" s="344"/>
      <c r="E580" s="763"/>
    </row>
    <row r="581" spans="1:5" x14ac:dyDescent="0.3">
      <c r="A581" s="344"/>
      <c r="B581" s="344"/>
      <c r="C581" s="344"/>
      <c r="D581" s="344"/>
      <c r="E581" s="763"/>
    </row>
    <row r="582" spans="1:5" x14ac:dyDescent="0.3">
      <c r="A582" s="344"/>
      <c r="B582" s="344"/>
      <c r="C582" s="344"/>
      <c r="D582" s="344"/>
      <c r="E582" s="763"/>
    </row>
    <row r="583" spans="1:5" x14ac:dyDescent="0.3">
      <c r="A583" s="344"/>
      <c r="B583" s="344"/>
      <c r="C583" s="344"/>
      <c r="D583" s="344"/>
      <c r="E583" s="763"/>
    </row>
    <row r="584" spans="1:5" x14ac:dyDescent="0.3">
      <c r="A584" s="344"/>
      <c r="B584" s="344"/>
      <c r="C584" s="344"/>
      <c r="D584" s="344"/>
      <c r="E584" s="763"/>
    </row>
    <row r="585" spans="1:5" x14ac:dyDescent="0.3">
      <c r="A585" s="344"/>
      <c r="B585" s="344"/>
      <c r="C585" s="344"/>
      <c r="D585" s="344"/>
      <c r="E585" s="763"/>
    </row>
    <row r="586" spans="1:5" x14ac:dyDescent="0.3">
      <c r="A586" s="344"/>
      <c r="B586" s="344"/>
      <c r="C586" s="344"/>
      <c r="D586" s="344"/>
      <c r="E586" s="763"/>
    </row>
    <row r="587" spans="1:5" x14ac:dyDescent="0.3">
      <c r="A587" s="344"/>
      <c r="B587" s="344"/>
      <c r="C587" s="344"/>
      <c r="D587" s="344"/>
      <c r="E587" s="763"/>
    </row>
    <row r="588" spans="1:5" x14ac:dyDescent="0.3">
      <c r="A588" s="344"/>
      <c r="B588" s="344"/>
      <c r="C588" s="344"/>
      <c r="D588" s="344"/>
      <c r="E588" s="763"/>
    </row>
    <row r="589" spans="1:5" x14ac:dyDescent="0.3">
      <c r="A589" s="344"/>
      <c r="B589" s="344"/>
      <c r="C589" s="344"/>
      <c r="D589" s="344"/>
      <c r="E589" s="763"/>
    </row>
    <row r="590" spans="1:5" x14ac:dyDescent="0.3">
      <c r="A590" s="344"/>
      <c r="B590" s="344"/>
      <c r="C590" s="344"/>
      <c r="D590" s="344"/>
      <c r="E590" s="763"/>
    </row>
    <row r="591" spans="1:5" x14ac:dyDescent="0.3">
      <c r="A591" s="344"/>
      <c r="B591" s="344"/>
      <c r="C591" s="344"/>
      <c r="D591" s="344"/>
      <c r="E591" s="763"/>
    </row>
    <row r="592" spans="1:5" x14ac:dyDescent="0.3">
      <c r="A592" s="344"/>
      <c r="B592" s="344"/>
      <c r="C592" s="344"/>
      <c r="D592" s="344"/>
      <c r="E592" s="763"/>
    </row>
    <row r="593" spans="1:5" x14ac:dyDescent="0.3">
      <c r="A593" s="344"/>
      <c r="B593" s="344"/>
      <c r="C593" s="344"/>
      <c r="D593" s="344"/>
      <c r="E593" s="763"/>
    </row>
    <row r="594" spans="1:5" x14ac:dyDescent="0.3">
      <c r="A594" s="344"/>
      <c r="B594" s="344"/>
      <c r="C594" s="344"/>
      <c r="D594" s="344"/>
      <c r="E594" s="763"/>
    </row>
    <row r="595" spans="1:5" x14ac:dyDescent="0.3">
      <c r="A595" s="344"/>
      <c r="B595" s="344"/>
      <c r="C595" s="344"/>
      <c r="D595" s="344"/>
      <c r="E595" s="763"/>
    </row>
    <row r="596" spans="1:5" x14ac:dyDescent="0.3">
      <c r="A596" s="344"/>
      <c r="B596" s="344"/>
      <c r="C596" s="344"/>
      <c r="D596" s="344"/>
      <c r="E596" s="763"/>
    </row>
    <row r="597" spans="1:5" x14ac:dyDescent="0.3">
      <c r="A597" s="344"/>
      <c r="B597" s="344"/>
      <c r="C597" s="344"/>
      <c r="D597" s="344"/>
      <c r="E597" s="763"/>
    </row>
    <row r="598" spans="1:5" x14ac:dyDescent="0.3">
      <c r="A598" s="344"/>
      <c r="B598" s="344"/>
      <c r="C598" s="344"/>
      <c r="D598" s="344"/>
      <c r="E598" s="763"/>
    </row>
    <row r="599" spans="1:5" x14ac:dyDescent="0.3">
      <c r="A599" s="344"/>
      <c r="B599" s="344"/>
      <c r="C599" s="344"/>
      <c r="D599" s="344"/>
      <c r="E599" s="763"/>
    </row>
    <row r="600" spans="1:5" x14ac:dyDescent="0.3">
      <c r="A600" s="344"/>
      <c r="B600" s="344"/>
      <c r="C600" s="344"/>
      <c r="D600" s="344"/>
      <c r="E600" s="763"/>
    </row>
    <row r="601" spans="1:5" x14ac:dyDescent="0.3">
      <c r="A601" s="344"/>
      <c r="B601" s="344"/>
      <c r="C601" s="344"/>
      <c r="D601" s="344"/>
      <c r="E601" s="763"/>
    </row>
    <row r="602" spans="1:5" x14ac:dyDescent="0.3">
      <c r="A602" s="344"/>
      <c r="B602" s="344"/>
      <c r="C602" s="344"/>
      <c r="D602" s="344"/>
      <c r="E602" s="763"/>
    </row>
    <row r="603" spans="1:5" x14ac:dyDescent="0.3">
      <c r="A603" s="344"/>
      <c r="B603" s="344"/>
      <c r="C603" s="344"/>
      <c r="D603" s="344"/>
      <c r="E603" s="763"/>
    </row>
    <row r="604" spans="1:5" x14ac:dyDescent="0.3">
      <c r="A604" s="344"/>
      <c r="B604" s="344"/>
      <c r="C604" s="344"/>
      <c r="D604" s="344"/>
      <c r="E604" s="763"/>
    </row>
    <row r="605" spans="1:5" x14ac:dyDescent="0.3">
      <c r="A605" s="344"/>
      <c r="B605" s="344"/>
      <c r="C605" s="344"/>
      <c r="D605" s="344"/>
      <c r="E605" s="763"/>
    </row>
    <row r="606" spans="1:5" x14ac:dyDescent="0.3">
      <c r="A606" s="344"/>
      <c r="B606" s="344"/>
      <c r="C606" s="344"/>
      <c r="D606" s="344"/>
      <c r="E606" s="763"/>
    </row>
    <row r="607" spans="1:5" x14ac:dyDescent="0.3">
      <c r="A607" s="344"/>
      <c r="B607" s="344"/>
      <c r="C607" s="344"/>
      <c r="D607" s="344"/>
      <c r="E607" s="763"/>
    </row>
    <row r="608" spans="1:5" x14ac:dyDescent="0.3">
      <c r="A608" s="344"/>
      <c r="B608" s="344"/>
      <c r="C608" s="344"/>
      <c r="D608" s="344"/>
      <c r="E608" s="763"/>
    </row>
    <row r="609" spans="1:5" x14ac:dyDescent="0.3">
      <c r="A609" s="344"/>
      <c r="B609" s="344"/>
      <c r="C609" s="344"/>
      <c r="D609" s="344"/>
      <c r="E609" s="763"/>
    </row>
    <row r="610" spans="1:5" x14ac:dyDescent="0.3">
      <c r="A610" s="344"/>
      <c r="B610" s="344"/>
      <c r="C610" s="344"/>
      <c r="D610" s="344"/>
      <c r="E610" s="763"/>
    </row>
    <row r="611" spans="1:5" x14ac:dyDescent="0.3">
      <c r="A611" s="344"/>
      <c r="B611" s="344"/>
      <c r="C611" s="344"/>
      <c r="D611" s="344"/>
      <c r="E611" s="763"/>
    </row>
    <row r="612" spans="1:5" x14ac:dyDescent="0.3">
      <c r="A612" s="344"/>
      <c r="B612" s="344"/>
      <c r="C612" s="344"/>
      <c r="D612" s="344"/>
      <c r="E612" s="763"/>
    </row>
    <row r="613" spans="1:5" x14ac:dyDescent="0.3">
      <c r="A613" s="344"/>
      <c r="B613" s="344"/>
      <c r="C613" s="344"/>
      <c r="D613" s="344"/>
      <c r="E613" s="763"/>
    </row>
    <row r="614" spans="1:5" x14ac:dyDescent="0.3">
      <c r="A614" s="344"/>
      <c r="B614" s="344"/>
      <c r="C614" s="344"/>
      <c r="D614" s="344"/>
      <c r="E614" s="763"/>
    </row>
    <row r="615" spans="1:5" x14ac:dyDescent="0.3">
      <c r="A615" s="344"/>
      <c r="B615" s="344"/>
      <c r="C615" s="344"/>
      <c r="D615" s="344"/>
      <c r="E615" s="763"/>
    </row>
    <row r="616" spans="1:5" x14ac:dyDescent="0.3">
      <c r="A616" s="344"/>
      <c r="B616" s="344"/>
      <c r="C616" s="344"/>
      <c r="D616" s="344"/>
      <c r="E616" s="763"/>
    </row>
    <row r="617" spans="1:5" x14ac:dyDescent="0.3">
      <c r="A617" s="344"/>
      <c r="B617" s="344"/>
      <c r="C617" s="344"/>
      <c r="D617" s="344"/>
      <c r="E617" s="763"/>
    </row>
    <row r="618" spans="1:5" x14ac:dyDescent="0.3">
      <c r="A618" s="344"/>
      <c r="B618" s="344"/>
      <c r="C618" s="344"/>
      <c r="D618" s="344"/>
      <c r="E618" s="763"/>
    </row>
    <row r="619" spans="1:5" x14ac:dyDescent="0.3">
      <c r="A619" s="344"/>
      <c r="B619" s="344"/>
      <c r="C619" s="344"/>
      <c r="D619" s="344"/>
      <c r="E619" s="763"/>
    </row>
    <row r="620" spans="1:5" x14ac:dyDescent="0.3">
      <c r="A620" s="344"/>
      <c r="B620" s="344"/>
      <c r="C620" s="344"/>
      <c r="D620" s="344"/>
      <c r="E620" s="763"/>
    </row>
    <row r="621" spans="1:5" x14ac:dyDescent="0.3">
      <c r="A621" s="344"/>
      <c r="B621" s="344"/>
      <c r="C621" s="344"/>
      <c r="D621" s="344"/>
      <c r="E621" s="763"/>
    </row>
    <row r="622" spans="1:5" x14ac:dyDescent="0.3">
      <c r="A622" s="344"/>
      <c r="B622" s="344"/>
      <c r="C622" s="344"/>
      <c r="D622" s="344"/>
      <c r="E622" s="763"/>
    </row>
    <row r="623" spans="1:5" x14ac:dyDescent="0.3">
      <c r="A623" s="344"/>
      <c r="B623" s="344"/>
      <c r="C623" s="344"/>
      <c r="D623" s="344"/>
      <c r="E623" s="763"/>
    </row>
    <row r="624" spans="1:5" x14ac:dyDescent="0.3">
      <c r="A624" s="344"/>
      <c r="B624" s="344"/>
      <c r="C624" s="344"/>
      <c r="D624" s="344"/>
      <c r="E624" s="763"/>
    </row>
    <row r="625" spans="1:5" x14ac:dyDescent="0.3">
      <c r="A625" s="344"/>
      <c r="B625" s="344"/>
      <c r="C625" s="344"/>
      <c r="D625" s="344"/>
      <c r="E625" s="763"/>
    </row>
    <row r="626" spans="1:5" x14ac:dyDescent="0.3">
      <c r="A626" s="344"/>
      <c r="B626" s="344"/>
      <c r="C626" s="344"/>
      <c r="D626" s="344"/>
      <c r="E626" s="763"/>
    </row>
    <row r="627" spans="1:5" x14ac:dyDescent="0.3">
      <c r="A627" s="344"/>
      <c r="B627" s="344"/>
      <c r="C627" s="344"/>
      <c r="D627" s="344"/>
      <c r="E627" s="763"/>
    </row>
    <row r="628" spans="1:5" x14ac:dyDescent="0.3">
      <c r="A628" s="344"/>
      <c r="B628" s="344"/>
      <c r="C628" s="344"/>
      <c r="D628" s="344"/>
      <c r="E628" s="763"/>
    </row>
    <row r="629" spans="1:5" x14ac:dyDescent="0.3">
      <c r="A629" s="344"/>
      <c r="B629" s="344"/>
      <c r="C629" s="344"/>
      <c r="D629" s="344"/>
      <c r="E629" s="763"/>
    </row>
    <row r="630" spans="1:5" x14ac:dyDescent="0.3">
      <c r="A630" s="344"/>
      <c r="B630" s="344"/>
      <c r="C630" s="344"/>
      <c r="D630" s="344"/>
      <c r="E630" s="763"/>
    </row>
    <row r="631" spans="1:5" x14ac:dyDescent="0.3">
      <c r="A631" s="344"/>
      <c r="B631" s="344"/>
      <c r="C631" s="344"/>
      <c r="D631" s="344"/>
      <c r="E631" s="763"/>
    </row>
    <row r="632" spans="1:5" x14ac:dyDescent="0.3">
      <c r="A632" s="344"/>
      <c r="B632" s="344"/>
      <c r="C632" s="344"/>
      <c r="D632" s="344"/>
      <c r="E632" s="763"/>
    </row>
    <row r="633" spans="1:5" x14ac:dyDescent="0.3">
      <c r="A633" s="344"/>
      <c r="B633" s="344"/>
      <c r="C633" s="344"/>
      <c r="D633" s="344"/>
      <c r="E633" s="763"/>
    </row>
    <row r="634" spans="1:5" x14ac:dyDescent="0.3">
      <c r="A634" s="344"/>
      <c r="B634" s="344"/>
      <c r="C634" s="344"/>
      <c r="D634" s="344"/>
      <c r="E634" s="763"/>
    </row>
    <row r="635" spans="1:5" x14ac:dyDescent="0.3">
      <c r="A635" s="344"/>
      <c r="B635" s="344"/>
      <c r="C635" s="344"/>
      <c r="D635" s="344"/>
      <c r="E635" s="763"/>
    </row>
    <row r="636" spans="1:5" x14ac:dyDescent="0.3">
      <c r="A636" s="344"/>
      <c r="B636" s="344"/>
      <c r="C636" s="344"/>
      <c r="D636" s="344"/>
      <c r="E636" s="763"/>
    </row>
    <row r="637" spans="1:5" x14ac:dyDescent="0.3">
      <c r="A637" s="344"/>
      <c r="B637" s="344"/>
      <c r="C637" s="344"/>
      <c r="D637" s="344"/>
      <c r="E637" s="763"/>
    </row>
    <row r="638" spans="1:5" x14ac:dyDescent="0.3">
      <c r="A638" s="344"/>
      <c r="B638" s="344"/>
      <c r="C638" s="344"/>
      <c r="D638" s="344"/>
      <c r="E638" s="763"/>
    </row>
    <row r="639" spans="1:5" x14ac:dyDescent="0.3">
      <c r="A639" s="344"/>
      <c r="B639" s="344"/>
      <c r="C639" s="344"/>
      <c r="D639" s="344"/>
      <c r="E639" s="763"/>
    </row>
    <row r="640" spans="1:5" x14ac:dyDescent="0.3">
      <c r="A640" s="344"/>
      <c r="B640" s="344"/>
      <c r="C640" s="344"/>
      <c r="D640" s="344"/>
      <c r="E640" s="763"/>
    </row>
    <row r="641" spans="1:5" x14ac:dyDescent="0.3">
      <c r="A641" s="344"/>
      <c r="B641" s="344"/>
      <c r="C641" s="344"/>
      <c r="D641" s="344"/>
      <c r="E641" s="763"/>
    </row>
    <row r="642" spans="1:5" x14ac:dyDescent="0.3">
      <c r="A642" s="344"/>
      <c r="B642" s="344"/>
      <c r="C642" s="344"/>
      <c r="D642" s="344"/>
      <c r="E642" s="763"/>
    </row>
    <row r="643" spans="1:5" x14ac:dyDescent="0.3">
      <c r="A643" s="344"/>
      <c r="B643" s="344"/>
      <c r="C643" s="344"/>
      <c r="D643" s="344"/>
      <c r="E643" s="763"/>
    </row>
    <row r="644" spans="1:5" x14ac:dyDescent="0.3">
      <c r="A644" s="344"/>
      <c r="B644" s="344"/>
      <c r="C644" s="344"/>
      <c r="D644" s="344"/>
      <c r="E644" s="763"/>
    </row>
    <row r="645" spans="1:5" x14ac:dyDescent="0.3">
      <c r="A645" s="344"/>
      <c r="B645" s="344"/>
      <c r="C645" s="344"/>
      <c r="D645" s="344"/>
      <c r="E645" s="763"/>
    </row>
    <row r="646" spans="1:5" x14ac:dyDescent="0.3">
      <c r="A646" s="344"/>
      <c r="B646" s="344"/>
      <c r="C646" s="344"/>
      <c r="D646" s="344"/>
      <c r="E646" s="763"/>
    </row>
    <row r="647" spans="1:5" x14ac:dyDescent="0.3">
      <c r="A647" s="344"/>
      <c r="B647" s="344"/>
      <c r="C647" s="344"/>
      <c r="D647" s="344"/>
      <c r="E647" s="763"/>
    </row>
    <row r="648" spans="1:5" x14ac:dyDescent="0.3">
      <c r="A648" s="344"/>
      <c r="B648" s="344"/>
      <c r="C648" s="344"/>
      <c r="D648" s="344"/>
      <c r="E648" s="763"/>
    </row>
    <row r="649" spans="1:5" x14ac:dyDescent="0.3">
      <c r="A649" s="344"/>
      <c r="B649" s="344"/>
      <c r="C649" s="344"/>
      <c r="D649" s="344"/>
      <c r="E649" s="763"/>
    </row>
    <row r="650" spans="1:5" x14ac:dyDescent="0.3">
      <c r="A650" s="344"/>
      <c r="B650" s="344"/>
      <c r="C650" s="344"/>
      <c r="D650" s="344"/>
      <c r="E650" s="763"/>
    </row>
    <row r="651" spans="1:5" x14ac:dyDescent="0.3">
      <c r="A651" s="344"/>
      <c r="B651" s="344"/>
      <c r="C651" s="344"/>
      <c r="D651" s="344"/>
      <c r="E651" s="763"/>
    </row>
    <row r="652" spans="1:5" x14ac:dyDescent="0.3">
      <c r="A652" s="344"/>
      <c r="B652" s="344"/>
      <c r="C652" s="344"/>
      <c r="D652" s="344"/>
      <c r="E652" s="763"/>
    </row>
    <row r="653" spans="1:5" x14ac:dyDescent="0.3">
      <c r="A653" s="344"/>
      <c r="B653" s="344"/>
      <c r="C653" s="344"/>
      <c r="D653" s="344"/>
      <c r="E653" s="763"/>
    </row>
    <row r="654" spans="1:5" x14ac:dyDescent="0.3">
      <c r="A654" s="344"/>
      <c r="B654" s="344"/>
      <c r="C654" s="344"/>
      <c r="D654" s="344"/>
      <c r="E654" s="763"/>
    </row>
    <row r="655" spans="1:5" x14ac:dyDescent="0.3">
      <c r="A655" s="344"/>
      <c r="B655" s="344"/>
      <c r="C655" s="344"/>
      <c r="D655" s="344"/>
      <c r="E655" s="763"/>
    </row>
    <row r="656" spans="1:5" x14ac:dyDescent="0.3">
      <c r="A656" s="344"/>
      <c r="B656" s="344"/>
      <c r="C656" s="344"/>
      <c r="D656" s="344"/>
      <c r="E656" s="763"/>
    </row>
    <row r="657" spans="1:5" x14ac:dyDescent="0.3">
      <c r="A657" s="344"/>
      <c r="B657" s="344"/>
      <c r="C657" s="344"/>
      <c r="D657" s="344"/>
      <c r="E657" s="763"/>
    </row>
    <row r="658" spans="1:5" x14ac:dyDescent="0.3">
      <c r="A658" s="344"/>
      <c r="B658" s="344"/>
      <c r="C658" s="344"/>
      <c r="D658" s="344"/>
      <c r="E658" s="763"/>
    </row>
    <row r="659" spans="1:5" x14ac:dyDescent="0.3">
      <c r="A659" s="344"/>
      <c r="B659" s="344"/>
      <c r="C659" s="344"/>
      <c r="D659" s="344"/>
      <c r="E659" s="763"/>
    </row>
    <row r="660" spans="1:5" x14ac:dyDescent="0.3">
      <c r="A660" s="344"/>
      <c r="B660" s="344"/>
      <c r="C660" s="344"/>
      <c r="D660" s="344"/>
      <c r="E660" s="763"/>
    </row>
    <row r="661" spans="1:5" x14ac:dyDescent="0.3">
      <c r="A661" s="344"/>
      <c r="B661" s="344"/>
      <c r="C661" s="344"/>
      <c r="D661" s="344"/>
      <c r="E661" s="763"/>
    </row>
    <row r="662" spans="1:5" x14ac:dyDescent="0.3">
      <c r="A662" s="344"/>
      <c r="B662" s="344"/>
      <c r="C662" s="344"/>
      <c r="D662" s="344"/>
      <c r="E662" s="763"/>
    </row>
    <row r="663" spans="1:5" x14ac:dyDescent="0.3">
      <c r="A663" s="344"/>
      <c r="B663" s="344"/>
      <c r="C663" s="344"/>
      <c r="D663" s="344"/>
      <c r="E663" s="763"/>
    </row>
    <row r="664" spans="1:5" x14ac:dyDescent="0.3">
      <c r="A664" s="344"/>
      <c r="B664" s="344"/>
      <c r="C664" s="344"/>
      <c r="D664" s="344"/>
      <c r="E664" s="763"/>
    </row>
    <row r="665" spans="1:5" x14ac:dyDescent="0.3">
      <c r="A665" s="344"/>
      <c r="B665" s="344"/>
      <c r="C665" s="344"/>
      <c r="D665" s="344"/>
      <c r="E665" s="763"/>
    </row>
    <row r="666" spans="1:5" x14ac:dyDescent="0.3">
      <c r="A666" s="344"/>
      <c r="B666" s="344"/>
      <c r="C666" s="344"/>
      <c r="D666" s="344"/>
      <c r="E666" s="763"/>
    </row>
    <row r="667" spans="1:5" x14ac:dyDescent="0.3">
      <c r="A667" s="344"/>
      <c r="B667" s="344"/>
      <c r="C667" s="344"/>
      <c r="D667" s="344"/>
      <c r="E667" s="763"/>
    </row>
    <row r="668" spans="1:5" x14ac:dyDescent="0.3">
      <c r="A668" s="344"/>
      <c r="B668" s="344"/>
      <c r="C668" s="344"/>
      <c r="D668" s="344"/>
      <c r="E668" s="763"/>
    </row>
    <row r="669" spans="1:5" x14ac:dyDescent="0.3">
      <c r="A669" s="344"/>
      <c r="B669" s="344"/>
      <c r="C669" s="344"/>
      <c r="D669" s="344"/>
      <c r="E669" s="763"/>
    </row>
    <row r="670" spans="1:5" x14ac:dyDescent="0.3">
      <c r="A670" s="344"/>
      <c r="B670" s="344"/>
      <c r="C670" s="344"/>
      <c r="D670" s="344"/>
      <c r="E670" s="763"/>
    </row>
    <row r="671" spans="1:5" x14ac:dyDescent="0.3">
      <c r="A671" s="344"/>
      <c r="B671" s="344"/>
      <c r="C671" s="344"/>
      <c r="D671" s="344"/>
      <c r="E671" s="763"/>
    </row>
    <row r="672" spans="1:5" x14ac:dyDescent="0.3">
      <c r="A672" s="344"/>
      <c r="B672" s="344"/>
      <c r="C672" s="344"/>
      <c r="D672" s="344"/>
      <c r="E672" s="763"/>
    </row>
    <row r="673" spans="1:5" x14ac:dyDescent="0.3">
      <c r="A673" s="344"/>
      <c r="B673" s="344"/>
      <c r="C673" s="344"/>
      <c r="D673" s="344"/>
      <c r="E673" s="763"/>
    </row>
    <row r="674" spans="1:5" x14ac:dyDescent="0.3">
      <c r="A674" s="344"/>
      <c r="B674" s="344"/>
      <c r="C674" s="344"/>
      <c r="D674" s="344"/>
      <c r="E674" s="763"/>
    </row>
    <row r="675" spans="1:5" x14ac:dyDescent="0.3">
      <c r="A675" s="344"/>
      <c r="B675" s="344"/>
      <c r="C675" s="344"/>
      <c r="D675" s="344"/>
      <c r="E675" s="763"/>
    </row>
    <row r="676" spans="1:5" x14ac:dyDescent="0.3">
      <c r="A676" s="344"/>
      <c r="B676" s="344"/>
      <c r="C676" s="344"/>
      <c r="D676" s="344"/>
      <c r="E676" s="763"/>
    </row>
    <row r="677" spans="1:5" x14ac:dyDescent="0.3">
      <c r="A677" s="344"/>
      <c r="B677" s="344"/>
      <c r="C677" s="344"/>
      <c r="D677" s="344"/>
      <c r="E677" s="763"/>
    </row>
    <row r="678" spans="1:5" x14ac:dyDescent="0.3">
      <c r="A678" s="344"/>
      <c r="B678" s="344"/>
      <c r="C678" s="344"/>
      <c r="D678" s="344"/>
      <c r="E678" s="763"/>
    </row>
    <row r="679" spans="1:5" x14ac:dyDescent="0.3">
      <c r="A679" s="344"/>
      <c r="B679" s="344"/>
      <c r="C679" s="344"/>
      <c r="D679" s="344"/>
      <c r="E679" s="763"/>
    </row>
    <row r="680" spans="1:5" x14ac:dyDescent="0.3">
      <c r="A680" s="344"/>
      <c r="B680" s="344"/>
      <c r="C680" s="344"/>
      <c r="D680" s="344"/>
      <c r="E680" s="763"/>
    </row>
    <row r="681" spans="1:5" x14ac:dyDescent="0.3">
      <c r="A681" s="344"/>
      <c r="B681" s="344"/>
      <c r="C681" s="344"/>
      <c r="D681" s="344"/>
      <c r="E681" s="763"/>
    </row>
    <row r="682" spans="1:5" x14ac:dyDescent="0.3">
      <c r="A682" s="344"/>
      <c r="B682" s="344"/>
      <c r="C682" s="344"/>
      <c r="D682" s="344"/>
      <c r="E682" s="763"/>
    </row>
    <row r="683" spans="1:5" x14ac:dyDescent="0.3">
      <c r="A683" s="344"/>
      <c r="B683" s="344"/>
      <c r="C683" s="344"/>
      <c r="D683" s="344"/>
      <c r="E683" s="763"/>
    </row>
    <row r="684" spans="1:5" x14ac:dyDescent="0.3">
      <c r="A684" s="344"/>
      <c r="B684" s="344"/>
      <c r="C684" s="344"/>
      <c r="D684" s="344"/>
      <c r="E684" s="763"/>
    </row>
    <row r="685" spans="1:5" x14ac:dyDescent="0.3">
      <c r="A685" s="344"/>
      <c r="B685" s="344"/>
      <c r="C685" s="344"/>
      <c r="D685" s="344"/>
      <c r="E685" s="763"/>
    </row>
    <row r="686" spans="1:5" x14ac:dyDescent="0.3">
      <c r="A686" s="344"/>
      <c r="B686" s="344"/>
      <c r="C686" s="344"/>
      <c r="D686" s="344"/>
      <c r="E686" s="763"/>
    </row>
    <row r="687" spans="1:5" x14ac:dyDescent="0.3">
      <c r="A687" s="344"/>
      <c r="B687" s="344"/>
      <c r="C687" s="344"/>
      <c r="D687" s="344"/>
      <c r="E687" s="763"/>
    </row>
    <row r="688" spans="1:5" x14ac:dyDescent="0.3">
      <c r="A688" s="344"/>
      <c r="B688" s="344"/>
      <c r="C688" s="344"/>
      <c r="D688" s="344"/>
      <c r="E688" s="763"/>
    </row>
    <row r="689" spans="1:5" x14ac:dyDescent="0.3">
      <c r="A689" s="344"/>
      <c r="B689" s="344"/>
      <c r="C689" s="344"/>
      <c r="D689" s="344"/>
      <c r="E689" s="763"/>
    </row>
    <row r="690" spans="1:5" x14ac:dyDescent="0.3">
      <c r="A690" s="344"/>
      <c r="B690" s="344"/>
      <c r="C690" s="344"/>
      <c r="D690" s="344"/>
      <c r="E690" s="763"/>
    </row>
    <row r="691" spans="1:5" x14ac:dyDescent="0.3">
      <c r="A691" s="344"/>
      <c r="B691" s="344"/>
      <c r="C691" s="344"/>
      <c r="D691" s="344"/>
      <c r="E691" s="763"/>
    </row>
    <row r="692" spans="1:5" x14ac:dyDescent="0.3">
      <c r="A692" s="344"/>
      <c r="B692" s="344"/>
      <c r="C692" s="344"/>
      <c r="D692" s="344"/>
      <c r="E692" s="763"/>
    </row>
    <row r="693" spans="1:5" x14ac:dyDescent="0.3">
      <c r="A693" s="344"/>
      <c r="B693" s="344"/>
      <c r="C693" s="344"/>
      <c r="D693" s="344"/>
      <c r="E693" s="763"/>
    </row>
    <row r="694" spans="1:5" x14ac:dyDescent="0.3">
      <c r="A694" s="344"/>
      <c r="B694" s="344"/>
      <c r="C694" s="344"/>
      <c r="D694" s="344"/>
      <c r="E694" s="763"/>
    </row>
    <row r="695" spans="1:5" x14ac:dyDescent="0.3">
      <c r="A695" s="344"/>
      <c r="B695" s="344"/>
      <c r="C695" s="344"/>
      <c r="D695" s="344"/>
      <c r="E695" s="763"/>
    </row>
    <row r="696" spans="1:5" x14ac:dyDescent="0.3">
      <c r="A696" s="344"/>
      <c r="B696" s="344"/>
      <c r="C696" s="344"/>
      <c r="D696" s="344"/>
      <c r="E696" s="763"/>
    </row>
    <row r="697" spans="1:5" x14ac:dyDescent="0.3">
      <c r="A697" s="344"/>
      <c r="B697" s="344"/>
      <c r="C697" s="344"/>
      <c r="D697" s="344"/>
      <c r="E697" s="763"/>
    </row>
    <row r="698" spans="1:5" x14ac:dyDescent="0.3">
      <c r="A698" s="344"/>
      <c r="B698" s="344"/>
      <c r="C698" s="344"/>
      <c r="D698" s="344"/>
      <c r="E698" s="763"/>
    </row>
    <row r="699" spans="1:5" x14ac:dyDescent="0.3">
      <c r="A699" s="344"/>
      <c r="B699" s="344"/>
      <c r="C699" s="344"/>
      <c r="D699" s="344"/>
      <c r="E699" s="763"/>
    </row>
    <row r="700" spans="1:5" x14ac:dyDescent="0.3">
      <c r="A700" s="344"/>
      <c r="B700" s="344"/>
      <c r="C700" s="344"/>
      <c r="D700" s="344"/>
      <c r="E700" s="763"/>
    </row>
    <row r="701" spans="1:5" x14ac:dyDescent="0.3">
      <c r="A701" s="344"/>
      <c r="B701" s="344"/>
      <c r="C701" s="344"/>
      <c r="D701" s="344"/>
      <c r="E701" s="763"/>
    </row>
    <row r="702" spans="1:5" x14ac:dyDescent="0.3">
      <c r="A702" s="344"/>
      <c r="B702" s="344"/>
      <c r="C702" s="344"/>
      <c r="D702" s="344"/>
      <c r="E702" s="763"/>
    </row>
    <row r="703" spans="1:5" x14ac:dyDescent="0.3">
      <c r="A703" s="344"/>
      <c r="B703" s="344"/>
      <c r="C703" s="344"/>
      <c r="D703" s="344"/>
      <c r="E703" s="763"/>
    </row>
    <row r="704" spans="1:5" x14ac:dyDescent="0.3">
      <c r="A704" s="344"/>
      <c r="B704" s="344"/>
      <c r="C704" s="344"/>
      <c r="D704" s="344"/>
      <c r="E704" s="763"/>
    </row>
    <row r="705" spans="1:5" x14ac:dyDescent="0.3">
      <c r="A705" s="344"/>
      <c r="B705" s="344"/>
      <c r="C705" s="344"/>
      <c r="D705" s="344"/>
      <c r="E705" s="763"/>
    </row>
    <row r="706" spans="1:5" x14ac:dyDescent="0.3">
      <c r="A706" s="344"/>
      <c r="B706" s="344"/>
      <c r="C706" s="344"/>
      <c r="D706" s="344"/>
      <c r="E706" s="763"/>
    </row>
    <row r="707" spans="1:5" x14ac:dyDescent="0.3">
      <c r="A707" s="344"/>
      <c r="B707" s="344"/>
      <c r="C707" s="344"/>
      <c r="D707" s="344"/>
      <c r="E707" s="763"/>
    </row>
    <row r="708" spans="1:5" x14ac:dyDescent="0.3">
      <c r="A708" s="344"/>
      <c r="B708" s="344"/>
      <c r="C708" s="344"/>
      <c r="D708" s="344"/>
      <c r="E708" s="763"/>
    </row>
    <row r="709" spans="1:5" x14ac:dyDescent="0.3">
      <c r="A709" s="344"/>
      <c r="B709" s="344"/>
      <c r="C709" s="344"/>
      <c r="D709" s="344"/>
      <c r="E709" s="763"/>
    </row>
    <row r="710" spans="1:5" x14ac:dyDescent="0.3">
      <c r="A710" s="344"/>
      <c r="B710" s="344"/>
      <c r="C710" s="344"/>
      <c r="D710" s="344"/>
      <c r="E710" s="763"/>
    </row>
    <row r="711" spans="1:5" x14ac:dyDescent="0.3">
      <c r="A711" s="344"/>
      <c r="B711" s="344"/>
      <c r="C711" s="344"/>
      <c r="D711" s="344"/>
      <c r="E711" s="763"/>
    </row>
    <row r="712" spans="1:5" x14ac:dyDescent="0.3">
      <c r="A712" s="344"/>
      <c r="B712" s="344"/>
      <c r="C712" s="344"/>
      <c r="D712" s="344"/>
      <c r="E712" s="763"/>
    </row>
    <row r="713" spans="1:5" x14ac:dyDescent="0.3">
      <c r="A713" s="344"/>
      <c r="B713" s="344"/>
      <c r="C713" s="344"/>
      <c r="D713" s="344"/>
      <c r="E713" s="763"/>
    </row>
    <row r="714" spans="1:5" x14ac:dyDescent="0.3">
      <c r="A714" s="344"/>
      <c r="B714" s="344"/>
      <c r="C714" s="344"/>
      <c r="D714" s="344"/>
      <c r="E714" s="763"/>
    </row>
    <row r="715" spans="1:5" x14ac:dyDescent="0.3">
      <c r="A715" s="344"/>
      <c r="B715" s="344"/>
      <c r="C715" s="344"/>
      <c r="D715" s="344"/>
      <c r="E715" s="763"/>
    </row>
    <row r="716" spans="1:5" x14ac:dyDescent="0.3">
      <c r="A716" s="344"/>
      <c r="B716" s="344"/>
      <c r="C716" s="344"/>
      <c r="D716" s="344"/>
      <c r="E716" s="763"/>
    </row>
    <row r="717" spans="1:5" x14ac:dyDescent="0.3">
      <c r="A717" s="344"/>
      <c r="B717" s="344"/>
      <c r="C717" s="344"/>
      <c r="D717" s="344"/>
      <c r="E717" s="763"/>
    </row>
    <row r="718" spans="1:5" x14ac:dyDescent="0.3">
      <c r="A718" s="344"/>
      <c r="B718" s="344"/>
      <c r="C718" s="344"/>
      <c r="D718" s="344"/>
      <c r="E718" s="763"/>
    </row>
    <row r="719" spans="1:5" x14ac:dyDescent="0.3">
      <c r="A719" s="344"/>
      <c r="B719" s="344"/>
      <c r="C719" s="344"/>
      <c r="D719" s="344"/>
      <c r="E719" s="763"/>
    </row>
    <row r="720" spans="1:5" x14ac:dyDescent="0.3">
      <c r="A720" s="344"/>
      <c r="B720" s="344"/>
      <c r="C720" s="344"/>
      <c r="D720" s="344"/>
      <c r="E720" s="763"/>
    </row>
    <row r="721" spans="1:5" x14ac:dyDescent="0.3">
      <c r="A721" s="344"/>
      <c r="B721" s="344"/>
      <c r="C721" s="344"/>
      <c r="D721" s="344"/>
      <c r="E721" s="763"/>
    </row>
    <row r="722" spans="1:5" x14ac:dyDescent="0.3">
      <c r="A722" s="344"/>
      <c r="B722" s="344"/>
      <c r="C722" s="344"/>
      <c r="D722" s="344"/>
      <c r="E722" s="763"/>
    </row>
    <row r="723" spans="1:5" x14ac:dyDescent="0.3">
      <c r="A723" s="344"/>
      <c r="B723" s="344"/>
      <c r="C723" s="344"/>
      <c r="D723" s="344"/>
      <c r="E723" s="763"/>
    </row>
    <row r="724" spans="1:5" x14ac:dyDescent="0.3">
      <c r="A724" s="344"/>
      <c r="B724" s="344"/>
      <c r="C724" s="344"/>
      <c r="D724" s="344"/>
      <c r="E724" s="763"/>
    </row>
    <row r="725" spans="1:5" x14ac:dyDescent="0.3">
      <c r="A725" s="344"/>
      <c r="B725" s="344"/>
      <c r="C725" s="344"/>
      <c r="D725" s="344"/>
      <c r="E725" s="763"/>
    </row>
    <row r="726" spans="1:5" x14ac:dyDescent="0.3">
      <c r="A726" s="344"/>
      <c r="B726" s="344"/>
      <c r="C726" s="344"/>
      <c r="D726" s="344"/>
      <c r="E726" s="763"/>
    </row>
    <row r="727" spans="1:5" x14ac:dyDescent="0.3">
      <c r="A727" s="344"/>
      <c r="B727" s="344"/>
      <c r="C727" s="344"/>
      <c r="D727" s="344"/>
      <c r="E727" s="763"/>
    </row>
    <row r="728" spans="1:5" x14ac:dyDescent="0.3">
      <c r="A728" s="344"/>
      <c r="B728" s="344"/>
      <c r="C728" s="344"/>
      <c r="D728" s="344"/>
      <c r="E728" s="763"/>
    </row>
    <row r="729" spans="1:5" x14ac:dyDescent="0.3">
      <c r="A729" s="344"/>
      <c r="B729" s="344"/>
      <c r="C729" s="344"/>
      <c r="D729" s="344"/>
      <c r="E729" s="763"/>
    </row>
    <row r="730" spans="1:5" x14ac:dyDescent="0.3">
      <c r="A730" s="344"/>
      <c r="B730" s="344"/>
      <c r="C730" s="344"/>
      <c r="D730" s="344"/>
      <c r="E730" s="763"/>
    </row>
    <row r="731" spans="1:5" x14ac:dyDescent="0.3">
      <c r="A731" s="344"/>
      <c r="B731" s="344"/>
      <c r="C731" s="344"/>
      <c r="D731" s="344"/>
      <c r="E731" s="763"/>
    </row>
    <row r="732" spans="1:5" x14ac:dyDescent="0.3">
      <c r="A732" s="344"/>
      <c r="B732" s="344"/>
      <c r="C732" s="344"/>
      <c r="D732" s="344"/>
      <c r="E732" s="763"/>
    </row>
    <row r="733" spans="1:5" x14ac:dyDescent="0.3">
      <c r="A733" s="344"/>
      <c r="B733" s="344"/>
      <c r="C733" s="344"/>
      <c r="D733" s="344"/>
      <c r="E733" s="763"/>
    </row>
    <row r="734" spans="1:5" x14ac:dyDescent="0.3">
      <c r="A734" s="344"/>
      <c r="B734" s="344"/>
      <c r="C734" s="344"/>
      <c r="D734" s="344"/>
      <c r="E734" s="763"/>
    </row>
    <row r="735" spans="1:5" x14ac:dyDescent="0.3">
      <c r="A735" s="344"/>
      <c r="B735" s="344"/>
      <c r="C735" s="344"/>
      <c r="D735" s="344"/>
      <c r="E735" s="763"/>
    </row>
    <row r="736" spans="1:5" x14ac:dyDescent="0.3">
      <c r="A736" s="344"/>
      <c r="B736" s="344"/>
      <c r="C736" s="344"/>
      <c r="D736" s="344"/>
      <c r="E736" s="763"/>
    </row>
    <row r="737" spans="1:5" x14ac:dyDescent="0.3">
      <c r="A737" s="344"/>
      <c r="B737" s="344"/>
      <c r="C737" s="344"/>
      <c r="D737" s="344"/>
      <c r="E737" s="763"/>
    </row>
    <row r="738" spans="1:5" x14ac:dyDescent="0.3">
      <c r="A738" s="344"/>
      <c r="B738" s="344"/>
      <c r="C738" s="344"/>
      <c r="D738" s="344"/>
      <c r="E738" s="763"/>
    </row>
    <row r="739" spans="1:5" x14ac:dyDescent="0.3">
      <c r="A739" s="344"/>
      <c r="B739" s="344"/>
      <c r="C739" s="344"/>
      <c r="D739" s="344"/>
      <c r="E739" s="763"/>
    </row>
    <row r="740" spans="1:5" x14ac:dyDescent="0.3">
      <c r="A740" s="344"/>
      <c r="B740" s="344"/>
      <c r="C740" s="344"/>
      <c r="D740" s="344"/>
      <c r="E740" s="763"/>
    </row>
    <row r="741" spans="1:5" x14ac:dyDescent="0.3">
      <c r="A741" s="344"/>
      <c r="B741" s="344"/>
      <c r="C741" s="344"/>
      <c r="D741" s="344"/>
      <c r="E741" s="763"/>
    </row>
    <row r="742" spans="1:5" x14ac:dyDescent="0.3">
      <c r="A742" s="344"/>
      <c r="B742" s="344"/>
      <c r="C742" s="344"/>
      <c r="D742" s="344"/>
      <c r="E742" s="763"/>
    </row>
    <row r="743" spans="1:5" x14ac:dyDescent="0.3">
      <c r="A743" s="344"/>
      <c r="B743" s="344"/>
      <c r="C743" s="344"/>
      <c r="D743" s="344"/>
      <c r="E743" s="763"/>
    </row>
    <row r="744" spans="1:5" x14ac:dyDescent="0.3">
      <c r="A744" s="344"/>
      <c r="B744" s="344"/>
      <c r="C744" s="344"/>
      <c r="D744" s="344"/>
      <c r="E744" s="763"/>
    </row>
    <row r="745" spans="1:5" x14ac:dyDescent="0.3">
      <c r="A745" s="344"/>
      <c r="B745" s="344"/>
      <c r="C745" s="344"/>
      <c r="D745" s="344"/>
      <c r="E745" s="763"/>
    </row>
    <row r="746" spans="1:5" x14ac:dyDescent="0.3">
      <c r="A746" s="344"/>
      <c r="B746" s="344"/>
      <c r="C746" s="344"/>
      <c r="D746" s="344"/>
      <c r="E746" s="763"/>
    </row>
    <row r="747" spans="1:5" x14ac:dyDescent="0.3">
      <c r="A747" s="344"/>
      <c r="B747" s="344"/>
      <c r="C747" s="344"/>
      <c r="D747" s="344"/>
      <c r="E747" s="763"/>
    </row>
    <row r="748" spans="1:5" x14ac:dyDescent="0.3">
      <c r="A748" s="344"/>
      <c r="B748" s="344"/>
      <c r="C748" s="344"/>
      <c r="D748" s="344"/>
      <c r="E748" s="763"/>
    </row>
    <row r="749" spans="1:5" x14ac:dyDescent="0.3">
      <c r="A749" s="344"/>
      <c r="B749" s="344"/>
      <c r="C749" s="344"/>
      <c r="D749" s="344"/>
      <c r="E749" s="763"/>
    </row>
    <row r="750" spans="1:5" x14ac:dyDescent="0.3">
      <c r="A750" s="344"/>
      <c r="B750" s="344"/>
      <c r="C750" s="344"/>
      <c r="D750" s="344"/>
      <c r="E750" s="763"/>
    </row>
    <row r="751" spans="1:5" x14ac:dyDescent="0.3">
      <c r="A751" s="344"/>
      <c r="B751" s="344"/>
      <c r="C751" s="344"/>
      <c r="D751" s="344"/>
      <c r="E751" s="763"/>
    </row>
    <row r="752" spans="1:5" x14ac:dyDescent="0.3">
      <c r="A752" s="344"/>
      <c r="B752" s="344"/>
      <c r="C752" s="344"/>
      <c r="D752" s="344"/>
      <c r="E752" s="763"/>
    </row>
    <row r="753" spans="1:5" x14ac:dyDescent="0.3">
      <c r="A753" s="344"/>
      <c r="B753" s="344"/>
      <c r="C753" s="344"/>
      <c r="D753" s="344"/>
      <c r="E753" s="763"/>
    </row>
    <row r="754" spans="1:5" x14ac:dyDescent="0.3">
      <c r="A754" s="344"/>
      <c r="B754" s="344"/>
      <c r="C754" s="344"/>
      <c r="D754" s="344"/>
      <c r="E754" s="763"/>
    </row>
    <row r="755" spans="1:5" x14ac:dyDescent="0.3">
      <c r="A755" s="344"/>
      <c r="B755" s="344"/>
      <c r="C755" s="344"/>
      <c r="D755" s="344"/>
      <c r="E755" s="763"/>
    </row>
    <row r="756" spans="1:5" x14ac:dyDescent="0.3">
      <c r="A756" s="344"/>
      <c r="B756" s="344"/>
      <c r="C756" s="344"/>
      <c r="D756" s="344"/>
      <c r="E756" s="763"/>
    </row>
    <row r="757" spans="1:5" x14ac:dyDescent="0.3">
      <c r="A757" s="344"/>
      <c r="B757" s="344"/>
      <c r="C757" s="344"/>
      <c r="D757" s="344"/>
      <c r="E757" s="763"/>
    </row>
    <row r="758" spans="1:5" x14ac:dyDescent="0.3">
      <c r="A758" s="344"/>
      <c r="B758" s="344"/>
      <c r="C758" s="344"/>
      <c r="D758" s="344"/>
      <c r="E758" s="763"/>
    </row>
    <row r="759" spans="1:5" x14ac:dyDescent="0.3">
      <c r="A759" s="344"/>
      <c r="B759" s="344"/>
      <c r="C759" s="344"/>
      <c r="D759" s="344"/>
      <c r="E759" s="763"/>
    </row>
    <row r="760" spans="1:5" x14ac:dyDescent="0.3">
      <c r="A760" s="344"/>
      <c r="B760" s="344"/>
      <c r="C760" s="344"/>
      <c r="D760" s="344"/>
      <c r="E760" s="763"/>
    </row>
    <row r="761" spans="1:5" x14ac:dyDescent="0.3">
      <c r="A761" s="344"/>
      <c r="B761" s="344"/>
      <c r="C761" s="344"/>
      <c r="D761" s="344"/>
      <c r="E761" s="763"/>
    </row>
    <row r="762" spans="1:5" x14ac:dyDescent="0.3">
      <c r="A762" s="344"/>
      <c r="B762" s="344"/>
      <c r="C762" s="344"/>
      <c r="D762" s="344"/>
      <c r="E762" s="763"/>
    </row>
    <row r="763" spans="1:5" x14ac:dyDescent="0.3">
      <c r="A763" s="344"/>
      <c r="B763" s="344"/>
      <c r="C763" s="344"/>
      <c r="D763" s="344"/>
      <c r="E763" s="763"/>
    </row>
    <row r="764" spans="1:5" x14ac:dyDescent="0.3">
      <c r="A764" s="344"/>
      <c r="B764" s="344"/>
      <c r="C764" s="344"/>
      <c r="D764" s="344"/>
      <c r="E764" s="763"/>
    </row>
    <row r="765" spans="1:5" x14ac:dyDescent="0.3">
      <c r="A765" s="344"/>
      <c r="B765" s="344"/>
      <c r="C765" s="344"/>
      <c r="D765" s="344"/>
      <c r="E765" s="763"/>
    </row>
    <row r="766" spans="1:5" x14ac:dyDescent="0.3">
      <c r="A766" s="344"/>
      <c r="B766" s="344"/>
      <c r="C766" s="344"/>
      <c r="D766" s="344"/>
      <c r="E766" s="763"/>
    </row>
    <row r="767" spans="1:5" x14ac:dyDescent="0.3">
      <c r="A767" s="344"/>
      <c r="B767" s="344"/>
      <c r="C767" s="344"/>
      <c r="D767" s="344"/>
      <c r="E767" s="763"/>
    </row>
    <row r="768" spans="1:5" x14ac:dyDescent="0.3">
      <c r="A768" s="344"/>
      <c r="B768" s="344"/>
      <c r="C768" s="344"/>
      <c r="D768" s="344"/>
      <c r="E768" s="763"/>
    </row>
    <row r="769" spans="1:5" x14ac:dyDescent="0.3">
      <c r="A769" s="344"/>
      <c r="B769" s="344"/>
      <c r="C769" s="344"/>
      <c r="D769" s="344"/>
      <c r="E769" s="763"/>
    </row>
    <row r="770" spans="1:5" x14ac:dyDescent="0.3">
      <c r="A770" s="344"/>
      <c r="B770" s="344"/>
      <c r="C770" s="344"/>
      <c r="D770" s="344"/>
      <c r="E770" s="763"/>
    </row>
    <row r="771" spans="1:5" x14ac:dyDescent="0.3">
      <c r="A771" s="344"/>
      <c r="B771" s="344"/>
      <c r="C771" s="344"/>
      <c r="D771" s="344"/>
      <c r="E771" s="763"/>
    </row>
    <row r="772" spans="1:5" x14ac:dyDescent="0.3">
      <c r="A772" s="344"/>
      <c r="B772" s="344"/>
      <c r="C772" s="344"/>
      <c r="D772" s="344"/>
      <c r="E772" s="763"/>
    </row>
    <row r="773" spans="1:5" x14ac:dyDescent="0.3">
      <c r="A773" s="344"/>
      <c r="B773" s="344"/>
      <c r="C773" s="344"/>
      <c r="D773" s="344"/>
      <c r="E773" s="763"/>
    </row>
    <row r="774" spans="1:5" x14ac:dyDescent="0.3">
      <c r="A774" s="344"/>
      <c r="B774" s="344"/>
      <c r="C774" s="344"/>
      <c r="D774" s="344"/>
      <c r="E774" s="763"/>
    </row>
    <row r="775" spans="1:5" x14ac:dyDescent="0.3">
      <c r="A775" s="344"/>
      <c r="B775" s="344"/>
      <c r="C775" s="344"/>
      <c r="D775" s="344"/>
      <c r="E775" s="763"/>
    </row>
    <row r="776" spans="1:5" x14ac:dyDescent="0.3">
      <c r="A776" s="344"/>
      <c r="B776" s="344"/>
      <c r="C776" s="344"/>
      <c r="D776" s="344"/>
      <c r="E776" s="763"/>
    </row>
    <row r="777" spans="1:5" x14ac:dyDescent="0.3">
      <c r="A777" s="344"/>
      <c r="B777" s="344"/>
      <c r="C777" s="344"/>
      <c r="D777" s="344"/>
      <c r="E777" s="763"/>
    </row>
    <row r="778" spans="1:5" x14ac:dyDescent="0.3">
      <c r="A778" s="344"/>
      <c r="B778" s="344"/>
      <c r="C778" s="344"/>
      <c r="D778" s="344"/>
      <c r="E778" s="763"/>
    </row>
    <row r="779" spans="1:5" x14ac:dyDescent="0.3">
      <c r="A779" s="344"/>
      <c r="B779" s="344"/>
      <c r="C779" s="344"/>
      <c r="D779" s="344"/>
      <c r="E779" s="763"/>
    </row>
    <row r="780" spans="1:5" x14ac:dyDescent="0.3">
      <c r="A780" s="344"/>
      <c r="B780" s="344"/>
      <c r="C780" s="344"/>
      <c r="D780" s="344"/>
      <c r="E780" s="763"/>
    </row>
    <row r="781" spans="1:5" x14ac:dyDescent="0.3">
      <c r="A781" s="344"/>
      <c r="B781" s="344"/>
      <c r="C781" s="344"/>
      <c r="D781" s="344"/>
      <c r="E781" s="763"/>
    </row>
    <row r="782" spans="1:5" x14ac:dyDescent="0.3">
      <c r="A782" s="344"/>
      <c r="B782" s="344"/>
      <c r="C782" s="344"/>
      <c r="D782" s="344"/>
      <c r="E782" s="763"/>
    </row>
    <row r="783" spans="1:5" x14ac:dyDescent="0.3">
      <c r="A783" s="344"/>
      <c r="B783" s="344"/>
      <c r="C783" s="344"/>
      <c r="D783" s="344"/>
      <c r="E783" s="763"/>
    </row>
    <row r="784" spans="1:5" x14ac:dyDescent="0.3">
      <c r="A784" s="344"/>
      <c r="B784" s="344"/>
      <c r="C784" s="344"/>
      <c r="D784" s="344"/>
      <c r="E784" s="763"/>
    </row>
    <row r="785" spans="1:5" x14ac:dyDescent="0.3">
      <c r="A785" s="344"/>
      <c r="B785" s="344"/>
      <c r="C785" s="344"/>
      <c r="D785" s="344"/>
      <c r="E785" s="763"/>
    </row>
    <row r="786" spans="1:5" x14ac:dyDescent="0.3">
      <c r="A786" s="344"/>
      <c r="B786" s="344"/>
      <c r="C786" s="344"/>
      <c r="D786" s="344"/>
      <c r="E786" s="763"/>
    </row>
    <row r="787" spans="1:5" x14ac:dyDescent="0.3">
      <c r="A787" s="344"/>
      <c r="B787" s="344"/>
      <c r="C787" s="344"/>
      <c r="D787" s="344"/>
      <c r="E787" s="763"/>
    </row>
    <row r="788" spans="1:5" x14ac:dyDescent="0.3">
      <c r="A788" s="344"/>
      <c r="B788" s="344"/>
      <c r="C788" s="344"/>
      <c r="D788" s="344"/>
      <c r="E788" s="763"/>
    </row>
    <row r="789" spans="1:5" x14ac:dyDescent="0.3">
      <c r="A789" s="344"/>
      <c r="B789" s="344"/>
      <c r="C789" s="344"/>
      <c r="D789" s="344"/>
      <c r="E789" s="763"/>
    </row>
    <row r="790" spans="1:5" x14ac:dyDescent="0.3">
      <c r="A790" s="344"/>
      <c r="B790" s="344"/>
      <c r="C790" s="344"/>
      <c r="D790" s="344"/>
      <c r="E790" s="763"/>
    </row>
    <row r="791" spans="1:5" x14ac:dyDescent="0.3">
      <c r="A791" s="344"/>
      <c r="B791" s="344"/>
      <c r="C791" s="344"/>
      <c r="D791" s="344"/>
      <c r="E791" s="763"/>
    </row>
    <row r="792" spans="1:5" x14ac:dyDescent="0.3">
      <c r="A792" s="344"/>
      <c r="B792" s="344"/>
      <c r="C792" s="344"/>
      <c r="D792" s="344"/>
      <c r="E792" s="763"/>
    </row>
    <row r="793" spans="1:5" x14ac:dyDescent="0.3">
      <c r="A793" s="344"/>
      <c r="B793" s="344"/>
      <c r="C793" s="344"/>
      <c r="D793" s="344"/>
      <c r="E793" s="763"/>
    </row>
    <row r="794" spans="1:5" x14ac:dyDescent="0.3">
      <c r="A794" s="344"/>
      <c r="B794" s="344"/>
      <c r="C794" s="344"/>
      <c r="D794" s="344"/>
      <c r="E794" s="763"/>
    </row>
    <row r="795" spans="1:5" x14ac:dyDescent="0.3">
      <c r="A795" s="344"/>
      <c r="B795" s="344"/>
      <c r="C795" s="344"/>
      <c r="D795" s="344"/>
      <c r="E795" s="763"/>
    </row>
    <row r="796" spans="1:5" x14ac:dyDescent="0.3">
      <c r="A796" s="344"/>
      <c r="B796" s="344"/>
      <c r="C796" s="344"/>
      <c r="D796" s="344"/>
      <c r="E796" s="763"/>
    </row>
    <row r="797" spans="1:5" x14ac:dyDescent="0.3">
      <c r="A797" s="344"/>
      <c r="B797" s="344"/>
      <c r="C797" s="344"/>
      <c r="D797" s="344"/>
      <c r="E797" s="763"/>
    </row>
    <row r="798" spans="1:5" x14ac:dyDescent="0.3">
      <c r="A798" s="344"/>
      <c r="B798" s="344"/>
      <c r="C798" s="344"/>
      <c r="D798" s="344"/>
      <c r="E798" s="763"/>
    </row>
    <row r="799" spans="1:5" x14ac:dyDescent="0.3">
      <c r="A799" s="344"/>
      <c r="B799" s="344"/>
      <c r="C799" s="344"/>
      <c r="D799" s="344"/>
      <c r="E799" s="763"/>
    </row>
    <row r="800" spans="1:5" x14ac:dyDescent="0.3">
      <c r="A800" s="344"/>
      <c r="B800" s="344"/>
      <c r="C800" s="344"/>
      <c r="D800" s="344"/>
      <c r="E800" s="763"/>
    </row>
    <row r="801" spans="1:5" x14ac:dyDescent="0.3">
      <c r="A801" s="344"/>
      <c r="B801" s="344"/>
      <c r="C801" s="344"/>
      <c r="D801" s="344"/>
      <c r="E801" s="763"/>
    </row>
    <row r="802" spans="1:5" x14ac:dyDescent="0.3">
      <c r="A802" s="344"/>
      <c r="B802" s="344"/>
      <c r="C802" s="344"/>
      <c r="D802" s="344"/>
      <c r="E802" s="763"/>
    </row>
    <row r="803" spans="1:5" x14ac:dyDescent="0.3">
      <c r="A803" s="344"/>
      <c r="B803" s="344"/>
      <c r="C803" s="344"/>
      <c r="D803" s="344"/>
      <c r="E803" s="763"/>
    </row>
    <row r="804" spans="1:5" x14ac:dyDescent="0.3">
      <c r="A804" s="344"/>
      <c r="B804" s="344"/>
      <c r="C804" s="344"/>
      <c r="D804" s="344"/>
      <c r="E804" s="763"/>
    </row>
    <row r="805" spans="1:5" x14ac:dyDescent="0.3">
      <c r="A805" s="344"/>
      <c r="B805" s="344"/>
      <c r="C805" s="344"/>
      <c r="D805" s="344"/>
      <c r="E805" s="763"/>
    </row>
    <row r="806" spans="1:5" x14ac:dyDescent="0.3">
      <c r="A806" s="344"/>
      <c r="B806" s="344"/>
      <c r="C806" s="344"/>
      <c r="D806" s="344"/>
      <c r="E806" s="763"/>
    </row>
    <row r="807" spans="1:5" x14ac:dyDescent="0.3">
      <c r="A807" s="344"/>
      <c r="B807" s="344"/>
      <c r="C807" s="344"/>
      <c r="D807" s="344"/>
      <c r="E807" s="763"/>
    </row>
    <row r="808" spans="1:5" x14ac:dyDescent="0.3">
      <c r="A808" s="344"/>
      <c r="B808" s="344"/>
      <c r="C808" s="344"/>
      <c r="D808" s="344"/>
      <c r="E808" s="763"/>
    </row>
    <row r="809" spans="1:5" x14ac:dyDescent="0.3">
      <c r="A809" s="344"/>
      <c r="B809" s="344"/>
      <c r="C809" s="344"/>
      <c r="D809" s="344"/>
      <c r="E809" s="763"/>
    </row>
    <row r="810" spans="1:5" x14ac:dyDescent="0.3">
      <c r="A810" s="344"/>
      <c r="B810" s="344"/>
      <c r="C810" s="344"/>
      <c r="D810" s="344"/>
      <c r="E810" s="763"/>
    </row>
    <row r="811" spans="1:5" x14ac:dyDescent="0.3">
      <c r="A811" s="344"/>
      <c r="B811" s="344"/>
      <c r="C811" s="344"/>
      <c r="D811" s="344"/>
      <c r="E811" s="763"/>
    </row>
    <row r="812" spans="1:5" x14ac:dyDescent="0.3">
      <c r="A812" s="344"/>
      <c r="B812" s="344"/>
      <c r="C812" s="344"/>
      <c r="D812" s="344"/>
      <c r="E812" s="763"/>
    </row>
    <row r="813" spans="1:5" x14ac:dyDescent="0.3">
      <c r="A813" s="344"/>
      <c r="B813" s="344"/>
      <c r="C813" s="344"/>
      <c r="D813" s="344"/>
      <c r="E813" s="763"/>
    </row>
    <row r="814" spans="1:5" x14ac:dyDescent="0.3">
      <c r="A814" s="344"/>
      <c r="B814" s="344"/>
      <c r="C814" s="344"/>
      <c r="D814" s="344"/>
      <c r="E814" s="763"/>
    </row>
    <row r="815" spans="1:5" x14ac:dyDescent="0.3">
      <c r="A815" s="344"/>
      <c r="B815" s="344"/>
      <c r="C815" s="344"/>
      <c r="D815" s="344"/>
      <c r="E815" s="763"/>
    </row>
    <row r="816" spans="1:5" x14ac:dyDescent="0.3">
      <c r="A816" s="344"/>
      <c r="B816" s="344"/>
      <c r="C816" s="344"/>
      <c r="D816" s="344"/>
      <c r="E816" s="763"/>
    </row>
    <row r="817" spans="1:5" x14ac:dyDescent="0.3">
      <c r="A817" s="344"/>
      <c r="B817" s="344"/>
      <c r="C817" s="344"/>
      <c r="D817" s="344"/>
      <c r="E817" s="763"/>
    </row>
    <row r="818" spans="1:5" x14ac:dyDescent="0.3">
      <c r="A818" s="344"/>
      <c r="B818" s="344"/>
      <c r="C818" s="344"/>
      <c r="D818" s="344"/>
      <c r="E818" s="763"/>
    </row>
    <row r="819" spans="1:5" x14ac:dyDescent="0.3">
      <c r="A819" s="344"/>
      <c r="B819" s="344"/>
      <c r="C819" s="344"/>
      <c r="D819" s="344"/>
      <c r="E819" s="763"/>
    </row>
    <row r="820" spans="1:5" x14ac:dyDescent="0.3">
      <c r="A820" s="344"/>
      <c r="B820" s="344"/>
      <c r="C820" s="344"/>
      <c r="D820" s="344"/>
      <c r="E820" s="763"/>
    </row>
    <row r="821" spans="1:5" x14ac:dyDescent="0.3">
      <c r="A821" s="344"/>
      <c r="B821" s="344"/>
      <c r="C821" s="344"/>
      <c r="D821" s="344"/>
      <c r="E821" s="763"/>
    </row>
    <row r="822" spans="1:5" x14ac:dyDescent="0.3">
      <c r="A822" s="344"/>
      <c r="B822" s="344"/>
      <c r="C822" s="344"/>
      <c r="D822" s="344"/>
      <c r="E822" s="763"/>
    </row>
    <row r="823" spans="1:5" x14ac:dyDescent="0.3">
      <c r="A823" s="344"/>
      <c r="B823" s="344"/>
      <c r="C823" s="344"/>
      <c r="D823" s="344"/>
      <c r="E823" s="763"/>
    </row>
    <row r="824" spans="1:5" x14ac:dyDescent="0.3">
      <c r="A824" s="344"/>
      <c r="B824" s="344"/>
      <c r="C824" s="344"/>
      <c r="D824" s="344"/>
      <c r="E824" s="763"/>
    </row>
    <row r="825" spans="1:5" x14ac:dyDescent="0.3">
      <c r="A825" s="344"/>
      <c r="B825" s="344"/>
      <c r="C825" s="344"/>
      <c r="D825" s="344"/>
      <c r="E825" s="763"/>
    </row>
    <row r="826" spans="1:5" x14ac:dyDescent="0.3">
      <c r="A826" s="344"/>
      <c r="B826" s="344"/>
      <c r="C826" s="344"/>
      <c r="D826" s="344"/>
      <c r="E826" s="763"/>
    </row>
    <row r="827" spans="1:5" x14ac:dyDescent="0.3">
      <c r="A827" s="344"/>
      <c r="B827" s="344"/>
      <c r="C827" s="344"/>
      <c r="D827" s="344"/>
      <c r="E827" s="763"/>
    </row>
    <row r="828" spans="1:5" x14ac:dyDescent="0.3">
      <c r="A828" s="344"/>
      <c r="B828" s="344"/>
      <c r="C828" s="344"/>
      <c r="D828" s="344"/>
      <c r="E828" s="763"/>
    </row>
    <row r="829" spans="1:5" x14ac:dyDescent="0.3">
      <c r="A829" s="344"/>
      <c r="B829" s="344"/>
      <c r="C829" s="344"/>
      <c r="D829" s="344"/>
      <c r="E829" s="763"/>
    </row>
    <row r="830" spans="1:5" x14ac:dyDescent="0.3">
      <c r="A830" s="344"/>
      <c r="B830" s="344"/>
      <c r="C830" s="344"/>
      <c r="D830" s="344"/>
      <c r="E830" s="763"/>
    </row>
    <row r="831" spans="1:5" x14ac:dyDescent="0.3">
      <c r="A831" s="344"/>
      <c r="B831" s="344"/>
      <c r="C831" s="344"/>
      <c r="D831" s="344"/>
      <c r="E831" s="763"/>
    </row>
    <row r="832" spans="1:5" x14ac:dyDescent="0.3">
      <c r="A832" s="344"/>
      <c r="B832" s="344"/>
      <c r="C832" s="344"/>
      <c r="D832" s="344"/>
      <c r="E832" s="763"/>
    </row>
    <row r="833" spans="1:5" x14ac:dyDescent="0.3">
      <c r="A833" s="344"/>
      <c r="B833" s="344"/>
      <c r="C833" s="344"/>
      <c r="D833" s="344"/>
      <c r="E833" s="763"/>
    </row>
    <row r="834" spans="1:5" x14ac:dyDescent="0.3">
      <c r="A834" s="344"/>
      <c r="B834" s="344"/>
      <c r="C834" s="344"/>
      <c r="D834" s="344"/>
      <c r="E834" s="763"/>
    </row>
    <row r="835" spans="1:5" x14ac:dyDescent="0.3">
      <c r="A835" s="344"/>
      <c r="B835" s="344"/>
      <c r="C835" s="344"/>
      <c r="D835" s="344"/>
      <c r="E835" s="763"/>
    </row>
    <row r="836" spans="1:5" x14ac:dyDescent="0.3">
      <c r="A836" s="344"/>
      <c r="B836" s="344"/>
      <c r="C836" s="344"/>
      <c r="D836" s="344"/>
      <c r="E836" s="763"/>
    </row>
    <row r="837" spans="1:5" x14ac:dyDescent="0.3">
      <c r="A837" s="344"/>
      <c r="B837" s="344"/>
      <c r="C837" s="344"/>
      <c r="D837" s="344"/>
      <c r="E837" s="763"/>
    </row>
    <row r="838" spans="1:5" x14ac:dyDescent="0.3">
      <c r="A838" s="344"/>
      <c r="B838" s="344"/>
      <c r="C838" s="344"/>
      <c r="D838" s="344"/>
      <c r="E838" s="763"/>
    </row>
    <row r="839" spans="1:5" x14ac:dyDescent="0.3">
      <c r="A839" s="344"/>
      <c r="B839" s="344"/>
      <c r="C839" s="344"/>
      <c r="D839" s="344"/>
      <c r="E839" s="763"/>
    </row>
    <row r="840" spans="1:5" x14ac:dyDescent="0.3">
      <c r="A840" s="344"/>
      <c r="B840" s="344"/>
      <c r="C840" s="344"/>
      <c r="D840" s="344"/>
      <c r="E840" s="763"/>
    </row>
    <row r="841" spans="1:5" x14ac:dyDescent="0.3">
      <c r="A841" s="344"/>
      <c r="B841" s="344"/>
      <c r="C841" s="344"/>
      <c r="D841" s="344"/>
      <c r="E841" s="763"/>
    </row>
    <row r="842" spans="1:5" x14ac:dyDescent="0.3">
      <c r="A842" s="344"/>
      <c r="B842" s="344"/>
      <c r="C842" s="344"/>
      <c r="D842" s="344"/>
      <c r="E842" s="763"/>
    </row>
    <row r="843" spans="1:5" x14ac:dyDescent="0.3">
      <c r="A843" s="344"/>
      <c r="B843" s="344"/>
      <c r="C843" s="344"/>
      <c r="D843" s="344"/>
      <c r="E843" s="763"/>
    </row>
    <row r="844" spans="1:5" x14ac:dyDescent="0.3">
      <c r="A844" s="344"/>
      <c r="B844" s="344"/>
      <c r="C844" s="344"/>
      <c r="D844" s="344"/>
      <c r="E844" s="763"/>
    </row>
    <row r="845" spans="1:5" x14ac:dyDescent="0.3">
      <c r="A845" s="344"/>
      <c r="B845" s="344"/>
      <c r="C845" s="344"/>
      <c r="D845" s="344"/>
      <c r="E845" s="763"/>
    </row>
    <row r="846" spans="1:5" x14ac:dyDescent="0.3">
      <c r="A846" s="344"/>
      <c r="B846" s="344"/>
      <c r="C846" s="344"/>
      <c r="D846" s="344"/>
      <c r="E846" s="763"/>
    </row>
    <row r="847" spans="1:5" x14ac:dyDescent="0.3">
      <c r="A847" s="344"/>
      <c r="B847" s="344"/>
      <c r="C847" s="344"/>
      <c r="D847" s="344"/>
      <c r="E847" s="763"/>
    </row>
    <row r="848" spans="1:5" x14ac:dyDescent="0.3">
      <c r="A848" s="344"/>
      <c r="B848" s="344"/>
      <c r="C848" s="344"/>
      <c r="D848" s="344"/>
      <c r="E848" s="763"/>
    </row>
    <row r="849" spans="1:5" x14ac:dyDescent="0.3">
      <c r="A849" s="344"/>
      <c r="B849" s="344"/>
      <c r="C849" s="344"/>
      <c r="D849" s="344"/>
      <c r="E849" s="763"/>
    </row>
    <row r="850" spans="1:5" x14ac:dyDescent="0.3">
      <c r="A850" s="344"/>
      <c r="B850" s="344"/>
      <c r="C850" s="344"/>
      <c r="D850" s="344"/>
      <c r="E850" s="763"/>
    </row>
    <row r="851" spans="1:5" x14ac:dyDescent="0.3">
      <c r="A851" s="344"/>
      <c r="B851" s="344"/>
      <c r="C851" s="344"/>
      <c r="D851" s="344"/>
      <c r="E851" s="763"/>
    </row>
    <row r="852" spans="1:5" x14ac:dyDescent="0.3">
      <c r="A852" s="344"/>
      <c r="B852" s="344"/>
      <c r="C852" s="344"/>
      <c r="D852" s="344"/>
      <c r="E852" s="763"/>
    </row>
    <row r="853" spans="1:5" x14ac:dyDescent="0.3">
      <c r="A853" s="344"/>
      <c r="B853" s="344"/>
      <c r="C853" s="344"/>
      <c r="D853" s="344"/>
      <c r="E853" s="763"/>
    </row>
    <row r="854" spans="1:5" x14ac:dyDescent="0.3">
      <c r="A854" s="344"/>
      <c r="B854" s="344"/>
      <c r="C854" s="344"/>
      <c r="D854" s="344"/>
      <c r="E854" s="763"/>
    </row>
    <row r="855" spans="1:5" x14ac:dyDescent="0.3">
      <c r="A855" s="344"/>
      <c r="B855" s="344"/>
      <c r="C855" s="344"/>
      <c r="D855" s="344"/>
      <c r="E855" s="763"/>
    </row>
    <row r="856" spans="1:5" x14ac:dyDescent="0.3">
      <c r="A856" s="344"/>
      <c r="B856" s="344"/>
      <c r="C856" s="344"/>
      <c r="D856" s="344"/>
      <c r="E856" s="763"/>
    </row>
    <row r="857" spans="1:5" x14ac:dyDescent="0.3">
      <c r="A857" s="344"/>
      <c r="B857" s="344"/>
      <c r="C857" s="344"/>
      <c r="D857" s="344"/>
      <c r="E857" s="763"/>
    </row>
    <row r="858" spans="1:5" x14ac:dyDescent="0.3">
      <c r="A858" s="344"/>
      <c r="B858" s="344"/>
      <c r="C858" s="344"/>
      <c r="D858" s="344"/>
      <c r="E858" s="763"/>
    </row>
    <row r="859" spans="1:5" x14ac:dyDescent="0.3">
      <c r="A859" s="344"/>
      <c r="B859" s="344"/>
      <c r="C859" s="344"/>
      <c r="D859" s="344"/>
      <c r="E859" s="763"/>
    </row>
    <row r="860" spans="1:5" x14ac:dyDescent="0.3">
      <c r="A860" s="344"/>
      <c r="B860" s="344"/>
      <c r="C860" s="344"/>
      <c r="D860" s="344"/>
      <c r="E860" s="763"/>
    </row>
    <row r="861" spans="1:5" x14ac:dyDescent="0.3">
      <c r="A861" s="344"/>
      <c r="B861" s="344"/>
      <c r="C861" s="344"/>
      <c r="D861" s="344"/>
      <c r="E861" s="763"/>
    </row>
    <row r="862" spans="1:5" x14ac:dyDescent="0.3">
      <c r="A862" s="344"/>
      <c r="B862" s="344"/>
      <c r="C862" s="344"/>
      <c r="D862" s="344"/>
      <c r="E862" s="763"/>
    </row>
    <row r="863" spans="1:5" x14ac:dyDescent="0.3">
      <c r="A863" s="344"/>
      <c r="B863" s="344"/>
      <c r="C863" s="344"/>
      <c r="D863" s="344"/>
      <c r="E863" s="763"/>
    </row>
    <row r="864" spans="1:5" x14ac:dyDescent="0.3">
      <c r="A864" s="344"/>
      <c r="B864" s="344"/>
      <c r="C864" s="344"/>
      <c r="D864" s="344"/>
      <c r="E864" s="763"/>
    </row>
    <row r="865" spans="1:5" x14ac:dyDescent="0.3">
      <c r="A865" s="344"/>
      <c r="B865" s="344"/>
      <c r="C865" s="344"/>
      <c r="D865" s="344"/>
      <c r="E865" s="763"/>
    </row>
    <row r="866" spans="1:5" x14ac:dyDescent="0.3">
      <c r="A866" s="344"/>
      <c r="B866" s="344"/>
      <c r="C866" s="344"/>
      <c r="D866" s="344"/>
      <c r="E866" s="763"/>
    </row>
    <row r="867" spans="1:5" x14ac:dyDescent="0.3">
      <c r="A867" s="344"/>
      <c r="B867" s="344"/>
      <c r="C867" s="344"/>
      <c r="D867" s="344"/>
      <c r="E867" s="763"/>
    </row>
    <row r="868" spans="1:5" x14ac:dyDescent="0.3">
      <c r="A868" s="344"/>
      <c r="B868" s="344"/>
      <c r="C868" s="344"/>
      <c r="D868" s="344"/>
      <c r="E868" s="763"/>
    </row>
    <row r="869" spans="1:5" x14ac:dyDescent="0.3">
      <c r="A869" s="344"/>
      <c r="B869" s="344"/>
      <c r="C869" s="344"/>
      <c r="D869" s="344"/>
      <c r="E869" s="763"/>
    </row>
    <row r="870" spans="1:5" x14ac:dyDescent="0.3">
      <c r="A870" s="344"/>
      <c r="B870" s="344"/>
      <c r="C870" s="344"/>
      <c r="D870" s="344"/>
      <c r="E870" s="763"/>
    </row>
    <row r="871" spans="1:5" x14ac:dyDescent="0.3">
      <c r="A871" s="344"/>
      <c r="B871" s="344"/>
      <c r="C871" s="344"/>
      <c r="D871" s="344"/>
      <c r="E871" s="763"/>
    </row>
    <row r="872" spans="1:5" x14ac:dyDescent="0.3">
      <c r="A872" s="344"/>
      <c r="B872" s="344"/>
      <c r="C872" s="344"/>
      <c r="D872" s="344"/>
      <c r="E872" s="763"/>
    </row>
    <row r="873" spans="1:5" x14ac:dyDescent="0.3">
      <c r="A873" s="344"/>
      <c r="B873" s="344"/>
      <c r="C873" s="344"/>
      <c r="D873" s="344"/>
      <c r="E873" s="763"/>
    </row>
    <row r="874" spans="1:5" x14ac:dyDescent="0.3">
      <c r="A874" s="344"/>
      <c r="B874" s="344"/>
      <c r="C874" s="344"/>
      <c r="D874" s="344"/>
      <c r="E874" s="763"/>
    </row>
    <row r="875" spans="1:5" x14ac:dyDescent="0.3">
      <c r="A875" s="344"/>
      <c r="B875" s="344"/>
      <c r="C875" s="344"/>
      <c r="D875" s="344"/>
      <c r="E875" s="763"/>
    </row>
    <row r="876" spans="1:5" x14ac:dyDescent="0.3">
      <c r="A876" s="344"/>
      <c r="B876" s="344"/>
      <c r="C876" s="344"/>
      <c r="D876" s="344"/>
      <c r="E876" s="763"/>
    </row>
    <row r="877" spans="1:5" x14ac:dyDescent="0.3">
      <c r="A877" s="344"/>
      <c r="B877" s="344"/>
      <c r="C877" s="344"/>
      <c r="D877" s="344"/>
      <c r="E877" s="763"/>
    </row>
    <row r="878" spans="1:5" x14ac:dyDescent="0.3">
      <c r="A878" s="344"/>
      <c r="B878" s="344"/>
      <c r="C878" s="344"/>
      <c r="D878" s="344"/>
      <c r="E878" s="763"/>
    </row>
    <row r="879" spans="1:5" x14ac:dyDescent="0.3">
      <c r="A879" s="344"/>
      <c r="B879" s="344"/>
      <c r="C879" s="344"/>
      <c r="D879" s="344"/>
      <c r="E879" s="763"/>
    </row>
    <row r="880" spans="1:5" x14ac:dyDescent="0.3">
      <c r="A880" s="344"/>
      <c r="B880" s="344"/>
      <c r="C880" s="344"/>
      <c r="D880" s="344"/>
      <c r="E880" s="763"/>
    </row>
    <row r="881" spans="1:5" x14ac:dyDescent="0.3">
      <c r="A881" s="344"/>
      <c r="B881" s="344"/>
      <c r="C881" s="344"/>
      <c r="D881" s="344"/>
      <c r="E881" s="763"/>
    </row>
    <row r="882" spans="1:5" x14ac:dyDescent="0.3">
      <c r="A882" s="344"/>
      <c r="B882" s="344"/>
      <c r="C882" s="344"/>
      <c r="D882" s="344"/>
      <c r="E882" s="763"/>
    </row>
    <row r="883" spans="1:5" x14ac:dyDescent="0.3">
      <c r="A883" s="344"/>
      <c r="B883" s="344"/>
      <c r="C883" s="344"/>
      <c r="D883" s="344"/>
      <c r="E883" s="763"/>
    </row>
    <row r="884" spans="1:5" x14ac:dyDescent="0.3">
      <c r="A884" s="344"/>
      <c r="B884" s="344"/>
      <c r="C884" s="344"/>
      <c r="D884" s="344"/>
      <c r="E884" s="763"/>
    </row>
    <row r="885" spans="1:5" x14ac:dyDescent="0.3">
      <c r="A885" s="344"/>
      <c r="B885" s="344"/>
      <c r="C885" s="344"/>
      <c r="D885" s="344"/>
      <c r="E885" s="763"/>
    </row>
    <row r="886" spans="1:5" x14ac:dyDescent="0.3">
      <c r="A886" s="344"/>
      <c r="B886" s="344"/>
      <c r="C886" s="344"/>
      <c r="D886" s="344"/>
      <c r="E886" s="763"/>
    </row>
    <row r="887" spans="1:5" x14ac:dyDescent="0.3">
      <c r="A887" s="344"/>
      <c r="B887" s="344"/>
      <c r="C887" s="344"/>
      <c r="D887" s="344"/>
      <c r="E887" s="763"/>
    </row>
    <row r="888" spans="1:5" x14ac:dyDescent="0.3">
      <c r="A888" s="344"/>
      <c r="B888" s="344"/>
      <c r="C888" s="344"/>
      <c r="D888" s="344"/>
      <c r="E888" s="763"/>
    </row>
    <row r="889" spans="1:5" x14ac:dyDescent="0.3">
      <c r="A889" s="344"/>
      <c r="B889" s="344"/>
      <c r="C889" s="344"/>
      <c r="D889" s="344"/>
      <c r="E889" s="763"/>
    </row>
    <row r="890" spans="1:5" x14ac:dyDescent="0.3">
      <c r="A890" s="344"/>
      <c r="B890" s="344"/>
      <c r="C890" s="344"/>
      <c r="D890" s="344"/>
      <c r="E890" s="763"/>
    </row>
    <row r="891" spans="1:5" x14ac:dyDescent="0.3">
      <c r="A891" s="344"/>
      <c r="B891" s="344"/>
      <c r="C891" s="344"/>
      <c r="D891" s="344"/>
      <c r="E891" s="763"/>
    </row>
    <row r="892" spans="1:5" x14ac:dyDescent="0.3">
      <c r="A892" s="344"/>
      <c r="B892" s="344"/>
      <c r="C892" s="344"/>
      <c r="D892" s="344"/>
      <c r="E892" s="763"/>
    </row>
    <row r="893" spans="1:5" x14ac:dyDescent="0.3">
      <c r="A893" s="344"/>
      <c r="B893" s="344"/>
      <c r="C893" s="344"/>
      <c r="D893" s="344"/>
      <c r="E893" s="763"/>
    </row>
    <row r="894" spans="1:5" x14ac:dyDescent="0.3">
      <c r="A894" s="344"/>
      <c r="B894" s="344"/>
      <c r="C894" s="344"/>
      <c r="D894" s="344"/>
      <c r="E894" s="763"/>
    </row>
    <row r="895" spans="1:5" x14ac:dyDescent="0.3">
      <c r="A895" s="344"/>
      <c r="B895" s="344"/>
      <c r="C895" s="344"/>
      <c r="D895" s="344"/>
      <c r="E895" s="763"/>
    </row>
    <row r="896" spans="1:5" x14ac:dyDescent="0.3">
      <c r="A896" s="344"/>
      <c r="B896" s="344"/>
      <c r="C896" s="344"/>
      <c r="D896" s="344"/>
      <c r="E896" s="763"/>
    </row>
    <row r="897" spans="1:5" x14ac:dyDescent="0.3">
      <c r="A897" s="344"/>
      <c r="B897" s="344"/>
      <c r="C897" s="344"/>
      <c r="D897" s="344"/>
      <c r="E897" s="763"/>
    </row>
    <row r="898" spans="1:5" x14ac:dyDescent="0.3">
      <c r="A898" s="344"/>
      <c r="B898" s="344"/>
      <c r="C898" s="344"/>
      <c r="D898" s="344"/>
      <c r="E898" s="763"/>
    </row>
    <row r="899" spans="1:5" x14ac:dyDescent="0.3">
      <c r="A899" s="344"/>
      <c r="B899" s="344"/>
      <c r="C899" s="344"/>
      <c r="D899" s="344"/>
      <c r="E899" s="763"/>
    </row>
    <row r="900" spans="1:5" x14ac:dyDescent="0.3">
      <c r="A900" s="344"/>
      <c r="B900" s="344"/>
      <c r="C900" s="344"/>
      <c r="D900" s="344"/>
      <c r="E900" s="763"/>
    </row>
    <row r="901" spans="1:5" x14ac:dyDescent="0.3">
      <c r="A901" s="344"/>
      <c r="B901" s="344"/>
      <c r="C901" s="344"/>
      <c r="D901" s="344"/>
      <c r="E901" s="763"/>
    </row>
    <row r="902" spans="1:5" x14ac:dyDescent="0.3">
      <c r="A902" s="344"/>
      <c r="B902" s="344"/>
      <c r="C902" s="344"/>
      <c r="D902" s="344"/>
      <c r="E902" s="763"/>
    </row>
    <row r="903" spans="1:5" x14ac:dyDescent="0.3">
      <c r="A903" s="344"/>
      <c r="B903" s="344"/>
      <c r="C903" s="344"/>
      <c r="D903" s="344"/>
      <c r="E903" s="763"/>
    </row>
    <row r="904" spans="1:5" x14ac:dyDescent="0.3">
      <c r="A904" s="344"/>
      <c r="B904" s="344"/>
      <c r="C904" s="344"/>
      <c r="D904" s="344"/>
      <c r="E904" s="763"/>
    </row>
    <row r="905" spans="1:5" x14ac:dyDescent="0.3">
      <c r="A905" s="344"/>
      <c r="B905" s="344"/>
      <c r="C905" s="344"/>
      <c r="D905" s="344"/>
      <c r="E905" s="763"/>
    </row>
    <row r="906" spans="1:5" x14ac:dyDescent="0.3">
      <c r="A906" s="344"/>
      <c r="B906" s="344"/>
      <c r="C906" s="344"/>
      <c r="D906" s="344"/>
      <c r="E906" s="763"/>
    </row>
    <row r="907" spans="1:5" x14ac:dyDescent="0.3">
      <c r="A907" s="344"/>
      <c r="B907" s="344"/>
      <c r="C907" s="344"/>
      <c r="D907" s="344"/>
      <c r="E907" s="763"/>
    </row>
    <row r="908" spans="1:5" x14ac:dyDescent="0.3">
      <c r="A908" s="344"/>
      <c r="B908" s="344"/>
      <c r="C908" s="344"/>
      <c r="D908" s="344"/>
      <c r="E908" s="763"/>
    </row>
    <row r="909" spans="1:5" x14ac:dyDescent="0.3">
      <c r="A909" s="344"/>
      <c r="B909" s="344"/>
      <c r="C909" s="344"/>
      <c r="D909" s="344"/>
      <c r="E909" s="763"/>
    </row>
    <row r="910" spans="1:5" x14ac:dyDescent="0.3">
      <c r="A910" s="344"/>
      <c r="B910" s="344"/>
      <c r="C910" s="344"/>
      <c r="D910" s="344"/>
      <c r="E910" s="763"/>
    </row>
    <row r="911" spans="1:5" x14ac:dyDescent="0.3">
      <c r="A911" s="344"/>
      <c r="B911" s="344"/>
      <c r="C911" s="344"/>
      <c r="D911" s="344"/>
      <c r="E911" s="763"/>
    </row>
    <row r="912" spans="1:5" x14ac:dyDescent="0.3">
      <c r="A912" s="344"/>
      <c r="B912" s="344"/>
      <c r="C912" s="344"/>
      <c r="D912" s="344"/>
      <c r="E912" s="763"/>
    </row>
    <row r="913" spans="1:5" x14ac:dyDescent="0.3">
      <c r="A913" s="344"/>
      <c r="B913" s="344"/>
      <c r="C913" s="344"/>
      <c r="D913" s="344"/>
      <c r="E913" s="763"/>
    </row>
    <row r="914" spans="1:5" x14ac:dyDescent="0.3">
      <c r="A914" s="344"/>
      <c r="B914" s="344"/>
      <c r="C914" s="344"/>
      <c r="D914" s="344"/>
      <c r="E914" s="763"/>
    </row>
    <row r="915" spans="1:5" x14ac:dyDescent="0.3">
      <c r="A915" s="344"/>
      <c r="B915" s="344"/>
      <c r="C915" s="344"/>
      <c r="D915" s="344"/>
      <c r="E915" s="763"/>
    </row>
    <row r="916" spans="1:5" x14ac:dyDescent="0.3">
      <c r="A916" s="344"/>
      <c r="B916" s="344"/>
      <c r="C916" s="344"/>
      <c r="D916" s="344"/>
      <c r="E916" s="763"/>
    </row>
    <row r="917" spans="1:5" x14ac:dyDescent="0.3">
      <c r="A917" s="344"/>
      <c r="B917" s="344"/>
      <c r="C917" s="344"/>
      <c r="D917" s="344"/>
      <c r="E917" s="763"/>
    </row>
    <row r="918" spans="1:5" x14ac:dyDescent="0.3">
      <c r="A918" s="344"/>
      <c r="B918" s="344"/>
      <c r="C918" s="344"/>
      <c r="D918" s="344"/>
      <c r="E918" s="763"/>
    </row>
    <row r="919" spans="1:5" x14ac:dyDescent="0.3">
      <c r="A919" s="344"/>
      <c r="B919" s="344"/>
      <c r="C919" s="344"/>
      <c r="D919" s="344"/>
      <c r="E919" s="763"/>
    </row>
    <row r="920" spans="1:5" x14ac:dyDescent="0.3">
      <c r="A920" s="344"/>
      <c r="B920" s="344"/>
      <c r="C920" s="344"/>
      <c r="D920" s="344"/>
      <c r="E920" s="763"/>
    </row>
    <row r="921" spans="1:5" x14ac:dyDescent="0.3">
      <c r="A921" s="344"/>
      <c r="B921" s="344"/>
      <c r="C921" s="344"/>
      <c r="D921" s="344"/>
      <c r="E921" s="763"/>
    </row>
    <row r="922" spans="1:5" x14ac:dyDescent="0.3">
      <c r="A922" s="344"/>
      <c r="B922" s="344"/>
      <c r="C922" s="344"/>
      <c r="D922" s="344"/>
      <c r="E922" s="763"/>
    </row>
    <row r="923" spans="1:5" x14ac:dyDescent="0.3">
      <c r="A923" s="344"/>
      <c r="B923" s="344"/>
      <c r="C923" s="344"/>
      <c r="D923" s="344"/>
      <c r="E923" s="763"/>
    </row>
    <row r="924" spans="1:5" x14ac:dyDescent="0.3">
      <c r="A924" s="344"/>
      <c r="B924" s="344"/>
      <c r="C924" s="344"/>
      <c r="D924" s="344"/>
      <c r="E924" s="763"/>
    </row>
    <row r="925" spans="1:5" x14ac:dyDescent="0.3">
      <c r="A925" s="344"/>
      <c r="B925" s="344"/>
      <c r="C925" s="344"/>
      <c r="D925" s="344"/>
      <c r="E925" s="763"/>
    </row>
    <row r="926" spans="1:5" x14ac:dyDescent="0.3">
      <c r="A926" s="344"/>
      <c r="B926" s="344"/>
      <c r="C926" s="344"/>
      <c r="D926" s="344"/>
      <c r="E926" s="763"/>
    </row>
    <row r="927" spans="1:5" x14ac:dyDescent="0.3">
      <c r="A927" s="344"/>
      <c r="B927" s="344"/>
      <c r="C927" s="344"/>
      <c r="D927" s="344"/>
      <c r="E927" s="763"/>
    </row>
    <row r="928" spans="1:5" x14ac:dyDescent="0.3">
      <c r="A928" s="344"/>
      <c r="B928" s="344"/>
      <c r="C928" s="344"/>
      <c r="D928" s="344"/>
      <c r="E928" s="763"/>
    </row>
    <row r="929" spans="1:5" x14ac:dyDescent="0.3">
      <c r="A929" s="344"/>
      <c r="B929" s="344"/>
      <c r="C929" s="344"/>
      <c r="D929" s="344"/>
      <c r="E929" s="763"/>
    </row>
    <row r="930" spans="1:5" x14ac:dyDescent="0.3">
      <c r="A930" s="344"/>
      <c r="B930" s="344"/>
      <c r="C930" s="344"/>
      <c r="D930" s="344"/>
      <c r="E930" s="763"/>
    </row>
    <row r="931" spans="1:5" x14ac:dyDescent="0.3">
      <c r="A931" s="344"/>
      <c r="B931" s="344"/>
      <c r="C931" s="344"/>
      <c r="D931" s="344"/>
      <c r="E931" s="763"/>
    </row>
    <row r="932" spans="1:5" x14ac:dyDescent="0.3">
      <c r="A932" s="344"/>
      <c r="B932" s="344"/>
      <c r="C932" s="344"/>
      <c r="D932" s="344"/>
      <c r="E932" s="763"/>
    </row>
    <row r="933" spans="1:5" x14ac:dyDescent="0.3">
      <c r="A933" s="344"/>
      <c r="B933" s="344"/>
      <c r="C933" s="344"/>
      <c r="D933" s="344"/>
      <c r="E933" s="763"/>
    </row>
    <row r="934" spans="1:5" x14ac:dyDescent="0.3">
      <c r="A934" s="344"/>
      <c r="B934" s="344"/>
      <c r="C934" s="344"/>
      <c r="D934" s="344"/>
      <c r="E934" s="763"/>
    </row>
    <row r="935" spans="1:5" x14ac:dyDescent="0.3">
      <c r="A935" s="344"/>
      <c r="B935" s="344"/>
      <c r="C935" s="344"/>
      <c r="D935" s="344"/>
      <c r="E935" s="763"/>
    </row>
    <row r="936" spans="1:5" x14ac:dyDescent="0.3">
      <c r="A936" s="344"/>
      <c r="B936" s="344"/>
      <c r="C936" s="344"/>
      <c r="D936" s="344"/>
      <c r="E936" s="763"/>
    </row>
    <row r="937" spans="1:5" x14ac:dyDescent="0.3">
      <c r="A937" s="344"/>
      <c r="B937" s="344"/>
      <c r="C937" s="344"/>
      <c r="D937" s="344"/>
      <c r="E937" s="763"/>
    </row>
    <row r="938" spans="1:5" x14ac:dyDescent="0.3">
      <c r="A938" s="344"/>
      <c r="B938" s="344"/>
      <c r="C938" s="344"/>
      <c r="D938" s="344"/>
      <c r="E938" s="763"/>
    </row>
    <row r="939" spans="1:5" x14ac:dyDescent="0.3">
      <c r="A939" s="344"/>
      <c r="B939" s="344"/>
      <c r="C939" s="344"/>
      <c r="D939" s="344"/>
      <c r="E939" s="763"/>
    </row>
    <row r="940" spans="1:5" x14ac:dyDescent="0.3">
      <c r="A940" s="344"/>
      <c r="B940" s="344"/>
      <c r="C940" s="344"/>
      <c r="D940" s="344"/>
      <c r="E940" s="763"/>
    </row>
    <row r="941" spans="1:5" x14ac:dyDescent="0.3">
      <c r="A941" s="344"/>
      <c r="B941" s="344"/>
      <c r="C941" s="344"/>
      <c r="D941" s="344"/>
      <c r="E941" s="763"/>
    </row>
    <row r="942" spans="1:5" x14ac:dyDescent="0.3">
      <c r="A942" s="344"/>
      <c r="B942" s="344"/>
      <c r="C942" s="344"/>
      <c r="D942" s="344"/>
      <c r="E942" s="763"/>
    </row>
    <row r="943" spans="1:5" x14ac:dyDescent="0.3">
      <c r="A943" s="344"/>
      <c r="B943" s="344"/>
      <c r="C943" s="344"/>
      <c r="D943" s="344"/>
      <c r="E943" s="763"/>
    </row>
    <row r="944" spans="1:5" x14ac:dyDescent="0.3">
      <c r="A944" s="344"/>
      <c r="B944" s="344"/>
      <c r="C944" s="344"/>
      <c r="D944" s="344"/>
      <c r="E944" s="763"/>
    </row>
    <row r="945" spans="1:5" x14ac:dyDescent="0.3">
      <c r="A945" s="344"/>
      <c r="B945" s="344"/>
      <c r="C945" s="344"/>
      <c r="D945" s="344"/>
      <c r="E945" s="763"/>
    </row>
    <row r="946" spans="1:5" x14ac:dyDescent="0.3">
      <c r="A946" s="344"/>
      <c r="B946" s="344"/>
      <c r="C946" s="344"/>
      <c r="D946" s="344"/>
      <c r="E946" s="763"/>
    </row>
    <row r="947" spans="1:5" x14ac:dyDescent="0.3">
      <c r="A947" s="344"/>
      <c r="B947" s="344"/>
      <c r="C947" s="344"/>
      <c r="D947" s="344"/>
      <c r="E947" s="763"/>
    </row>
    <row r="948" spans="1:5" x14ac:dyDescent="0.3">
      <c r="A948" s="344"/>
      <c r="B948" s="344"/>
      <c r="C948" s="344"/>
      <c r="D948" s="344"/>
      <c r="E948" s="763"/>
    </row>
    <row r="949" spans="1:5" x14ac:dyDescent="0.3">
      <c r="A949" s="344"/>
      <c r="B949" s="344"/>
      <c r="C949" s="344"/>
      <c r="D949" s="344"/>
      <c r="E949" s="763"/>
    </row>
    <row r="950" spans="1:5" x14ac:dyDescent="0.3">
      <c r="A950" s="344"/>
      <c r="B950" s="344"/>
      <c r="C950" s="344"/>
      <c r="D950" s="344"/>
      <c r="E950" s="763"/>
    </row>
    <row r="951" spans="1:5" x14ac:dyDescent="0.3">
      <c r="A951" s="344"/>
      <c r="B951" s="344"/>
      <c r="C951" s="344"/>
      <c r="D951" s="344"/>
      <c r="E951" s="763"/>
    </row>
    <row r="952" spans="1:5" x14ac:dyDescent="0.3">
      <c r="A952" s="344"/>
      <c r="B952" s="344"/>
      <c r="C952" s="344"/>
      <c r="D952" s="344"/>
      <c r="E952" s="763"/>
    </row>
    <row r="953" spans="1:5" x14ac:dyDescent="0.3">
      <c r="A953" s="344"/>
      <c r="B953" s="344"/>
      <c r="C953" s="344"/>
      <c r="D953" s="344"/>
      <c r="E953" s="763"/>
    </row>
    <row r="954" spans="1:5" x14ac:dyDescent="0.3">
      <c r="A954" s="344"/>
      <c r="B954" s="344"/>
      <c r="C954" s="344"/>
      <c r="D954" s="344"/>
      <c r="E954" s="763"/>
    </row>
    <row r="955" spans="1:5" x14ac:dyDescent="0.3">
      <c r="A955" s="344"/>
      <c r="B955" s="344"/>
      <c r="C955" s="344"/>
      <c r="D955" s="344"/>
      <c r="E955" s="763"/>
    </row>
    <row r="956" spans="1:5" x14ac:dyDescent="0.3">
      <c r="A956" s="344"/>
      <c r="B956" s="344"/>
      <c r="C956" s="344"/>
      <c r="D956" s="344"/>
      <c r="E956" s="763"/>
    </row>
    <row r="957" spans="1:5" x14ac:dyDescent="0.3">
      <c r="A957" s="344"/>
      <c r="B957" s="344"/>
      <c r="C957" s="344"/>
      <c r="D957" s="344"/>
      <c r="E957" s="763"/>
    </row>
    <row r="958" spans="1:5" x14ac:dyDescent="0.3">
      <c r="A958" s="344"/>
      <c r="B958" s="344"/>
      <c r="C958" s="344"/>
      <c r="D958" s="344"/>
      <c r="E958" s="763"/>
    </row>
    <row r="959" spans="1:5" x14ac:dyDescent="0.3">
      <c r="A959" s="344"/>
      <c r="B959" s="344"/>
      <c r="C959" s="344"/>
      <c r="D959" s="344"/>
      <c r="E959" s="763"/>
    </row>
    <row r="960" spans="1:5" x14ac:dyDescent="0.3">
      <c r="A960" s="344"/>
      <c r="B960" s="344"/>
      <c r="C960" s="344"/>
      <c r="D960" s="344"/>
      <c r="E960" s="763"/>
    </row>
    <row r="961" spans="1:5" x14ac:dyDescent="0.3">
      <c r="A961" s="344"/>
      <c r="B961" s="344"/>
      <c r="C961" s="344"/>
      <c r="D961" s="344"/>
      <c r="E961" s="763"/>
    </row>
    <row r="962" spans="1:5" x14ac:dyDescent="0.3">
      <c r="A962" s="344"/>
      <c r="B962" s="344"/>
      <c r="C962" s="344"/>
      <c r="D962" s="344"/>
      <c r="E962" s="763"/>
    </row>
    <row r="963" spans="1:5" x14ac:dyDescent="0.3">
      <c r="A963" s="344"/>
      <c r="B963" s="344"/>
      <c r="C963" s="344"/>
      <c r="D963" s="344"/>
      <c r="E963" s="763"/>
    </row>
    <row r="964" spans="1:5" x14ac:dyDescent="0.3">
      <c r="A964" s="344"/>
      <c r="B964" s="344"/>
      <c r="C964" s="344"/>
      <c r="D964" s="344"/>
      <c r="E964" s="763"/>
    </row>
    <row r="965" spans="1:5" x14ac:dyDescent="0.3">
      <c r="A965" s="344"/>
      <c r="B965" s="344"/>
      <c r="C965" s="344"/>
      <c r="D965" s="344"/>
      <c r="E965" s="763"/>
    </row>
    <row r="966" spans="1:5" x14ac:dyDescent="0.3">
      <c r="A966" s="344"/>
      <c r="B966" s="344"/>
      <c r="C966" s="344"/>
      <c r="D966" s="344"/>
      <c r="E966" s="763"/>
    </row>
    <row r="967" spans="1:5" x14ac:dyDescent="0.3">
      <c r="A967" s="344"/>
      <c r="B967" s="344"/>
      <c r="C967" s="344"/>
      <c r="D967" s="344"/>
      <c r="E967" s="763"/>
    </row>
    <row r="968" spans="1:5" x14ac:dyDescent="0.3">
      <c r="A968" s="344"/>
      <c r="B968" s="344"/>
      <c r="C968" s="344"/>
      <c r="D968" s="344"/>
      <c r="E968" s="763"/>
    </row>
    <row r="969" spans="1:5" x14ac:dyDescent="0.3">
      <c r="A969" s="344"/>
      <c r="B969" s="344"/>
      <c r="C969" s="344"/>
      <c r="D969" s="344"/>
      <c r="E969" s="763"/>
    </row>
    <row r="970" spans="1:5" x14ac:dyDescent="0.3">
      <c r="A970" s="344"/>
      <c r="B970" s="344"/>
      <c r="C970" s="344"/>
      <c r="D970" s="344"/>
      <c r="E970" s="763"/>
    </row>
    <row r="971" spans="1:5" x14ac:dyDescent="0.3">
      <c r="A971" s="344"/>
      <c r="B971" s="344"/>
      <c r="C971" s="344"/>
      <c r="D971" s="344"/>
      <c r="E971" s="763"/>
    </row>
    <row r="972" spans="1:5" x14ac:dyDescent="0.3">
      <c r="A972" s="344"/>
      <c r="B972" s="344"/>
      <c r="C972" s="344"/>
      <c r="D972" s="344"/>
      <c r="E972" s="763"/>
    </row>
    <row r="973" spans="1:5" x14ac:dyDescent="0.3">
      <c r="A973" s="344"/>
      <c r="B973" s="344"/>
      <c r="C973" s="344"/>
      <c r="D973" s="344"/>
      <c r="E973" s="763"/>
    </row>
    <row r="974" spans="1:5" x14ac:dyDescent="0.3">
      <c r="A974" s="344"/>
      <c r="B974" s="344"/>
      <c r="C974" s="344"/>
      <c r="D974" s="344"/>
      <c r="E974" s="763"/>
    </row>
    <row r="975" spans="1:5" x14ac:dyDescent="0.3">
      <c r="A975" s="344"/>
      <c r="B975" s="344"/>
      <c r="C975" s="344"/>
      <c r="D975" s="344"/>
      <c r="E975" s="763"/>
    </row>
    <row r="976" spans="1:5" x14ac:dyDescent="0.3">
      <c r="A976" s="344"/>
      <c r="B976" s="344"/>
      <c r="C976" s="344"/>
      <c r="D976" s="344"/>
      <c r="E976" s="763"/>
    </row>
    <row r="977" spans="1:5" x14ac:dyDescent="0.3">
      <c r="A977" s="344"/>
      <c r="B977" s="344"/>
      <c r="C977" s="344"/>
      <c r="D977" s="344"/>
      <c r="E977" s="763"/>
    </row>
    <row r="978" spans="1:5" x14ac:dyDescent="0.3">
      <c r="A978" s="344"/>
      <c r="B978" s="344"/>
      <c r="C978" s="344"/>
      <c r="D978" s="344"/>
      <c r="E978" s="763"/>
    </row>
    <row r="979" spans="1:5" x14ac:dyDescent="0.3">
      <c r="A979" s="344"/>
      <c r="B979" s="344"/>
      <c r="C979" s="344"/>
      <c r="D979" s="344"/>
      <c r="E979" s="763"/>
    </row>
    <row r="980" spans="1:5" x14ac:dyDescent="0.3">
      <c r="A980" s="344"/>
      <c r="B980" s="344"/>
      <c r="C980" s="344"/>
      <c r="D980" s="344"/>
      <c r="E980" s="763"/>
    </row>
    <row r="981" spans="1:5" x14ac:dyDescent="0.3">
      <c r="A981" s="344"/>
      <c r="B981" s="344"/>
      <c r="C981" s="344"/>
      <c r="D981" s="344"/>
      <c r="E981" s="763"/>
    </row>
    <row r="982" spans="1:5" x14ac:dyDescent="0.3">
      <c r="A982" s="344"/>
      <c r="B982" s="344"/>
      <c r="C982" s="344"/>
      <c r="D982" s="344"/>
      <c r="E982" s="763"/>
    </row>
    <row r="983" spans="1:5" x14ac:dyDescent="0.3">
      <c r="A983" s="344"/>
      <c r="B983" s="344"/>
      <c r="C983" s="344"/>
      <c r="D983" s="344"/>
      <c r="E983" s="763"/>
    </row>
    <row r="984" spans="1:5" x14ac:dyDescent="0.3">
      <c r="A984" s="344"/>
      <c r="B984" s="344"/>
      <c r="C984" s="344"/>
      <c r="D984" s="344"/>
      <c r="E984" s="763"/>
    </row>
    <row r="985" spans="1:5" x14ac:dyDescent="0.3">
      <c r="A985" s="344"/>
      <c r="B985" s="344"/>
      <c r="C985" s="344"/>
      <c r="D985" s="344"/>
      <c r="E985" s="763"/>
    </row>
    <row r="986" spans="1:5" x14ac:dyDescent="0.3">
      <c r="A986" s="344"/>
      <c r="B986" s="344"/>
      <c r="C986" s="344"/>
      <c r="D986" s="344"/>
      <c r="E986" s="763"/>
    </row>
    <row r="987" spans="1:5" x14ac:dyDescent="0.3">
      <c r="A987" s="344"/>
      <c r="B987" s="344"/>
      <c r="C987" s="344"/>
      <c r="D987" s="344"/>
      <c r="E987" s="763"/>
    </row>
    <row r="988" spans="1:5" x14ac:dyDescent="0.3">
      <c r="A988" s="344"/>
      <c r="B988" s="344"/>
      <c r="C988" s="344"/>
      <c r="D988" s="344"/>
      <c r="E988" s="763"/>
    </row>
    <row r="989" spans="1:5" x14ac:dyDescent="0.3">
      <c r="A989" s="344"/>
      <c r="B989" s="344"/>
      <c r="C989" s="344"/>
      <c r="D989" s="344"/>
      <c r="E989" s="763"/>
    </row>
    <row r="990" spans="1:5" x14ac:dyDescent="0.3">
      <c r="A990" s="344"/>
      <c r="B990" s="344"/>
      <c r="C990" s="344"/>
      <c r="D990" s="344"/>
      <c r="E990" s="763"/>
    </row>
    <row r="991" spans="1:5" x14ac:dyDescent="0.3">
      <c r="A991" s="344"/>
      <c r="B991" s="344"/>
      <c r="C991" s="344"/>
      <c r="D991" s="344"/>
      <c r="E991" s="763"/>
    </row>
    <row r="992" spans="1:5" x14ac:dyDescent="0.3">
      <c r="A992" s="344"/>
      <c r="B992" s="344"/>
      <c r="C992" s="344"/>
      <c r="D992" s="344"/>
      <c r="E992" s="763"/>
    </row>
    <row r="993" spans="1:5" x14ac:dyDescent="0.3">
      <c r="A993" s="344"/>
      <c r="B993" s="344"/>
      <c r="C993" s="344"/>
      <c r="D993" s="344"/>
      <c r="E993" s="763"/>
    </row>
    <row r="994" spans="1:5" x14ac:dyDescent="0.3">
      <c r="A994" s="344"/>
      <c r="B994" s="344"/>
      <c r="C994" s="344"/>
      <c r="D994" s="344"/>
      <c r="E994" s="763"/>
    </row>
    <row r="995" spans="1:5" x14ac:dyDescent="0.3">
      <c r="A995" s="344"/>
      <c r="B995" s="344"/>
      <c r="C995" s="344"/>
      <c r="D995" s="344"/>
      <c r="E995" s="763"/>
    </row>
    <row r="996" spans="1:5" x14ac:dyDescent="0.3">
      <c r="A996" s="344"/>
      <c r="B996" s="344"/>
      <c r="C996" s="344"/>
      <c r="D996" s="344"/>
      <c r="E996" s="763"/>
    </row>
    <row r="997" spans="1:5" x14ac:dyDescent="0.3">
      <c r="A997" s="344"/>
      <c r="B997" s="344"/>
      <c r="C997" s="344"/>
      <c r="D997" s="344"/>
      <c r="E997" s="763"/>
    </row>
    <row r="998" spans="1:5" x14ac:dyDescent="0.3">
      <c r="A998" s="344"/>
      <c r="B998" s="344"/>
      <c r="C998" s="344"/>
      <c r="D998" s="344"/>
      <c r="E998" s="763"/>
    </row>
    <row r="999" spans="1:5" x14ac:dyDescent="0.3">
      <c r="A999" s="344"/>
      <c r="B999" s="344"/>
      <c r="C999" s="344"/>
      <c r="D999" s="344"/>
      <c r="E999" s="763"/>
    </row>
    <row r="1000" spans="1:5" x14ac:dyDescent="0.3">
      <c r="A1000" s="344"/>
      <c r="B1000" s="344"/>
      <c r="C1000" s="344"/>
      <c r="D1000" s="344"/>
      <c r="E1000" s="763"/>
    </row>
    <row r="1001" spans="1:5" x14ac:dyDescent="0.3">
      <c r="A1001" s="344"/>
      <c r="B1001" s="344"/>
      <c r="C1001" s="344"/>
      <c r="D1001" s="344"/>
      <c r="E1001" s="763"/>
    </row>
    <row r="1002" spans="1:5" x14ac:dyDescent="0.3">
      <c r="A1002" s="344"/>
      <c r="B1002" s="344"/>
      <c r="C1002" s="344"/>
      <c r="D1002" s="344"/>
      <c r="E1002" s="763"/>
    </row>
    <row r="1003" spans="1:5" x14ac:dyDescent="0.3">
      <c r="A1003" s="344"/>
      <c r="B1003" s="344"/>
      <c r="C1003" s="344"/>
      <c r="D1003" s="344"/>
      <c r="E1003" s="763"/>
    </row>
    <row r="1004" spans="1:5" x14ac:dyDescent="0.3">
      <c r="A1004" s="344"/>
      <c r="B1004" s="344"/>
      <c r="C1004" s="344"/>
      <c r="D1004" s="344"/>
      <c r="E1004" s="763"/>
    </row>
    <row r="1005" spans="1:5" x14ac:dyDescent="0.3">
      <c r="A1005" s="344"/>
      <c r="B1005" s="344"/>
      <c r="C1005" s="344"/>
      <c r="D1005" s="344"/>
      <c r="E1005" s="763"/>
    </row>
    <row r="1006" spans="1:5" x14ac:dyDescent="0.3">
      <c r="A1006" s="344"/>
      <c r="B1006" s="344"/>
      <c r="C1006" s="344"/>
      <c r="D1006" s="344"/>
      <c r="E1006" s="763"/>
    </row>
    <row r="1007" spans="1:5" x14ac:dyDescent="0.3">
      <c r="A1007" s="344"/>
      <c r="B1007" s="344"/>
      <c r="C1007" s="344"/>
      <c r="D1007" s="344"/>
      <c r="E1007" s="763"/>
    </row>
    <row r="1008" spans="1:5" x14ac:dyDescent="0.3">
      <c r="A1008" s="344"/>
      <c r="B1008" s="344"/>
      <c r="C1008" s="344"/>
      <c r="D1008" s="344"/>
      <c r="E1008" s="763"/>
    </row>
    <row r="1009" spans="1:5" x14ac:dyDescent="0.3">
      <c r="A1009" s="344"/>
      <c r="B1009" s="344"/>
      <c r="C1009" s="344"/>
      <c r="D1009" s="344"/>
      <c r="E1009" s="763"/>
    </row>
    <row r="1010" spans="1:5" x14ac:dyDescent="0.3">
      <c r="A1010" s="344"/>
      <c r="B1010" s="344"/>
      <c r="C1010" s="344"/>
      <c r="D1010" s="344"/>
      <c r="E1010" s="763"/>
    </row>
    <row r="1011" spans="1:5" x14ac:dyDescent="0.3">
      <c r="A1011" s="344"/>
      <c r="B1011" s="344"/>
      <c r="C1011" s="344"/>
      <c r="D1011" s="344"/>
      <c r="E1011" s="763"/>
    </row>
    <row r="1012" spans="1:5" x14ac:dyDescent="0.3">
      <c r="A1012" s="344"/>
      <c r="B1012" s="344"/>
      <c r="C1012" s="344"/>
      <c r="D1012" s="344"/>
      <c r="E1012" s="763"/>
    </row>
    <row r="1013" spans="1:5" x14ac:dyDescent="0.3">
      <c r="A1013" s="344"/>
      <c r="B1013" s="344"/>
      <c r="C1013" s="344"/>
      <c r="D1013" s="344"/>
      <c r="E1013" s="763"/>
    </row>
    <row r="1014" spans="1:5" x14ac:dyDescent="0.3">
      <c r="A1014" s="344"/>
      <c r="B1014" s="344"/>
      <c r="C1014" s="344"/>
      <c r="D1014" s="344"/>
      <c r="E1014" s="763"/>
    </row>
    <row r="1015" spans="1:5" x14ac:dyDescent="0.3">
      <c r="A1015" s="344"/>
      <c r="B1015" s="344"/>
      <c r="C1015" s="344"/>
      <c r="D1015" s="344"/>
      <c r="E1015" s="763"/>
    </row>
    <row r="1016" spans="1:5" x14ac:dyDescent="0.3">
      <c r="A1016" s="344"/>
      <c r="B1016" s="344"/>
      <c r="C1016" s="344"/>
      <c r="D1016" s="344"/>
      <c r="E1016" s="763"/>
    </row>
    <row r="1017" spans="1:5" x14ac:dyDescent="0.3">
      <c r="A1017" s="344"/>
      <c r="B1017" s="344"/>
      <c r="C1017" s="344"/>
      <c r="D1017" s="344"/>
      <c r="E1017" s="763"/>
    </row>
    <row r="1018" spans="1:5" x14ac:dyDescent="0.3">
      <c r="A1018" s="344"/>
      <c r="B1018" s="344"/>
      <c r="C1018" s="344"/>
      <c r="D1018" s="344"/>
      <c r="E1018" s="763"/>
    </row>
    <row r="1019" spans="1:5" x14ac:dyDescent="0.3">
      <c r="A1019" s="344"/>
      <c r="B1019" s="344"/>
      <c r="C1019" s="344"/>
      <c r="D1019" s="344"/>
      <c r="E1019" s="763"/>
    </row>
    <row r="1020" spans="1:5" x14ac:dyDescent="0.3">
      <c r="A1020" s="344"/>
      <c r="B1020" s="344"/>
      <c r="C1020" s="344"/>
      <c r="D1020" s="344"/>
      <c r="E1020" s="763"/>
    </row>
    <row r="1021" spans="1:5" x14ac:dyDescent="0.3">
      <c r="A1021" s="344"/>
      <c r="B1021" s="344"/>
      <c r="C1021" s="344"/>
      <c r="D1021" s="344"/>
      <c r="E1021" s="763"/>
    </row>
    <row r="1022" spans="1:5" x14ac:dyDescent="0.3">
      <c r="A1022" s="344"/>
      <c r="B1022" s="344"/>
      <c r="C1022" s="344"/>
      <c r="D1022" s="344"/>
      <c r="E1022" s="763"/>
    </row>
    <row r="1023" spans="1:5" x14ac:dyDescent="0.3">
      <c r="A1023" s="344"/>
      <c r="B1023" s="344"/>
      <c r="C1023" s="344"/>
      <c r="D1023" s="344"/>
      <c r="E1023" s="763"/>
    </row>
    <row r="1024" spans="1:5" x14ac:dyDescent="0.3">
      <c r="A1024" s="344"/>
      <c r="B1024" s="344"/>
      <c r="C1024" s="344"/>
      <c r="D1024" s="344"/>
      <c r="E1024" s="763"/>
    </row>
    <row r="1025" spans="1:5" x14ac:dyDescent="0.3">
      <c r="A1025" s="344"/>
      <c r="B1025" s="344"/>
      <c r="C1025" s="344"/>
      <c r="D1025" s="344"/>
      <c r="E1025" s="763"/>
    </row>
    <row r="1026" spans="1:5" x14ac:dyDescent="0.3">
      <c r="A1026" s="344"/>
      <c r="B1026" s="344"/>
      <c r="C1026" s="344"/>
      <c r="D1026" s="344"/>
      <c r="E1026" s="763"/>
    </row>
    <row r="1027" spans="1:5" x14ac:dyDescent="0.3">
      <c r="A1027" s="344"/>
      <c r="B1027" s="344"/>
      <c r="C1027" s="344"/>
      <c r="D1027" s="344"/>
      <c r="E1027" s="763"/>
    </row>
    <row r="1028" spans="1:5" x14ac:dyDescent="0.3">
      <c r="A1028" s="344"/>
      <c r="B1028" s="344"/>
      <c r="C1028" s="344"/>
      <c r="D1028" s="344"/>
      <c r="E1028" s="763"/>
    </row>
    <row r="1029" spans="1:5" x14ac:dyDescent="0.3">
      <c r="A1029" s="344"/>
      <c r="B1029" s="344"/>
      <c r="C1029" s="344"/>
      <c r="D1029" s="344"/>
      <c r="E1029" s="763"/>
    </row>
    <row r="1030" spans="1:5" x14ac:dyDescent="0.3">
      <c r="A1030" s="344"/>
      <c r="B1030" s="344"/>
      <c r="C1030" s="344"/>
      <c r="D1030" s="344"/>
      <c r="E1030" s="763"/>
    </row>
    <row r="1031" spans="1:5" x14ac:dyDescent="0.3">
      <c r="A1031" s="344"/>
      <c r="B1031" s="344"/>
      <c r="C1031" s="344"/>
      <c r="D1031" s="344"/>
      <c r="E1031" s="763"/>
    </row>
    <row r="1032" spans="1:5" x14ac:dyDescent="0.3">
      <c r="A1032" s="344"/>
      <c r="B1032" s="344"/>
      <c r="C1032" s="344"/>
      <c r="D1032" s="344"/>
      <c r="E1032" s="763"/>
    </row>
    <row r="1033" spans="1:5" x14ac:dyDescent="0.3">
      <c r="A1033" s="344"/>
      <c r="B1033" s="344"/>
      <c r="C1033" s="344"/>
      <c r="D1033" s="344"/>
      <c r="E1033" s="763"/>
    </row>
    <row r="1034" spans="1:5" x14ac:dyDescent="0.3">
      <c r="A1034" s="344"/>
      <c r="B1034" s="344"/>
      <c r="C1034" s="344"/>
      <c r="D1034" s="344"/>
      <c r="E1034" s="763"/>
    </row>
    <row r="1035" spans="1:5" x14ac:dyDescent="0.3">
      <c r="A1035" s="344"/>
      <c r="B1035" s="344"/>
      <c r="C1035" s="344"/>
      <c r="D1035" s="344"/>
      <c r="E1035" s="763"/>
    </row>
    <row r="1036" spans="1:5" x14ac:dyDescent="0.3">
      <c r="A1036" s="344"/>
      <c r="B1036" s="344"/>
      <c r="C1036" s="344"/>
      <c r="D1036" s="344"/>
      <c r="E1036" s="763"/>
    </row>
    <row r="1037" spans="1:5" x14ac:dyDescent="0.3">
      <c r="A1037" s="344"/>
      <c r="B1037" s="344"/>
      <c r="C1037" s="344"/>
      <c r="D1037" s="344"/>
      <c r="E1037" s="763"/>
    </row>
    <row r="1038" spans="1:5" x14ac:dyDescent="0.3">
      <c r="A1038" s="344"/>
      <c r="B1038" s="344"/>
      <c r="C1038" s="344"/>
      <c r="D1038" s="344"/>
      <c r="E1038" s="763"/>
    </row>
    <row r="1039" spans="1:5" x14ac:dyDescent="0.3">
      <c r="A1039" s="344"/>
      <c r="B1039" s="344"/>
      <c r="C1039" s="344"/>
      <c r="D1039" s="344"/>
      <c r="E1039" s="763"/>
    </row>
    <row r="1040" spans="1:5" x14ac:dyDescent="0.3">
      <c r="A1040" s="344"/>
      <c r="B1040" s="344"/>
      <c r="C1040" s="344"/>
      <c r="D1040" s="344"/>
      <c r="E1040" s="763"/>
    </row>
    <row r="1041" spans="1:5" x14ac:dyDescent="0.3">
      <c r="A1041" s="344"/>
      <c r="B1041" s="344"/>
      <c r="C1041" s="344"/>
      <c r="D1041" s="344"/>
      <c r="E1041" s="763"/>
    </row>
    <row r="1042" spans="1:5" x14ac:dyDescent="0.3">
      <c r="A1042" s="344"/>
      <c r="B1042" s="344"/>
      <c r="C1042" s="344"/>
      <c r="D1042" s="344"/>
      <c r="E1042" s="763"/>
    </row>
    <row r="1043" spans="1:5" x14ac:dyDescent="0.3">
      <c r="A1043" s="344"/>
      <c r="B1043" s="344"/>
      <c r="C1043" s="344"/>
      <c r="D1043" s="344"/>
      <c r="E1043" s="763"/>
    </row>
    <row r="1044" spans="1:5" x14ac:dyDescent="0.3">
      <c r="A1044" s="344"/>
      <c r="B1044" s="344"/>
      <c r="C1044" s="344"/>
      <c r="D1044" s="344"/>
      <c r="E1044" s="763"/>
    </row>
    <row r="1045" spans="1:5" x14ac:dyDescent="0.3">
      <c r="A1045" s="344"/>
      <c r="B1045" s="344"/>
      <c r="C1045" s="344"/>
      <c r="D1045" s="344"/>
      <c r="E1045" s="763"/>
    </row>
    <row r="1046" spans="1:5" x14ac:dyDescent="0.3">
      <c r="A1046" s="344"/>
      <c r="B1046" s="344"/>
      <c r="C1046" s="344"/>
      <c r="D1046" s="344"/>
      <c r="E1046" s="763"/>
    </row>
    <row r="1047" spans="1:5" x14ac:dyDescent="0.3">
      <c r="A1047" s="344"/>
      <c r="B1047" s="344"/>
      <c r="C1047" s="344"/>
      <c r="D1047" s="344"/>
      <c r="E1047" s="763"/>
    </row>
    <row r="1048" spans="1:5" x14ac:dyDescent="0.3">
      <c r="A1048" s="344"/>
      <c r="B1048" s="344"/>
      <c r="C1048" s="344"/>
      <c r="D1048" s="344"/>
      <c r="E1048" s="763"/>
    </row>
    <row r="1049" spans="1:5" x14ac:dyDescent="0.3">
      <c r="A1049" s="344"/>
      <c r="B1049" s="344"/>
      <c r="C1049" s="344"/>
      <c r="D1049" s="344"/>
      <c r="E1049" s="763"/>
    </row>
    <row r="1050" spans="1:5" x14ac:dyDescent="0.3">
      <c r="A1050" s="344"/>
      <c r="B1050" s="344"/>
      <c r="C1050" s="344"/>
      <c r="D1050" s="344"/>
      <c r="E1050" s="763"/>
    </row>
    <row r="1051" spans="1:5" x14ac:dyDescent="0.3">
      <c r="A1051" s="344"/>
      <c r="B1051" s="344"/>
      <c r="C1051" s="344"/>
      <c r="D1051" s="344"/>
      <c r="E1051" s="763"/>
    </row>
    <row r="1052" spans="1:5" x14ac:dyDescent="0.3">
      <c r="A1052" s="344"/>
      <c r="B1052" s="344"/>
      <c r="C1052" s="344"/>
      <c r="D1052" s="344"/>
      <c r="E1052" s="763"/>
    </row>
    <row r="1053" spans="1:5" x14ac:dyDescent="0.3">
      <c r="A1053" s="344"/>
      <c r="B1053" s="344"/>
      <c r="C1053" s="344"/>
      <c r="D1053" s="344"/>
      <c r="E1053" s="763"/>
    </row>
    <row r="1054" spans="1:5" x14ac:dyDescent="0.3">
      <c r="A1054" s="344"/>
      <c r="B1054" s="344"/>
      <c r="C1054" s="344"/>
      <c r="D1054" s="344"/>
      <c r="E1054" s="763"/>
    </row>
    <row r="1055" spans="1:5" x14ac:dyDescent="0.3">
      <c r="A1055" s="344"/>
      <c r="B1055" s="344"/>
      <c r="C1055" s="344"/>
      <c r="D1055" s="344"/>
      <c r="E1055" s="763"/>
    </row>
    <row r="1056" spans="1:5" x14ac:dyDescent="0.3">
      <c r="A1056" s="344"/>
      <c r="B1056" s="344"/>
      <c r="C1056" s="344"/>
      <c r="D1056" s="344"/>
      <c r="E1056" s="763"/>
    </row>
    <row r="1057" spans="1:5" x14ac:dyDescent="0.3">
      <c r="A1057" s="344"/>
      <c r="B1057" s="344"/>
      <c r="C1057" s="344"/>
      <c r="D1057" s="344"/>
      <c r="E1057" s="763"/>
    </row>
    <row r="1058" spans="1:5" x14ac:dyDescent="0.3">
      <c r="A1058" s="344"/>
      <c r="B1058" s="344"/>
      <c r="C1058" s="344"/>
      <c r="D1058" s="344"/>
      <c r="E1058" s="763"/>
    </row>
    <row r="1059" spans="1:5" x14ac:dyDescent="0.3">
      <c r="A1059" s="344"/>
      <c r="B1059" s="344"/>
      <c r="C1059" s="344"/>
      <c r="D1059" s="344"/>
      <c r="E1059" s="763"/>
    </row>
    <row r="1060" spans="1:5" x14ac:dyDescent="0.3">
      <c r="A1060" s="344"/>
      <c r="B1060" s="344"/>
      <c r="C1060" s="344"/>
      <c r="D1060" s="344"/>
      <c r="E1060" s="763"/>
    </row>
    <row r="1061" spans="1:5" x14ac:dyDescent="0.3">
      <c r="A1061" s="344"/>
      <c r="B1061" s="344"/>
      <c r="C1061" s="344"/>
      <c r="D1061" s="344"/>
      <c r="E1061" s="763"/>
    </row>
    <row r="1062" spans="1:5" x14ac:dyDescent="0.3">
      <c r="A1062" s="344"/>
      <c r="B1062" s="344"/>
      <c r="C1062" s="344"/>
      <c r="D1062" s="344"/>
      <c r="E1062" s="763"/>
    </row>
    <row r="1063" spans="1:5" x14ac:dyDescent="0.3">
      <c r="A1063" s="344"/>
      <c r="B1063" s="344"/>
      <c r="C1063" s="344"/>
      <c r="D1063" s="344"/>
      <c r="E1063" s="763"/>
    </row>
    <row r="1064" spans="1:5" x14ac:dyDescent="0.3">
      <c r="A1064" s="344"/>
      <c r="B1064" s="344"/>
      <c r="C1064" s="344"/>
      <c r="D1064" s="344"/>
      <c r="E1064" s="763"/>
    </row>
    <row r="1065" spans="1:5" x14ac:dyDescent="0.3">
      <c r="A1065" s="344"/>
      <c r="B1065" s="344"/>
      <c r="C1065" s="344"/>
      <c r="D1065" s="344"/>
      <c r="E1065" s="763"/>
    </row>
    <row r="1066" spans="1:5" x14ac:dyDescent="0.3">
      <c r="A1066" s="344"/>
      <c r="B1066" s="344"/>
      <c r="C1066" s="344"/>
      <c r="D1066" s="344"/>
      <c r="E1066" s="763"/>
    </row>
    <row r="1067" spans="1:5" x14ac:dyDescent="0.3">
      <c r="A1067" s="344"/>
      <c r="B1067" s="344"/>
      <c r="C1067" s="344"/>
      <c r="D1067" s="344"/>
      <c r="E1067" s="763"/>
    </row>
    <row r="1068" spans="1:5" x14ac:dyDescent="0.3">
      <c r="A1068" s="344"/>
      <c r="B1068" s="344"/>
      <c r="C1068" s="344"/>
      <c r="D1068" s="344"/>
      <c r="E1068" s="763"/>
    </row>
    <row r="1069" spans="1:5" x14ac:dyDescent="0.3">
      <c r="A1069" s="344"/>
      <c r="B1069" s="344"/>
      <c r="C1069" s="344"/>
      <c r="D1069" s="344"/>
      <c r="E1069" s="763"/>
    </row>
    <row r="1070" spans="1:5" x14ac:dyDescent="0.3">
      <c r="A1070" s="344"/>
      <c r="B1070" s="344"/>
      <c r="C1070" s="344"/>
      <c r="D1070" s="344"/>
      <c r="E1070" s="763"/>
    </row>
    <row r="1071" spans="1:5" x14ac:dyDescent="0.3">
      <c r="A1071" s="344"/>
      <c r="B1071" s="344"/>
      <c r="C1071" s="344"/>
      <c r="D1071" s="344"/>
      <c r="E1071" s="763"/>
    </row>
    <row r="1072" spans="1:5" x14ac:dyDescent="0.3">
      <c r="A1072" s="344"/>
      <c r="B1072" s="344"/>
      <c r="C1072" s="344"/>
      <c r="D1072" s="344"/>
      <c r="E1072" s="763"/>
    </row>
    <row r="1073" spans="1:5" x14ac:dyDescent="0.3">
      <c r="A1073" s="344"/>
      <c r="B1073" s="344"/>
      <c r="C1073" s="344"/>
      <c r="D1073" s="344"/>
      <c r="E1073" s="763"/>
    </row>
    <row r="1074" spans="1:5" x14ac:dyDescent="0.3">
      <c r="A1074" s="344"/>
      <c r="B1074" s="344"/>
      <c r="C1074" s="344"/>
      <c r="D1074" s="344"/>
      <c r="E1074" s="763"/>
    </row>
    <row r="1075" spans="1:5" x14ac:dyDescent="0.3">
      <c r="A1075" s="344"/>
      <c r="B1075" s="344"/>
      <c r="C1075" s="344"/>
      <c r="D1075" s="344"/>
      <c r="E1075" s="763"/>
    </row>
    <row r="1076" spans="1:5" x14ac:dyDescent="0.3">
      <c r="A1076" s="344"/>
      <c r="B1076" s="344"/>
      <c r="C1076" s="344"/>
      <c r="D1076" s="344"/>
      <c r="E1076" s="763"/>
    </row>
    <row r="1077" spans="1:5" x14ac:dyDescent="0.3">
      <c r="A1077" s="344"/>
      <c r="B1077" s="344"/>
      <c r="C1077" s="344"/>
      <c r="D1077" s="344"/>
      <c r="E1077" s="763"/>
    </row>
    <row r="1078" spans="1:5" x14ac:dyDescent="0.3">
      <c r="A1078" s="344"/>
      <c r="B1078" s="344"/>
      <c r="C1078" s="344"/>
      <c r="D1078" s="344"/>
      <c r="E1078" s="763"/>
    </row>
    <row r="1079" spans="1:5" x14ac:dyDescent="0.3">
      <c r="A1079" s="344"/>
      <c r="B1079" s="344"/>
      <c r="C1079" s="344"/>
      <c r="D1079" s="344"/>
      <c r="E1079" s="763"/>
    </row>
    <row r="1080" spans="1:5" x14ac:dyDescent="0.3">
      <c r="A1080" s="344"/>
      <c r="B1080" s="344"/>
      <c r="C1080" s="344"/>
      <c r="D1080" s="344"/>
      <c r="E1080" s="763"/>
    </row>
    <row r="1081" spans="1:5" x14ac:dyDescent="0.3">
      <c r="A1081" s="344"/>
      <c r="B1081" s="344"/>
      <c r="C1081" s="344"/>
      <c r="D1081" s="344"/>
      <c r="E1081" s="763"/>
    </row>
    <row r="1082" spans="1:5" x14ac:dyDescent="0.3">
      <c r="A1082" s="344"/>
      <c r="B1082" s="344"/>
      <c r="C1082" s="344"/>
      <c r="D1082" s="344"/>
      <c r="E1082" s="763"/>
    </row>
    <row r="1083" spans="1:5" x14ac:dyDescent="0.3">
      <c r="A1083" s="344"/>
      <c r="B1083" s="344"/>
      <c r="C1083" s="344"/>
      <c r="D1083" s="344"/>
      <c r="E1083" s="763"/>
    </row>
    <row r="1084" spans="1:5" x14ac:dyDescent="0.3">
      <c r="A1084" s="344"/>
      <c r="B1084" s="344"/>
      <c r="C1084" s="344"/>
      <c r="D1084" s="344"/>
      <c r="E1084" s="763"/>
    </row>
    <row r="1085" spans="1:5" x14ac:dyDescent="0.3">
      <c r="A1085" s="344"/>
      <c r="B1085" s="344"/>
      <c r="C1085" s="344"/>
      <c r="D1085" s="344"/>
      <c r="E1085" s="763"/>
    </row>
    <row r="1086" spans="1:5" x14ac:dyDescent="0.3">
      <c r="A1086" s="344"/>
      <c r="B1086" s="344"/>
      <c r="C1086" s="344"/>
      <c r="D1086" s="344"/>
      <c r="E1086" s="763"/>
    </row>
    <row r="1087" spans="1:5" x14ac:dyDescent="0.3">
      <c r="A1087" s="344"/>
      <c r="B1087" s="344"/>
      <c r="C1087" s="344"/>
      <c r="D1087" s="344"/>
      <c r="E1087" s="763"/>
    </row>
    <row r="1088" spans="1:5" x14ac:dyDescent="0.3">
      <c r="A1088" s="344"/>
      <c r="B1088" s="344"/>
      <c r="C1088" s="344"/>
      <c r="D1088" s="344"/>
      <c r="E1088" s="763"/>
    </row>
    <row r="1089" spans="1:5" x14ac:dyDescent="0.3">
      <c r="A1089" s="344"/>
      <c r="B1089" s="344"/>
      <c r="C1089" s="344"/>
      <c r="D1089" s="344"/>
      <c r="E1089" s="763"/>
    </row>
    <row r="1090" spans="1:5" x14ac:dyDescent="0.3">
      <c r="A1090" s="344"/>
      <c r="B1090" s="344"/>
      <c r="C1090" s="344"/>
      <c r="D1090" s="344"/>
      <c r="E1090" s="763"/>
    </row>
    <row r="1091" spans="1:5" x14ac:dyDescent="0.3">
      <c r="A1091" s="344"/>
      <c r="B1091" s="344"/>
      <c r="C1091" s="344"/>
      <c r="D1091" s="344"/>
      <c r="E1091" s="763"/>
    </row>
    <row r="1092" spans="1:5" x14ac:dyDescent="0.3">
      <c r="A1092" s="344"/>
      <c r="B1092" s="344"/>
      <c r="C1092" s="344"/>
      <c r="D1092" s="344"/>
      <c r="E1092" s="763"/>
    </row>
    <row r="1093" spans="1:5" x14ac:dyDescent="0.3">
      <c r="A1093" s="344"/>
      <c r="B1093" s="344"/>
      <c r="C1093" s="344"/>
      <c r="D1093" s="344"/>
      <c r="E1093" s="763"/>
    </row>
    <row r="1094" spans="1:5" x14ac:dyDescent="0.3">
      <c r="A1094" s="344"/>
      <c r="B1094" s="344"/>
      <c r="C1094" s="344"/>
      <c r="D1094" s="344"/>
      <c r="E1094" s="763"/>
    </row>
    <row r="1095" spans="1:5" x14ac:dyDescent="0.3">
      <c r="A1095" s="344"/>
      <c r="B1095" s="344"/>
      <c r="C1095" s="344"/>
      <c r="D1095" s="344"/>
      <c r="E1095" s="763"/>
    </row>
    <row r="1096" spans="1:5" x14ac:dyDescent="0.3">
      <c r="A1096" s="344"/>
      <c r="B1096" s="344"/>
      <c r="C1096" s="344"/>
      <c r="D1096" s="344"/>
      <c r="E1096" s="763"/>
    </row>
    <row r="1097" spans="1:5" x14ac:dyDescent="0.3">
      <c r="A1097" s="344"/>
      <c r="B1097" s="344"/>
      <c r="C1097" s="344"/>
      <c r="D1097" s="344"/>
      <c r="E1097" s="763"/>
    </row>
    <row r="1098" spans="1:5" x14ac:dyDescent="0.3">
      <c r="A1098" s="344"/>
      <c r="B1098" s="344"/>
      <c r="C1098" s="344"/>
      <c r="D1098" s="344"/>
      <c r="E1098" s="763"/>
    </row>
    <row r="1099" spans="1:5" x14ac:dyDescent="0.3">
      <c r="A1099" s="344"/>
      <c r="B1099" s="344"/>
      <c r="C1099" s="344"/>
      <c r="D1099" s="344"/>
      <c r="E1099" s="763"/>
    </row>
    <row r="1100" spans="1:5" x14ac:dyDescent="0.3">
      <c r="A1100" s="344"/>
      <c r="B1100" s="344"/>
      <c r="C1100" s="344"/>
      <c r="D1100" s="344"/>
      <c r="E1100" s="763"/>
    </row>
    <row r="1101" spans="1:5" x14ac:dyDescent="0.3">
      <c r="A1101" s="344"/>
      <c r="B1101" s="344"/>
      <c r="C1101" s="344"/>
      <c r="D1101" s="344"/>
      <c r="E1101" s="763"/>
    </row>
    <row r="1102" spans="1:5" x14ac:dyDescent="0.3">
      <c r="A1102" s="344"/>
      <c r="B1102" s="344"/>
      <c r="C1102" s="344"/>
      <c r="D1102" s="344"/>
      <c r="E1102" s="763"/>
    </row>
    <row r="1103" spans="1:5" x14ac:dyDescent="0.3">
      <c r="A1103" s="344"/>
      <c r="B1103" s="344"/>
      <c r="C1103" s="344"/>
      <c r="D1103" s="344"/>
      <c r="E1103" s="763"/>
    </row>
    <row r="1104" spans="1:5" x14ac:dyDescent="0.3">
      <c r="A1104" s="344"/>
      <c r="B1104" s="344"/>
      <c r="C1104" s="344"/>
      <c r="D1104" s="344"/>
      <c r="E1104" s="763"/>
    </row>
  </sheetData>
  <sheetProtection algorithmName="SHA-512" hashValue="1jnEm9F5A8pBrV0u8Oifosya/i3S05SOOXm2fJCpi8Wu/6Ba1rpS+uok1XGWlU9M16kgFZf5ctqhSDd8To0KaQ==" saltValue="cZ164VM0kDPN0FapGr2A0g==" spinCount="100000" sheet="1" formatColumns="0" formatRows="0" autoFilter="0"/>
  <autoFilter ref="A2:E213" xr:uid="{00000000-0009-0000-0000-00001A000000}"/>
  <phoneticPr fontId="109" type="noConversion"/>
  <conditionalFormatting sqref="A3:E315">
    <cfRule type="expression" dxfId="0" priority="7">
      <formula>MOD(ROW(),2)</formula>
    </cfRule>
  </conditionalFormatting>
  <hyperlinks>
    <hyperlink ref="A1" location="INDEX!A1" display="Back to INDEX" xr:uid="{00000000-0004-0000-1A00-000000000000}"/>
  </hyperlinks>
  <pageMargins left="0.7" right="0.7" top="0.75" bottom="0.75" header="0.3" footer="0.3"/>
  <pageSetup paperSize="9" orientation="portrait" r:id="rId1"/>
  <ignoredErrors>
    <ignoredError sqref="D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tabColor theme="0" tint="-0.249977111117893"/>
  </sheetPr>
  <dimension ref="A1:B21"/>
  <sheetViews>
    <sheetView showGridLines="0" zoomScale="90" zoomScaleNormal="90" workbookViewId="0">
      <selection activeCell="A22" sqref="A22"/>
    </sheetView>
  </sheetViews>
  <sheetFormatPr defaultColWidth="8.796875" defaultRowHeight="12.5" x14ac:dyDescent="0.25"/>
  <cols>
    <col min="1" max="1" width="77.19921875" style="80" customWidth="1"/>
    <col min="2" max="2" width="77.296875" style="150" bestFit="1" customWidth="1"/>
    <col min="3" max="16384" width="8.796875" style="80"/>
  </cols>
  <sheetData>
    <row r="1" spans="1:2" ht="13" x14ac:dyDescent="0.3">
      <c r="A1" s="797" t="s">
        <v>1302</v>
      </c>
      <c r="B1" s="798"/>
    </row>
    <row r="3" spans="1:2" ht="27.65" customHeight="1" x14ac:dyDescent="0.25">
      <c r="A3" s="350" t="s">
        <v>1402</v>
      </c>
      <c r="B3" s="350" t="s">
        <v>1404</v>
      </c>
    </row>
    <row r="4" spans="1:2" ht="62.5" x14ac:dyDescent="0.25">
      <c r="A4" s="148" t="s">
        <v>1481</v>
      </c>
      <c r="B4" s="612" t="s">
        <v>1680</v>
      </c>
    </row>
    <row r="5" spans="1:2" ht="50" x14ac:dyDescent="0.25">
      <c r="A5" s="148" t="s">
        <v>1798</v>
      </c>
      <c r="B5" s="612" t="s">
        <v>1408</v>
      </c>
    </row>
    <row r="6" spans="1:2" ht="50" x14ac:dyDescent="0.25">
      <c r="A6" s="148" t="s">
        <v>1799</v>
      </c>
      <c r="B6" s="612" t="s">
        <v>1371</v>
      </c>
    </row>
    <row r="7" spans="1:2" x14ac:dyDescent="0.25">
      <c r="A7" s="148" t="s">
        <v>1413</v>
      </c>
      <c r="B7" s="612" t="s">
        <v>1405</v>
      </c>
    </row>
    <row r="8" spans="1:2" x14ac:dyDescent="0.25">
      <c r="A8" s="148" t="s">
        <v>1800</v>
      </c>
      <c r="B8" s="612" t="s">
        <v>1388</v>
      </c>
    </row>
    <row r="9" spans="1:2" x14ac:dyDescent="0.25">
      <c r="A9" s="148" t="s">
        <v>1801</v>
      </c>
      <c r="B9" s="612" t="s">
        <v>1423</v>
      </c>
    </row>
    <row r="10" spans="1:2" x14ac:dyDescent="0.25">
      <c r="A10" s="148" t="s">
        <v>1454</v>
      </c>
      <c r="B10" s="612" t="s">
        <v>1426</v>
      </c>
    </row>
    <row r="11" spans="1:2" ht="37.5" x14ac:dyDescent="0.25">
      <c r="A11" s="148" t="s">
        <v>1802</v>
      </c>
      <c r="B11" s="612" t="s">
        <v>1450</v>
      </c>
    </row>
    <row r="12" spans="1:2" x14ac:dyDescent="0.25">
      <c r="A12" s="148" t="s">
        <v>2762</v>
      </c>
      <c r="B12" s="612" t="s">
        <v>2682</v>
      </c>
    </row>
    <row r="13" spans="1:2" ht="25" x14ac:dyDescent="0.25">
      <c r="A13" s="148" t="s">
        <v>1409</v>
      </c>
      <c r="B13" s="612" t="s">
        <v>1403</v>
      </c>
    </row>
    <row r="14" spans="1:2" x14ac:dyDescent="0.25">
      <c r="A14" s="148" t="s">
        <v>1443</v>
      </c>
      <c r="B14" s="612" t="s">
        <v>1447</v>
      </c>
    </row>
    <row r="15" spans="1:2" ht="37.5" x14ac:dyDescent="0.25">
      <c r="A15" s="148" t="s">
        <v>1803</v>
      </c>
      <c r="B15" s="612" t="s">
        <v>1379</v>
      </c>
    </row>
    <row r="16" spans="1:2" ht="37.5" x14ac:dyDescent="0.25">
      <c r="A16" s="148" t="s">
        <v>1804</v>
      </c>
      <c r="B16" s="612" t="s">
        <v>1406</v>
      </c>
    </row>
    <row r="17" spans="1:2" ht="50" x14ac:dyDescent="0.25">
      <c r="A17" s="148" t="s">
        <v>1805</v>
      </c>
      <c r="B17" s="612" t="s">
        <v>1407</v>
      </c>
    </row>
    <row r="18" spans="1:2" ht="50" x14ac:dyDescent="0.25">
      <c r="A18" s="148" t="s">
        <v>1807</v>
      </c>
      <c r="B18" s="612" t="s">
        <v>1410</v>
      </c>
    </row>
    <row r="19" spans="1:2" ht="37.5" x14ac:dyDescent="0.25">
      <c r="A19" s="148" t="s">
        <v>1806</v>
      </c>
      <c r="B19" s="612" t="s">
        <v>1461</v>
      </c>
    </row>
    <row r="20" spans="1:2" ht="37.5" x14ac:dyDescent="0.25">
      <c r="A20" s="148" t="s">
        <v>2678</v>
      </c>
      <c r="B20" s="612" t="s">
        <v>1695</v>
      </c>
    </row>
    <row r="21" spans="1:2" x14ac:dyDescent="0.25">
      <c r="A21" s="148" t="s">
        <v>1412</v>
      </c>
      <c r="B21" s="612" t="s">
        <v>1369</v>
      </c>
    </row>
  </sheetData>
  <sheetProtection algorithmName="SHA-512" hashValue="xqmoqw3OMQXNkcHT99HzlMcho7Q5a11ZaquVkhbPppkA+C/Qv9rX07nD8ggaPBKLuOpm7Bz8mZ9+REYaIRB8Mw==" saltValue="GbhY1OEc5XDrwPoLDgEZrw==" spinCount="100000" sheet="1" sort="0" autoFilter="0"/>
  <mergeCells count="1">
    <mergeCell ref="A1:B1"/>
  </mergeCells>
  <hyperlinks>
    <hyperlink ref="B13" r:id="rId1" xr:uid="{00000000-0004-0000-0300-000000000000}"/>
    <hyperlink ref="B6" r:id="rId2" xr:uid="{00000000-0004-0000-0300-000001000000}"/>
    <hyperlink ref="B15" r:id="rId3" xr:uid="{00000000-0004-0000-0300-000002000000}"/>
    <hyperlink ref="B5" r:id="rId4" xr:uid="{00000000-0004-0000-0300-000003000000}"/>
    <hyperlink ref="B16" r:id="rId5" xr:uid="{00000000-0004-0000-0300-000004000000}"/>
    <hyperlink ref="B18" r:id="rId6" xr:uid="{00000000-0004-0000-0300-000005000000}"/>
    <hyperlink ref="B17" r:id="rId7" xr:uid="{00000000-0004-0000-0300-000006000000}"/>
    <hyperlink ref="B21" r:id="rId8" xr:uid="{00000000-0004-0000-0300-000007000000}"/>
    <hyperlink ref="B7" r:id="rId9" xr:uid="{00000000-0004-0000-0300-000008000000}"/>
    <hyperlink ref="B9" r:id="rId10" xr:uid="{00000000-0004-0000-0300-000009000000}"/>
    <hyperlink ref="B14" r:id="rId11" xr:uid="{00000000-0004-0000-0300-00000C000000}"/>
    <hyperlink ref="B11" r:id="rId12" xr:uid="{00000000-0004-0000-0300-00000D000000}"/>
    <hyperlink ref="B10" r:id="rId13" xr:uid="{00000000-0004-0000-0300-00000E000000}"/>
    <hyperlink ref="B19" r:id="rId14" xr:uid="{00000000-0004-0000-0300-00000F000000}"/>
    <hyperlink ref="B8" r:id="rId15" xr:uid="{00000000-0004-0000-0300-000010000000}"/>
    <hyperlink ref="A1:B1" location="INDEX!A1" display="Back to INDEX" xr:uid="{00000000-0004-0000-0300-000011000000}"/>
    <hyperlink ref="B4" r:id="rId16" xr:uid="{00000000-0004-0000-0300-000012000000}"/>
    <hyperlink ref="B20" r:id="rId17" xr:uid="{564B4A41-0F11-4287-BAB1-4DF95392C651}"/>
    <hyperlink ref="B12" r:id="rId18" xr:uid="{547712BB-436C-4713-9548-90AC2CDFC7E3}"/>
  </hyperlinks>
  <pageMargins left="0.7" right="0.7" top="0.75" bottom="0.75" header="0.3" footer="0.3"/>
  <pageSetup paperSize="9" orientation="portrait"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tabColor theme="0" tint="-0.249977111117893"/>
  </sheetPr>
  <dimension ref="A1:B40"/>
  <sheetViews>
    <sheetView showGridLines="0" zoomScaleNormal="100" workbookViewId="0">
      <selection activeCell="A40" sqref="A40"/>
    </sheetView>
  </sheetViews>
  <sheetFormatPr defaultRowHeight="13" x14ac:dyDescent="0.3"/>
  <cols>
    <col min="1" max="1" width="19.19921875" style="80" customWidth="1"/>
    <col min="2" max="2" width="67.796875" style="80" customWidth="1"/>
  </cols>
  <sheetData>
    <row r="1" spans="1:2" x14ac:dyDescent="0.3">
      <c r="A1" s="797" t="s">
        <v>1302</v>
      </c>
      <c r="B1" s="798"/>
    </row>
    <row r="3" spans="1:2" ht="23.5" customHeight="1" x14ac:dyDescent="0.3">
      <c r="A3" s="350" t="s">
        <v>1514</v>
      </c>
      <c r="B3" s="350" t="s">
        <v>1402</v>
      </c>
    </row>
    <row r="4" spans="1:2" x14ac:dyDescent="0.3">
      <c r="A4" s="147" t="s">
        <v>1374</v>
      </c>
      <c r="B4" s="147" t="s">
        <v>1808</v>
      </c>
    </row>
    <row r="5" spans="1:2" x14ac:dyDescent="0.3">
      <c r="A5" s="147" t="s">
        <v>1381</v>
      </c>
      <c r="B5" s="147" t="s">
        <v>1809</v>
      </c>
    </row>
    <row r="6" spans="1:2" x14ac:dyDescent="0.3">
      <c r="A6" s="147" t="s">
        <v>1380</v>
      </c>
      <c r="B6" s="147" t="s">
        <v>1810</v>
      </c>
    </row>
    <row r="7" spans="1:2" x14ac:dyDescent="0.3">
      <c r="A7" s="147" t="s">
        <v>1392</v>
      </c>
      <c r="B7" s="147" t="s">
        <v>1811</v>
      </c>
    </row>
    <row r="8" spans="1:2" x14ac:dyDescent="0.3">
      <c r="A8" s="147" t="s">
        <v>1401</v>
      </c>
      <c r="B8" s="147" t="s">
        <v>1812</v>
      </c>
    </row>
    <row r="9" spans="1:2" x14ac:dyDescent="0.3">
      <c r="A9" s="147" t="s">
        <v>1386</v>
      </c>
      <c r="B9" s="147" t="s">
        <v>1813</v>
      </c>
    </row>
    <row r="10" spans="1:2" x14ac:dyDescent="0.3">
      <c r="A10" s="147" t="s">
        <v>1387</v>
      </c>
      <c r="B10" s="147" t="s">
        <v>1814</v>
      </c>
    </row>
    <row r="11" spans="1:2" x14ac:dyDescent="0.3">
      <c r="A11" s="147" t="s">
        <v>1390</v>
      </c>
      <c r="B11" s="147" t="s">
        <v>1815</v>
      </c>
    </row>
    <row r="12" spans="1:2" x14ac:dyDescent="0.3">
      <c r="A12" s="147" t="s">
        <v>1391</v>
      </c>
      <c r="B12" s="147" t="s">
        <v>1816</v>
      </c>
    </row>
    <row r="13" spans="1:2" x14ac:dyDescent="0.3">
      <c r="A13" s="147" t="s">
        <v>1370</v>
      </c>
      <c r="B13" s="147" t="s">
        <v>1817</v>
      </c>
    </row>
    <row r="14" spans="1:2" x14ac:dyDescent="0.3">
      <c r="A14" s="147" t="s">
        <v>1378</v>
      </c>
      <c r="B14" s="147" t="s">
        <v>1818</v>
      </c>
    </row>
    <row r="15" spans="1:2" x14ac:dyDescent="0.3">
      <c r="A15" s="147" t="s">
        <v>1384</v>
      </c>
      <c r="B15" s="147" t="s">
        <v>1819</v>
      </c>
    </row>
    <row r="16" spans="1:2" x14ac:dyDescent="0.3">
      <c r="A16" s="147" t="s">
        <v>1367</v>
      </c>
      <c r="B16" s="147" t="s">
        <v>1820</v>
      </c>
    </row>
    <row r="17" spans="1:2" x14ac:dyDescent="0.3">
      <c r="A17" s="147" t="s">
        <v>1375</v>
      </c>
      <c r="B17" s="147" t="s">
        <v>1821</v>
      </c>
    </row>
    <row r="18" spans="1:2" x14ac:dyDescent="0.3">
      <c r="A18" s="147" t="s">
        <v>1379</v>
      </c>
      <c r="B18" s="147" t="s">
        <v>1822</v>
      </c>
    </row>
    <row r="19" spans="1:2" x14ac:dyDescent="0.3">
      <c r="A19" s="147" t="s">
        <v>1399</v>
      </c>
      <c r="B19" s="147" t="s">
        <v>1823</v>
      </c>
    </row>
    <row r="20" spans="1:2" x14ac:dyDescent="0.3">
      <c r="A20" s="147" t="s">
        <v>190</v>
      </c>
      <c r="B20" s="147" t="s">
        <v>1824</v>
      </c>
    </row>
    <row r="21" spans="1:2" x14ac:dyDescent="0.3">
      <c r="A21" s="147" t="s">
        <v>1368</v>
      </c>
      <c r="B21" s="147" t="s">
        <v>1825</v>
      </c>
    </row>
    <row r="22" spans="1:2" x14ac:dyDescent="0.3">
      <c r="A22" s="147" t="s">
        <v>1395</v>
      </c>
      <c r="B22" s="147" t="s">
        <v>1826</v>
      </c>
    </row>
    <row r="23" spans="1:2" x14ac:dyDescent="0.3">
      <c r="A23" s="147" t="s">
        <v>1385</v>
      </c>
      <c r="B23" s="147" t="s">
        <v>1827</v>
      </c>
    </row>
    <row r="24" spans="1:2" x14ac:dyDescent="0.3">
      <c r="A24" s="147" t="s">
        <v>1336</v>
      </c>
      <c r="B24" s="147" t="s">
        <v>1828</v>
      </c>
    </row>
    <row r="25" spans="1:2" x14ac:dyDescent="0.3">
      <c r="A25" s="147" t="s">
        <v>1397</v>
      </c>
      <c r="B25" s="147" t="s">
        <v>1829</v>
      </c>
    </row>
    <row r="26" spans="1:2" x14ac:dyDescent="0.3">
      <c r="A26" s="147" t="s">
        <v>1400</v>
      </c>
      <c r="B26" s="147" t="s">
        <v>1830</v>
      </c>
    </row>
    <row r="27" spans="1:2" x14ac:dyDescent="0.3">
      <c r="A27" s="147" t="s">
        <v>1393</v>
      </c>
      <c r="B27" s="147" t="s">
        <v>1831</v>
      </c>
    </row>
    <row r="28" spans="1:2" x14ac:dyDescent="0.3">
      <c r="A28" s="147" t="s">
        <v>1398</v>
      </c>
      <c r="B28" s="147" t="s">
        <v>1832</v>
      </c>
    </row>
    <row r="29" spans="1:2" x14ac:dyDescent="0.3">
      <c r="A29" s="147" t="s">
        <v>1373</v>
      </c>
      <c r="B29" s="147" t="s">
        <v>1833</v>
      </c>
    </row>
    <row r="30" spans="1:2" x14ac:dyDescent="0.3">
      <c r="A30" s="147" t="s">
        <v>1383</v>
      </c>
      <c r="B30" s="147" t="s">
        <v>1834</v>
      </c>
    </row>
    <row r="31" spans="1:2" x14ac:dyDescent="0.3">
      <c r="A31" s="147" t="s">
        <v>1377</v>
      </c>
      <c r="B31" s="147" t="s">
        <v>1835</v>
      </c>
    </row>
    <row r="32" spans="1:2" x14ac:dyDescent="0.3">
      <c r="A32" s="147" t="s">
        <v>1371</v>
      </c>
      <c r="B32" s="147" t="s">
        <v>1372</v>
      </c>
    </row>
    <row r="33" spans="1:2" x14ac:dyDescent="0.3">
      <c r="A33" s="147" t="s">
        <v>1366</v>
      </c>
      <c r="B33" s="147" t="s">
        <v>1836</v>
      </c>
    </row>
    <row r="34" spans="1:2" x14ac:dyDescent="0.3">
      <c r="A34" s="147" t="s">
        <v>1365</v>
      </c>
      <c r="B34" s="147" t="s">
        <v>1837</v>
      </c>
    </row>
    <row r="35" spans="1:2" x14ac:dyDescent="0.3">
      <c r="A35" s="147" t="s">
        <v>1376</v>
      </c>
      <c r="B35" s="147" t="s">
        <v>1838</v>
      </c>
    </row>
    <row r="36" spans="1:2" x14ac:dyDescent="0.3">
      <c r="A36" s="147" t="s">
        <v>1382</v>
      </c>
      <c r="B36" s="147" t="s">
        <v>1839</v>
      </c>
    </row>
    <row r="37" spans="1:2" x14ac:dyDescent="0.3">
      <c r="A37" s="147" t="s">
        <v>1396</v>
      </c>
      <c r="B37" s="147" t="s">
        <v>1840</v>
      </c>
    </row>
    <row r="38" spans="1:2" x14ac:dyDescent="0.3">
      <c r="A38" s="147" t="s">
        <v>1394</v>
      </c>
      <c r="B38" s="147" t="s">
        <v>1841</v>
      </c>
    </row>
    <row r="39" spans="1:2" x14ac:dyDescent="0.3">
      <c r="A39" s="147" t="s">
        <v>1369</v>
      </c>
      <c r="B39" s="147" t="s">
        <v>1842</v>
      </c>
    </row>
    <row r="40" spans="1:2" x14ac:dyDescent="0.3">
      <c r="A40" s="147" t="s">
        <v>1388</v>
      </c>
      <c r="B40" s="147" t="s">
        <v>1389</v>
      </c>
    </row>
  </sheetData>
  <sheetProtection algorithmName="SHA-512" hashValue="GH0pgs8oCikYNi2PyXDBehLyxtsUWlGMhj3colCkv2dpOm7DwbyYOGkZEnhvQIoP6VlHxCyeQjFYSy/MFEPWCw==" saltValue="CGhDAzOCCKPk7sPd7sgo7A==" spinCount="100000" sheet="1" sort="0" autoFilter="0"/>
  <mergeCells count="1">
    <mergeCell ref="A1:B1"/>
  </mergeCells>
  <hyperlinks>
    <hyperlink ref="A1:B1" location="INDEX!A1" display="Back to INDEX" xr:uid="{00000000-0004-0000-04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B050"/>
  </sheetPr>
  <dimension ref="A1:T219"/>
  <sheetViews>
    <sheetView showGridLines="0" zoomScaleNormal="100" workbookViewId="0">
      <selection sqref="A1:B1"/>
    </sheetView>
  </sheetViews>
  <sheetFormatPr defaultColWidth="9.296875" defaultRowHeight="12.5" x14ac:dyDescent="0.25"/>
  <cols>
    <col min="1" max="1" width="2" style="144" customWidth="1"/>
    <col min="2" max="2" width="19.796875" style="144" customWidth="1"/>
    <col min="3" max="3" width="72.296875" style="144" customWidth="1"/>
    <col min="4" max="4" width="79.796875" style="144" customWidth="1"/>
    <col min="5" max="16384" width="9.296875" style="144"/>
  </cols>
  <sheetData>
    <row r="1" spans="1:20" s="135" customFormat="1" ht="13" x14ac:dyDescent="0.3">
      <c r="A1" s="797" t="s">
        <v>1303</v>
      </c>
      <c r="B1" s="797"/>
    </row>
    <row r="2" spans="1:20" s="135" customFormat="1" x14ac:dyDescent="0.25">
      <c r="A2" s="128"/>
    </row>
    <row r="3" spans="1:20" s="136" customFormat="1" ht="18" x14ac:dyDescent="0.4">
      <c r="A3" s="468" t="s">
        <v>547</v>
      </c>
      <c r="B3" s="472"/>
    </row>
    <row r="4" spans="1:20" s="135" customFormat="1" ht="12.75" customHeight="1" x14ac:dyDescent="0.25">
      <c r="A4" s="807" t="s">
        <v>1843</v>
      </c>
      <c r="B4" s="807"/>
      <c r="C4" s="807"/>
      <c r="D4" s="807"/>
      <c r="E4" s="146"/>
      <c r="F4" s="146"/>
      <c r="G4" s="146"/>
      <c r="H4" s="146"/>
      <c r="I4" s="146"/>
      <c r="J4" s="146"/>
      <c r="K4" s="146"/>
      <c r="L4" s="146"/>
      <c r="M4" s="146"/>
      <c r="N4" s="146"/>
      <c r="O4" s="146"/>
      <c r="P4" s="146"/>
      <c r="Q4" s="146"/>
    </row>
    <row r="5" spans="1:20" s="135" customFormat="1" x14ac:dyDescent="0.25">
      <c r="A5" s="807"/>
      <c r="B5" s="807"/>
      <c r="C5" s="807"/>
      <c r="D5" s="807"/>
      <c r="E5" s="146"/>
      <c r="F5" s="146"/>
      <c r="G5" s="146"/>
      <c r="H5" s="146"/>
      <c r="I5" s="146"/>
      <c r="J5" s="146"/>
      <c r="K5" s="146"/>
      <c r="L5" s="146"/>
      <c r="M5" s="146"/>
      <c r="N5" s="146"/>
      <c r="O5" s="146"/>
      <c r="P5" s="146"/>
      <c r="Q5" s="146"/>
    </row>
    <row r="6" spans="1:20" s="135" customFormat="1" x14ac:dyDescent="0.25">
      <c r="A6" s="807"/>
      <c r="B6" s="807"/>
      <c r="C6" s="807"/>
      <c r="D6" s="807"/>
      <c r="E6" s="146"/>
      <c r="F6" s="146"/>
      <c r="G6" s="146"/>
      <c r="H6" s="146"/>
      <c r="I6" s="146"/>
      <c r="J6" s="146"/>
      <c r="K6" s="146"/>
      <c r="L6" s="146"/>
      <c r="M6" s="146"/>
      <c r="N6" s="146"/>
      <c r="O6" s="146"/>
      <c r="P6" s="146"/>
      <c r="Q6" s="146"/>
    </row>
    <row r="7" spans="1:20" s="135" customFormat="1" x14ac:dyDescent="0.25">
      <c r="A7" s="807"/>
      <c r="B7" s="807"/>
      <c r="C7" s="807"/>
      <c r="D7" s="807"/>
      <c r="E7" s="146"/>
      <c r="F7" s="146"/>
      <c r="G7" s="146"/>
      <c r="H7" s="146"/>
      <c r="I7" s="146"/>
      <c r="J7" s="146"/>
      <c r="K7" s="146"/>
      <c r="L7" s="146"/>
      <c r="M7" s="146"/>
      <c r="N7" s="146"/>
      <c r="O7" s="146"/>
      <c r="P7" s="146"/>
      <c r="Q7" s="146"/>
    </row>
    <row r="8" spans="1:20" s="135" customFormat="1" x14ac:dyDescent="0.25">
      <c r="A8" s="807"/>
      <c r="B8" s="807"/>
      <c r="C8" s="807"/>
      <c r="D8" s="807"/>
      <c r="E8" s="146"/>
      <c r="F8" s="146"/>
      <c r="G8" s="146"/>
      <c r="H8" s="146"/>
      <c r="I8" s="146"/>
      <c r="J8" s="146"/>
      <c r="K8" s="146"/>
      <c r="L8" s="146"/>
      <c r="M8" s="146"/>
      <c r="N8" s="146"/>
      <c r="O8" s="146"/>
      <c r="P8" s="146"/>
      <c r="Q8" s="146"/>
    </row>
    <row r="9" spans="1:20" s="135" customFormat="1" x14ac:dyDescent="0.25">
      <c r="A9" s="807"/>
      <c r="B9" s="807"/>
      <c r="C9" s="807"/>
      <c r="D9" s="807"/>
      <c r="E9" s="146"/>
      <c r="F9" s="146"/>
      <c r="G9" s="146"/>
      <c r="H9" s="146"/>
      <c r="I9" s="146"/>
      <c r="J9" s="146"/>
      <c r="K9" s="146"/>
      <c r="L9" s="146"/>
      <c r="M9" s="146"/>
      <c r="N9" s="146"/>
      <c r="O9" s="146"/>
      <c r="P9" s="146"/>
      <c r="Q9" s="146"/>
    </row>
    <row r="10" spans="1:20" s="135" customFormat="1" x14ac:dyDescent="0.25">
      <c r="A10" s="807"/>
      <c r="B10" s="807"/>
      <c r="C10" s="807"/>
      <c r="D10" s="807"/>
      <c r="E10" s="146"/>
      <c r="F10" s="146"/>
      <c r="G10" s="146"/>
      <c r="H10" s="146"/>
      <c r="I10" s="146"/>
      <c r="J10" s="146"/>
      <c r="K10" s="146"/>
      <c r="L10" s="146"/>
      <c r="M10" s="146"/>
      <c r="N10" s="146"/>
      <c r="O10" s="146"/>
      <c r="P10" s="146"/>
      <c r="Q10" s="146"/>
    </row>
    <row r="11" spans="1:20" s="135" customFormat="1" x14ac:dyDescent="0.25">
      <c r="A11" s="807"/>
      <c r="B11" s="807"/>
      <c r="C11" s="807"/>
      <c r="D11" s="807"/>
      <c r="E11" s="341"/>
      <c r="F11" s="341"/>
      <c r="G11" s="341"/>
      <c r="H11" s="341"/>
      <c r="I11" s="341"/>
      <c r="J11" s="341"/>
      <c r="K11" s="341"/>
      <c r="L11" s="341"/>
      <c r="M11" s="341"/>
      <c r="N11" s="341"/>
      <c r="O11" s="341"/>
      <c r="P11" s="341"/>
      <c r="Q11" s="341"/>
    </row>
    <row r="12" spans="1:20" s="135" customFormat="1" x14ac:dyDescent="0.25">
      <c r="A12" s="341"/>
      <c r="B12" s="341"/>
      <c r="C12" s="341"/>
      <c r="D12" s="341"/>
      <c r="E12" s="341"/>
      <c r="F12" s="341"/>
      <c r="G12" s="341"/>
      <c r="H12" s="341"/>
      <c r="I12" s="341"/>
      <c r="J12" s="341"/>
      <c r="K12" s="341"/>
      <c r="L12" s="341"/>
      <c r="M12" s="341"/>
      <c r="N12" s="341"/>
      <c r="O12" s="341"/>
      <c r="P12" s="341"/>
      <c r="Q12" s="341"/>
    </row>
    <row r="13" spans="1:20" s="138" customFormat="1" ht="13.5" thickBot="1" x14ac:dyDescent="0.35">
      <c r="A13" s="473" t="s">
        <v>551</v>
      </c>
      <c r="B13" s="474"/>
      <c r="C13" s="137"/>
    </row>
    <row r="14" spans="1:20" s="135" customFormat="1" ht="14" thickTop="1" thickBot="1" x14ac:dyDescent="0.35">
      <c r="A14" s="139"/>
      <c r="B14" s="140"/>
      <c r="C14" s="140"/>
    </row>
    <row r="15" spans="1:20" s="135" customFormat="1" ht="13.5" thickBot="1" x14ac:dyDescent="0.35">
      <c r="A15" s="812" t="s">
        <v>550</v>
      </c>
      <c r="B15" s="813"/>
      <c r="C15" s="141" t="s">
        <v>1844</v>
      </c>
      <c r="D15" s="142"/>
      <c r="E15" s="142"/>
      <c r="F15" s="142"/>
      <c r="G15" s="142"/>
      <c r="H15" s="142"/>
      <c r="I15" s="142"/>
      <c r="J15" s="142"/>
      <c r="K15" s="142"/>
      <c r="L15" s="142"/>
      <c r="M15" s="142"/>
      <c r="N15" s="142"/>
      <c r="O15" s="142"/>
      <c r="P15" s="142"/>
      <c r="Q15" s="142"/>
      <c r="R15" s="142"/>
      <c r="S15" s="142"/>
      <c r="T15" s="142"/>
    </row>
    <row r="16" spans="1:20" s="135" customFormat="1" ht="13.5" thickBot="1" x14ac:dyDescent="0.35">
      <c r="A16" s="814" t="s">
        <v>549</v>
      </c>
      <c r="B16" s="815"/>
      <c r="C16" s="141" t="s">
        <v>1845</v>
      </c>
      <c r="D16" s="142"/>
      <c r="E16" s="142"/>
      <c r="F16" s="142"/>
      <c r="G16" s="142"/>
      <c r="H16" s="142"/>
      <c r="I16" s="142"/>
      <c r="J16" s="142"/>
      <c r="K16" s="142"/>
      <c r="L16" s="142"/>
      <c r="M16" s="142"/>
      <c r="N16" s="142"/>
      <c r="O16" s="142"/>
      <c r="P16" s="142"/>
      <c r="Q16" s="142"/>
      <c r="R16" s="142"/>
      <c r="S16" s="142"/>
      <c r="T16" s="142"/>
    </row>
    <row r="17" spans="1:20" s="135" customFormat="1" ht="13.5" thickBot="1" x14ac:dyDescent="0.35">
      <c r="A17" s="816" t="s">
        <v>1330</v>
      </c>
      <c r="B17" s="817"/>
      <c r="C17" s="141" t="s">
        <v>1846</v>
      </c>
      <c r="D17" s="142"/>
      <c r="E17" s="142"/>
      <c r="F17" s="142"/>
      <c r="G17" s="142"/>
      <c r="H17" s="142"/>
      <c r="I17" s="142"/>
      <c r="J17" s="142"/>
      <c r="K17" s="142"/>
      <c r="L17" s="142"/>
      <c r="M17" s="142"/>
      <c r="N17" s="142"/>
      <c r="O17" s="142"/>
      <c r="P17" s="142"/>
      <c r="Q17" s="142"/>
      <c r="R17" s="142"/>
      <c r="S17" s="142"/>
      <c r="T17" s="142"/>
    </row>
    <row r="18" spans="1:20" s="135" customFormat="1" ht="12.65" customHeight="1" thickBot="1" x14ac:dyDescent="0.35">
      <c r="A18" s="818" t="s">
        <v>239</v>
      </c>
      <c r="B18" s="819"/>
      <c r="C18" s="143" t="s">
        <v>1847</v>
      </c>
      <c r="D18" s="142"/>
      <c r="E18" s="142"/>
      <c r="F18" s="142"/>
      <c r="G18" s="142"/>
      <c r="H18" s="142"/>
      <c r="I18" s="142"/>
      <c r="J18" s="142"/>
      <c r="K18" s="142"/>
      <c r="L18" s="142"/>
      <c r="M18" s="142"/>
      <c r="N18" s="142"/>
      <c r="O18" s="142"/>
      <c r="P18" s="142"/>
      <c r="Q18" s="142"/>
      <c r="R18" s="142"/>
      <c r="S18" s="142"/>
      <c r="T18" s="142"/>
    </row>
    <row r="19" spans="1:20" s="135" customFormat="1" ht="13.5" thickBot="1" x14ac:dyDescent="0.35">
      <c r="A19" s="810" t="s">
        <v>189</v>
      </c>
      <c r="B19" s="811"/>
      <c r="C19" s="143" t="s">
        <v>1848</v>
      </c>
      <c r="D19" s="142"/>
      <c r="E19" s="142"/>
      <c r="F19" s="142"/>
      <c r="G19" s="142"/>
      <c r="H19" s="142"/>
      <c r="I19" s="142"/>
      <c r="J19" s="142"/>
      <c r="K19" s="142"/>
      <c r="L19" s="142"/>
      <c r="M19" s="142"/>
      <c r="N19" s="142"/>
      <c r="O19" s="142"/>
      <c r="P19" s="142"/>
      <c r="Q19" s="142"/>
      <c r="R19" s="142"/>
      <c r="S19" s="142"/>
      <c r="T19" s="142"/>
    </row>
    <row r="20" spans="1:20" s="136" customFormat="1" x14ac:dyDescent="0.25"/>
    <row r="21" spans="1:20" s="136" customFormat="1" ht="13" thickBot="1" x14ac:dyDescent="0.3"/>
    <row r="22" spans="1:20" s="136" customFormat="1" ht="13" x14ac:dyDescent="0.3">
      <c r="A22" s="808" t="s">
        <v>1517</v>
      </c>
      <c r="B22" s="809"/>
      <c r="C22" s="342" t="s">
        <v>1518</v>
      </c>
      <c r="D22" s="153" t="s">
        <v>1524</v>
      </c>
    </row>
    <row r="23" spans="1:20" s="136" customFormat="1" x14ac:dyDescent="0.25">
      <c r="A23" s="801" t="s">
        <v>1519</v>
      </c>
      <c r="B23" s="802"/>
      <c r="C23" s="704" t="s">
        <v>1523</v>
      </c>
      <c r="D23" s="345" t="s">
        <v>4</v>
      </c>
    </row>
    <row r="24" spans="1:20" s="136" customFormat="1" ht="25" x14ac:dyDescent="0.25">
      <c r="A24" s="803" t="s">
        <v>1520</v>
      </c>
      <c r="B24" s="804"/>
      <c r="C24" s="705" t="s">
        <v>1525</v>
      </c>
      <c r="D24" s="346" t="s">
        <v>1849</v>
      </c>
    </row>
    <row r="25" spans="1:20" s="136" customFormat="1" ht="37.5" x14ac:dyDescent="0.25">
      <c r="A25" s="801" t="s">
        <v>1414</v>
      </c>
      <c r="B25" s="802"/>
      <c r="C25" s="704" t="s">
        <v>1526</v>
      </c>
      <c r="D25" s="347" t="s">
        <v>1541</v>
      </c>
    </row>
    <row r="26" spans="1:20" s="136" customFormat="1" ht="25" x14ac:dyDescent="0.25">
      <c r="A26" s="803" t="s">
        <v>1415</v>
      </c>
      <c r="B26" s="804"/>
      <c r="C26" s="705" t="s">
        <v>1527</v>
      </c>
      <c r="D26" s="346" t="s">
        <v>1540</v>
      </c>
    </row>
    <row r="27" spans="1:20" s="136" customFormat="1" ht="50" x14ac:dyDescent="0.25">
      <c r="A27" s="801" t="s">
        <v>1416</v>
      </c>
      <c r="B27" s="802"/>
      <c r="C27" s="704" t="s">
        <v>1528</v>
      </c>
      <c r="D27" s="347" t="s">
        <v>1539</v>
      </c>
    </row>
    <row r="28" spans="1:20" s="136" customFormat="1" x14ac:dyDescent="0.25">
      <c r="A28" s="803" t="s">
        <v>1521</v>
      </c>
      <c r="B28" s="804"/>
      <c r="C28" s="705" t="s">
        <v>1529</v>
      </c>
      <c r="D28" s="348" t="s">
        <v>1542</v>
      </c>
    </row>
    <row r="29" spans="1:20" s="136" customFormat="1" ht="25" x14ac:dyDescent="0.25">
      <c r="A29" s="801" t="s">
        <v>1522</v>
      </c>
      <c r="B29" s="802"/>
      <c r="C29" s="704" t="s">
        <v>1530</v>
      </c>
      <c r="D29" s="347" t="s">
        <v>1850</v>
      </c>
    </row>
    <row r="30" spans="1:20" s="136" customFormat="1" ht="13" thickBot="1" x14ac:dyDescent="0.3">
      <c r="A30" s="805" t="s">
        <v>1417</v>
      </c>
      <c r="B30" s="806"/>
      <c r="C30" s="706" t="s">
        <v>1531</v>
      </c>
      <c r="D30" s="349" t="s">
        <v>1543</v>
      </c>
    </row>
    <row r="31" spans="1:20" s="136" customFormat="1" x14ac:dyDescent="0.25"/>
    <row r="32" spans="1:20" s="136" customFormat="1" x14ac:dyDescent="0.25"/>
    <row r="33" s="136" customFormat="1" x14ac:dyDescent="0.25"/>
    <row r="34" s="136" customFormat="1" x14ac:dyDescent="0.25"/>
    <row r="35" s="136" customFormat="1" x14ac:dyDescent="0.25"/>
    <row r="36" s="136" customFormat="1" x14ac:dyDescent="0.25"/>
    <row r="37" s="136" customFormat="1" x14ac:dyDescent="0.25"/>
    <row r="38" s="136" customFormat="1" x14ac:dyDescent="0.25"/>
    <row r="39" s="136" customFormat="1" x14ac:dyDescent="0.25"/>
    <row r="40" s="136" customFormat="1" x14ac:dyDescent="0.25"/>
    <row r="41" s="136" customFormat="1" x14ac:dyDescent="0.25"/>
    <row r="42" s="136" customFormat="1" x14ac:dyDescent="0.25"/>
    <row r="43" s="136" customFormat="1" x14ac:dyDescent="0.25"/>
    <row r="44" s="136" customFormat="1" x14ac:dyDescent="0.25"/>
    <row r="45" s="136" customFormat="1" x14ac:dyDescent="0.25"/>
    <row r="46" s="136" customFormat="1" x14ac:dyDescent="0.25"/>
    <row r="47" s="136" customFormat="1" x14ac:dyDescent="0.25"/>
    <row r="48" s="136" customFormat="1" x14ac:dyDescent="0.25"/>
    <row r="49" s="136" customFormat="1" x14ac:dyDescent="0.25"/>
    <row r="50" s="136" customFormat="1" x14ac:dyDescent="0.25"/>
    <row r="51" s="136" customFormat="1" x14ac:dyDescent="0.25"/>
    <row r="52" s="136" customFormat="1" x14ac:dyDescent="0.25"/>
    <row r="53" s="136" customFormat="1" x14ac:dyDescent="0.25"/>
    <row r="54" s="136" customFormat="1" x14ac:dyDescent="0.25"/>
    <row r="55" s="136" customFormat="1" x14ac:dyDescent="0.25"/>
    <row r="56" s="136" customFormat="1" x14ac:dyDescent="0.25"/>
    <row r="57" s="136" customFormat="1" x14ac:dyDescent="0.25"/>
    <row r="58" s="136" customFormat="1" x14ac:dyDescent="0.25"/>
    <row r="59" s="136" customFormat="1" x14ac:dyDescent="0.25"/>
    <row r="60" s="136" customFormat="1" x14ac:dyDescent="0.25"/>
    <row r="61" s="136" customFormat="1" x14ac:dyDescent="0.25"/>
    <row r="62" s="136" customFormat="1" x14ac:dyDescent="0.25"/>
    <row r="63" s="136" customFormat="1" x14ac:dyDescent="0.25"/>
    <row r="64" s="136" customFormat="1" x14ac:dyDescent="0.25"/>
    <row r="65" s="136" customFormat="1" x14ac:dyDescent="0.25"/>
    <row r="66" s="136" customFormat="1" x14ac:dyDescent="0.25"/>
    <row r="67" s="136" customFormat="1" x14ac:dyDescent="0.25"/>
    <row r="68" s="136" customFormat="1" x14ac:dyDescent="0.25"/>
    <row r="69" s="136" customFormat="1" x14ac:dyDescent="0.25"/>
    <row r="70" s="136" customFormat="1" x14ac:dyDescent="0.25"/>
    <row r="71" s="136" customFormat="1" x14ac:dyDescent="0.25"/>
    <row r="72" s="136" customFormat="1" x14ac:dyDescent="0.25"/>
    <row r="73" s="136" customFormat="1" x14ac:dyDescent="0.25"/>
    <row r="74" s="136" customFormat="1" x14ac:dyDescent="0.25"/>
    <row r="75" s="136" customFormat="1" x14ac:dyDescent="0.25"/>
    <row r="76" s="136" customFormat="1" x14ac:dyDescent="0.25"/>
    <row r="77" s="136" customFormat="1" x14ac:dyDescent="0.25"/>
    <row r="78" s="136" customFormat="1" x14ac:dyDescent="0.25"/>
    <row r="79" s="136" customFormat="1" x14ac:dyDescent="0.25"/>
    <row r="80" s="136" customFormat="1" x14ac:dyDescent="0.25"/>
    <row r="81" s="136" customFormat="1" x14ac:dyDescent="0.25"/>
    <row r="82" s="136" customFormat="1" x14ac:dyDescent="0.25"/>
    <row r="83" s="136" customFormat="1" x14ac:dyDescent="0.25"/>
    <row r="84" s="136" customFormat="1" x14ac:dyDescent="0.25"/>
    <row r="85" s="136" customFormat="1" x14ac:dyDescent="0.25"/>
    <row r="86" s="136" customFormat="1" x14ac:dyDescent="0.25"/>
    <row r="87" s="136" customFormat="1" x14ac:dyDescent="0.25"/>
    <row r="88" s="136" customFormat="1" x14ac:dyDescent="0.25"/>
    <row r="89" s="136" customFormat="1" x14ac:dyDescent="0.25"/>
    <row r="90" s="136" customFormat="1" x14ac:dyDescent="0.25"/>
    <row r="91" s="136" customFormat="1" x14ac:dyDescent="0.25"/>
    <row r="92" s="136" customFormat="1" x14ac:dyDescent="0.25"/>
    <row r="93" s="136" customFormat="1" x14ac:dyDescent="0.25"/>
    <row r="94" s="136" customFormat="1" x14ac:dyDescent="0.25"/>
    <row r="95" s="136" customFormat="1" x14ac:dyDescent="0.25"/>
    <row r="96" s="136" customFormat="1" x14ac:dyDescent="0.25"/>
    <row r="97" s="136" customFormat="1" x14ac:dyDescent="0.25"/>
    <row r="98" s="136" customFormat="1" x14ac:dyDescent="0.25"/>
    <row r="99" s="136" customFormat="1" x14ac:dyDescent="0.25"/>
    <row r="100" s="136" customFormat="1" x14ac:dyDescent="0.25"/>
    <row r="101" s="136" customFormat="1" x14ac:dyDescent="0.25"/>
    <row r="102" s="136" customFormat="1" x14ac:dyDescent="0.25"/>
    <row r="103" s="136" customFormat="1" x14ac:dyDescent="0.25"/>
    <row r="104" s="136" customFormat="1" x14ac:dyDescent="0.25"/>
    <row r="105" s="136" customFormat="1" x14ac:dyDescent="0.25"/>
    <row r="106" s="136" customFormat="1" x14ac:dyDescent="0.25"/>
    <row r="107" s="136" customFormat="1" x14ac:dyDescent="0.25"/>
    <row r="108" s="136" customFormat="1" x14ac:dyDescent="0.25"/>
    <row r="109" s="136" customFormat="1" x14ac:dyDescent="0.25"/>
    <row r="110" s="136" customFormat="1" x14ac:dyDescent="0.25"/>
    <row r="111" s="136" customFormat="1" x14ac:dyDescent="0.25"/>
    <row r="112" s="136" customFormat="1" x14ac:dyDescent="0.25"/>
    <row r="113" s="136" customFormat="1" x14ac:dyDescent="0.25"/>
    <row r="114" s="136" customFormat="1" x14ac:dyDescent="0.25"/>
    <row r="115" s="136" customFormat="1" x14ac:dyDescent="0.25"/>
    <row r="116" s="136" customFormat="1" x14ac:dyDescent="0.25"/>
    <row r="117" s="136" customFormat="1" x14ac:dyDescent="0.25"/>
    <row r="118" s="136" customFormat="1" x14ac:dyDescent="0.25"/>
    <row r="119" s="136" customFormat="1" x14ac:dyDescent="0.25"/>
    <row r="120" s="136" customFormat="1" x14ac:dyDescent="0.25"/>
    <row r="121" s="136" customFormat="1" x14ac:dyDescent="0.25"/>
    <row r="122" s="136" customFormat="1" x14ac:dyDescent="0.25"/>
    <row r="123" s="136" customFormat="1" x14ac:dyDescent="0.25"/>
    <row r="124" s="136" customFormat="1" x14ac:dyDescent="0.25"/>
    <row r="125" s="136" customFormat="1" x14ac:dyDescent="0.25"/>
    <row r="126" s="136" customFormat="1" x14ac:dyDescent="0.25"/>
    <row r="127" s="136" customFormat="1" x14ac:dyDescent="0.25"/>
    <row r="128" s="136" customFormat="1" x14ac:dyDescent="0.25"/>
    <row r="129" s="136" customFormat="1" x14ac:dyDescent="0.25"/>
    <row r="130" s="136" customFormat="1" x14ac:dyDescent="0.25"/>
    <row r="131" s="136" customFormat="1" x14ac:dyDescent="0.25"/>
    <row r="132" s="136" customFormat="1" x14ac:dyDescent="0.25"/>
    <row r="133" s="136" customFormat="1" x14ac:dyDescent="0.25"/>
    <row r="134" s="136" customFormat="1" x14ac:dyDescent="0.25"/>
    <row r="135" s="136" customFormat="1" x14ac:dyDescent="0.25"/>
    <row r="136" s="136" customFormat="1" x14ac:dyDescent="0.25"/>
    <row r="137" s="136" customFormat="1" x14ac:dyDescent="0.25"/>
    <row r="138" s="136" customFormat="1" x14ac:dyDescent="0.25"/>
    <row r="139" s="136" customFormat="1" x14ac:dyDescent="0.25"/>
    <row r="140" s="136" customFormat="1" x14ac:dyDescent="0.25"/>
    <row r="141" s="136" customFormat="1" x14ac:dyDescent="0.25"/>
    <row r="142" s="136" customFormat="1" x14ac:dyDescent="0.25"/>
    <row r="143" s="136" customFormat="1" x14ac:dyDescent="0.25"/>
    <row r="144" s="136" customFormat="1" x14ac:dyDescent="0.25"/>
    <row r="145" s="136" customFormat="1" x14ac:dyDescent="0.25"/>
    <row r="146" s="136" customFormat="1" x14ac:dyDescent="0.25"/>
    <row r="147" s="136" customFormat="1" x14ac:dyDescent="0.25"/>
    <row r="148" s="136" customFormat="1" x14ac:dyDescent="0.25"/>
    <row r="149" s="136" customFormat="1" x14ac:dyDescent="0.25"/>
    <row r="150" s="136" customFormat="1" x14ac:dyDescent="0.25"/>
    <row r="151" s="136" customFormat="1" x14ac:dyDescent="0.25"/>
    <row r="152" s="136" customFormat="1" x14ac:dyDescent="0.25"/>
    <row r="153" s="136" customFormat="1" x14ac:dyDescent="0.25"/>
    <row r="154" s="136" customFormat="1" x14ac:dyDescent="0.25"/>
    <row r="155" s="136" customFormat="1" x14ac:dyDescent="0.25"/>
    <row r="156" s="136" customFormat="1" x14ac:dyDescent="0.25"/>
    <row r="157" s="136" customFormat="1" x14ac:dyDescent="0.25"/>
    <row r="158" s="136" customFormat="1" x14ac:dyDescent="0.25"/>
    <row r="159" s="136" customFormat="1" x14ac:dyDescent="0.25"/>
    <row r="160" s="136" customFormat="1" x14ac:dyDescent="0.25"/>
    <row r="161" s="136" customFormat="1" x14ac:dyDescent="0.25"/>
    <row r="162" s="136" customFormat="1" x14ac:dyDescent="0.25"/>
    <row r="163" s="136" customFormat="1" x14ac:dyDescent="0.25"/>
    <row r="164" s="136" customFormat="1" x14ac:dyDescent="0.25"/>
    <row r="165" s="136" customFormat="1" x14ac:dyDescent="0.25"/>
    <row r="166" s="136" customFormat="1" x14ac:dyDescent="0.25"/>
    <row r="167" s="136" customFormat="1" x14ac:dyDescent="0.25"/>
    <row r="168" s="136" customFormat="1" x14ac:dyDescent="0.25"/>
    <row r="169" s="136" customFormat="1" x14ac:dyDescent="0.25"/>
    <row r="170" s="136" customFormat="1" x14ac:dyDescent="0.25"/>
    <row r="171" s="136" customFormat="1" x14ac:dyDescent="0.25"/>
    <row r="172" s="136" customFormat="1" x14ac:dyDescent="0.25"/>
    <row r="173" s="136" customFormat="1" x14ac:dyDescent="0.25"/>
    <row r="174" s="136" customFormat="1" x14ac:dyDescent="0.25"/>
    <row r="175" s="136" customFormat="1" x14ac:dyDescent="0.25"/>
    <row r="176" s="136" customFormat="1" x14ac:dyDescent="0.25"/>
    <row r="177" s="136" customFormat="1" x14ac:dyDescent="0.25"/>
    <row r="178" s="136" customFormat="1" x14ac:dyDescent="0.25"/>
    <row r="179" s="136" customFormat="1" x14ac:dyDescent="0.25"/>
    <row r="180" s="136" customFormat="1" x14ac:dyDescent="0.25"/>
    <row r="181" s="136" customFormat="1" x14ac:dyDescent="0.25"/>
    <row r="182" s="136" customFormat="1" x14ac:dyDescent="0.25"/>
    <row r="183" s="136" customFormat="1" x14ac:dyDescent="0.25"/>
    <row r="184" s="136" customFormat="1" x14ac:dyDescent="0.25"/>
    <row r="185" s="136" customFormat="1" x14ac:dyDescent="0.25"/>
    <row r="186" s="136" customFormat="1" x14ac:dyDescent="0.25"/>
    <row r="187" s="136" customFormat="1" x14ac:dyDescent="0.25"/>
    <row r="188" s="136" customFormat="1" x14ac:dyDescent="0.25"/>
    <row r="189" s="136" customFormat="1" x14ac:dyDescent="0.25"/>
    <row r="190" s="136" customFormat="1" x14ac:dyDescent="0.25"/>
    <row r="191" s="136" customFormat="1" x14ac:dyDescent="0.25"/>
    <row r="192" s="136" customFormat="1" x14ac:dyDescent="0.25"/>
    <row r="193" s="136" customFormat="1" x14ac:dyDescent="0.25"/>
    <row r="194" s="136" customFormat="1" x14ac:dyDescent="0.25"/>
    <row r="195" s="136" customFormat="1" x14ac:dyDescent="0.25"/>
    <row r="196" s="136" customFormat="1" x14ac:dyDescent="0.25"/>
    <row r="197" s="136" customFormat="1" x14ac:dyDescent="0.25"/>
    <row r="198" s="136" customFormat="1" x14ac:dyDescent="0.25"/>
    <row r="199" s="136" customFormat="1" x14ac:dyDescent="0.25"/>
    <row r="200" s="136" customFormat="1" x14ac:dyDescent="0.25"/>
    <row r="201" s="136" customFormat="1" x14ac:dyDescent="0.25"/>
    <row r="202" s="136" customFormat="1" x14ac:dyDescent="0.25"/>
    <row r="203" s="136" customFormat="1" x14ac:dyDescent="0.25"/>
    <row r="204" s="135" customFormat="1" x14ac:dyDescent="0.25"/>
    <row r="205" s="135" customFormat="1" x14ac:dyDescent="0.25"/>
    <row r="206" s="135" customFormat="1" x14ac:dyDescent="0.25"/>
    <row r="207" s="135" customFormat="1" x14ac:dyDescent="0.25"/>
    <row r="208" s="135" customFormat="1" x14ac:dyDescent="0.25"/>
    <row r="209" s="135" customFormat="1" x14ac:dyDescent="0.25"/>
    <row r="210" s="135" customFormat="1" x14ac:dyDescent="0.25"/>
    <row r="211" s="135" customFormat="1" x14ac:dyDescent="0.25"/>
    <row r="212" s="135" customFormat="1" x14ac:dyDescent="0.25"/>
    <row r="213" s="135" customFormat="1" x14ac:dyDescent="0.25"/>
    <row r="214" s="135" customFormat="1" x14ac:dyDescent="0.25"/>
    <row r="215" s="135" customFormat="1" x14ac:dyDescent="0.25"/>
    <row r="216" s="135" customFormat="1" x14ac:dyDescent="0.25"/>
    <row r="217" s="135" customFormat="1" x14ac:dyDescent="0.25"/>
    <row r="218" s="135" customFormat="1" x14ac:dyDescent="0.25"/>
    <row r="219" s="135" customFormat="1" x14ac:dyDescent="0.25"/>
  </sheetData>
  <sheetProtection algorithmName="SHA-512" hashValue="I5LNH0RyVV82bOKQw92W2lK6SVZv5LvvJvhGRvO2VKDrdnX/FiAEhWV9hH2d6uhghX/PBcsdpp4In4xQsgcZGg==" saltValue="X1KR2HKO+rraHRbrKIbMxA==" spinCount="100000" sheet="1" sort="0" autoFilter="0"/>
  <mergeCells count="16">
    <mergeCell ref="A1:B1"/>
    <mergeCell ref="A27:B27"/>
    <mergeCell ref="A28:B28"/>
    <mergeCell ref="A29:B29"/>
    <mergeCell ref="A30:B30"/>
    <mergeCell ref="A4:D11"/>
    <mergeCell ref="A22:B22"/>
    <mergeCell ref="A23:B23"/>
    <mergeCell ref="A24:B24"/>
    <mergeCell ref="A25:B25"/>
    <mergeCell ref="A26:B26"/>
    <mergeCell ref="A19:B19"/>
    <mergeCell ref="A15:B15"/>
    <mergeCell ref="A16:B16"/>
    <mergeCell ref="A17:B17"/>
    <mergeCell ref="A18:B18"/>
  </mergeCells>
  <hyperlinks>
    <hyperlink ref="A1" location="INDEX!A1" display="Back to INDEX" xr:uid="{00000000-0004-0000-0500-000000000000}"/>
    <hyperlink ref="A23:B23" location="'H 1 and A'!A1" display="H 1 and A" xr:uid="{00000000-0004-0000-0500-000001000000}"/>
    <hyperlink ref="A24:B24" location="'H 2 and 3'!A1" display="H 2 and 3" xr:uid="{00000000-0004-0000-0500-000002000000}"/>
    <hyperlink ref="A25:B25" location="'H 4a-5a and 9 (sent)'!A1" display="H 4a-5a and 9 (sent)" xr:uid="{00000000-0004-0000-0500-000003000000}"/>
    <hyperlink ref="A26:B26" location="'H 4a-5a (received)'!A1" display="H 4a-5a (received)" xr:uid="{00000000-0004-0000-0500-000004000000}"/>
    <hyperlink ref="A27:B27" location="'H 4b and 5b'!A1" display="H 4b and 5b" xr:uid="{00000000-0004-0000-0500-000005000000}"/>
    <hyperlink ref="A28:B28" location="'H 6'!A1" display="H 6" xr:uid="{00000000-0004-0000-0500-000006000000}"/>
    <hyperlink ref="A29:B29" location="'H 7,B, 8 and C'!A1" display="H 7, B, 8 and C" xr:uid="{00000000-0004-0000-0500-000007000000}"/>
    <hyperlink ref="A30:B30" location="'H D'!A1" display="H D" xr:uid="{00000000-0004-0000-0500-000008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B050"/>
  </sheetPr>
  <dimension ref="A1:P97"/>
  <sheetViews>
    <sheetView showGridLines="0" zoomScaleNormal="100" workbookViewId="0">
      <selection activeCell="D28" sqref="D28"/>
    </sheetView>
  </sheetViews>
  <sheetFormatPr defaultColWidth="9.296875" defaultRowHeight="11.5" x14ac:dyDescent="0.25"/>
  <cols>
    <col min="1" max="1" width="38.296875" style="155" customWidth="1"/>
    <col min="2" max="2" width="31.296875" style="155" customWidth="1"/>
    <col min="3" max="3" width="13.69921875" style="155" customWidth="1"/>
    <col min="4" max="4" width="61.296875" style="155" customWidth="1"/>
    <col min="5" max="5" width="10" style="155" bestFit="1" customWidth="1"/>
    <col min="6" max="6" width="60.19921875" style="155" customWidth="1"/>
    <col min="7" max="7" width="10.296875" style="155" bestFit="1" customWidth="1"/>
    <col min="8" max="8" width="66.19921875" style="155" customWidth="1"/>
    <col min="9" max="13" width="9.296875" style="155"/>
    <col min="14" max="14" width="13.69921875" style="155" customWidth="1"/>
    <col min="15" max="16384" width="9.296875" style="155"/>
  </cols>
  <sheetData>
    <row r="1" spans="1:8" ht="13" x14ac:dyDescent="0.3">
      <c r="A1" s="128" t="s">
        <v>1303</v>
      </c>
    </row>
    <row r="2" spans="1:8" ht="15.5" x14ac:dyDescent="0.25">
      <c r="A2" s="42" t="s">
        <v>247</v>
      </c>
      <c r="C2" s="156"/>
    </row>
    <row r="3" spans="1:8" ht="15.5" x14ac:dyDescent="0.25">
      <c r="A3" s="42"/>
      <c r="C3" s="156"/>
    </row>
    <row r="4" spans="1:8" s="158" customFormat="1" ht="12" thickBot="1" x14ac:dyDescent="0.3">
      <c r="A4" s="206" t="s">
        <v>1685</v>
      </c>
      <c r="B4" s="574" t="s">
        <v>1686</v>
      </c>
      <c r="C4" s="574"/>
      <c r="D4" s="574" t="s">
        <v>1687</v>
      </c>
      <c r="E4" s="574"/>
      <c r="F4" s="574" t="s">
        <v>1688</v>
      </c>
      <c r="G4" s="574"/>
      <c r="H4" s="574" t="s">
        <v>1689</v>
      </c>
    </row>
    <row r="5" spans="1:8" ht="15" customHeight="1" thickBot="1" x14ac:dyDescent="0.3">
      <c r="A5" s="849" t="s">
        <v>4</v>
      </c>
      <c r="B5" s="820" t="str">
        <f ca="1">HYPERLINK(MID(CELL("filename"),SEARCH("[",CELL("filename")),SEARCH("]",CELL("filename"))-SEARCH("[",CELL("filename"))+1)&amp;"'Concepts'!" &amp; ADDRESS(MATCH("Central bank",Concepts!$A:$A,0),1,,,),"Central bank")</f>
        <v>Central bank</v>
      </c>
      <c r="C5" s="852"/>
      <c r="D5" s="519" t="s">
        <v>75</v>
      </c>
      <c r="E5" s="158"/>
      <c r="F5" s="158"/>
      <c r="G5" s="158"/>
      <c r="H5" s="158"/>
    </row>
    <row r="6" spans="1:8" ht="12" thickBot="1" x14ac:dyDescent="0.3">
      <c r="A6" s="850"/>
      <c r="B6" s="821"/>
      <c r="C6" s="853"/>
      <c r="D6" s="520" t="str">
        <f ca="1">HYPERLINK(MID(CELL("filename"),SEARCH("[",CELL("filename")),SEARCH("]",CELL("filename"))-SEARCH("[",CELL("filename"))+1)&amp;"'Concepts'!" &amp; ADDRESS(MATCH("Number of overnight deposits",Concepts!$A:$A,0),1,,,),"Number of overnight deposits")</f>
        <v>Number of overnight deposits</v>
      </c>
      <c r="E6" s="158"/>
      <c r="F6" s="158"/>
      <c r="G6" s="158"/>
      <c r="H6" s="158"/>
    </row>
    <row r="7" spans="1:8" ht="12" thickBot="1" x14ac:dyDescent="0.3">
      <c r="A7" s="850"/>
      <c r="B7" s="822" t="str">
        <f ca="1">HYPERLINK(MID(CELL("filename"),SEARCH("[",CELL("filename")),SEARCH("]",CELL("filename"))-SEARCH("[",CELL("filename"))+1)&amp;"'Concepts'!" &amp; ADDRESS(MATCH("Credit institution",Concepts!$A:$A,0),1,,,),"Credit institutions")</f>
        <v>Credit institutions</v>
      </c>
      <c r="C7" s="852"/>
      <c r="D7" s="855" t="str">
        <f ca="1">HYPERLINK(MID(CELL("filename"),SEARCH("[",CELL("filename")),SEARCH("]",CELL("filename"))-SEARCH("[",CELL("filename"))+1)&amp;"'Concepts'!" &amp; ADDRESS(MATCH("Number of overnight deposits",Concepts!$A:$A,0),1,,,),"Number of overnight deposits")</f>
        <v>Number of overnight deposits</v>
      </c>
      <c r="E7" s="841" t="s">
        <v>189</v>
      </c>
      <c r="F7" s="180" t="str">
        <f ca="1">HYPERLINK(MID(CELL("filename"),SEARCH("[",CELL("filename")),SEARCH("]",CELL("filename"))-SEARCH("[",CELL("filename"))+1)&amp;"'Concepts'!" &amp; ADDRESS(MATCH("Number of internet/PC-linked overnight deposits",Concepts!$A:$A,0),1,,,),"Number of internet/PC-linked overnight deposits")</f>
        <v>Number of internet/PC-linked overnight deposits</v>
      </c>
      <c r="G7" s="158"/>
      <c r="H7" s="158"/>
    </row>
    <row r="8" spans="1:8" ht="16.5" customHeight="1" thickBot="1" x14ac:dyDescent="0.3">
      <c r="A8" s="850"/>
      <c r="B8" s="823"/>
      <c r="C8" s="854"/>
      <c r="D8" s="856"/>
      <c r="E8" s="842"/>
      <c r="F8" s="181" t="str">
        <f ca="1">HYPERLINK(MID(CELL("filename"),SEARCH("[",CELL("filename")),SEARCH("]",CELL("filename"))-SEARCH("[",CELL("filename"))+1)&amp;"'Concepts'!" &amp; ADDRESS(MATCH("Number of transferable overnight deposits",Concepts!$A:$A,0),1,,,),"Number of transferable overnight deposits")</f>
        <v>Number of transferable overnight deposits</v>
      </c>
      <c r="G8" s="182" t="s">
        <v>229</v>
      </c>
      <c r="H8" s="183" t="str">
        <f ca="1">HYPERLINK(MID(CELL("filename"),SEARCH("[",CELL("filename")),SEARCH("]",CELL("filename"))-SEARCH("[",CELL("filename"))+1)&amp;"'Concepts'!" &amp; ADDRESS(MATCH("Number of internet/PC-linked transferable overnight deposits",Concepts!$A:$A,0),1,,,),"Number of internet/PC-linked transferable overnight deposits")</f>
        <v>Number of internet/PC-linked transferable overnight deposits</v>
      </c>
    </row>
    <row r="9" spans="1:8" ht="12" x14ac:dyDescent="0.3">
      <c r="A9" s="850"/>
      <c r="B9" s="823"/>
      <c r="C9" s="854"/>
      <c r="D9" s="184" t="str">
        <f ca="1">HYPERLINK(MID(CELL("filename"),SEARCH("[",CELL("filename")),SEARCH("]",CELL("filename"))-SEARCH("[",CELL("filename"))+1)&amp;"'Concepts'!" &amp; ADDRESS(MATCH("Payment account",Concepts!$A:$A,0),1,,,),"Number of payment accounts")</f>
        <v>Number of payment accounts</v>
      </c>
      <c r="E9" s="185"/>
      <c r="F9" s="158"/>
      <c r="G9" s="163"/>
      <c r="H9" s="158"/>
    </row>
    <row r="10" spans="1:8" ht="12" x14ac:dyDescent="0.3">
      <c r="A10" s="850"/>
      <c r="B10" s="823"/>
      <c r="C10" s="854"/>
      <c r="D10" s="184" t="str">
        <f ca="1">HYPERLINK(MID(CELL("filename"),SEARCH("[",CELL("filename")),SEARCH("]",CELL("filename"))-SEARCH("[",CELL("filename"))+1)&amp;"'Concepts'!" &amp; ADDRESS(MATCH("Number of e-money accounts",Concepts!$A:$A,0),1,,,),"Number of e-money accounts")</f>
        <v>Number of e-money accounts</v>
      </c>
      <c r="E10" s="185"/>
      <c r="F10" s="158"/>
      <c r="G10" s="163"/>
      <c r="H10" s="158"/>
    </row>
    <row r="11" spans="1:8" ht="12.5" thickBot="1" x14ac:dyDescent="0.35">
      <c r="A11" s="850"/>
      <c r="B11" s="823"/>
      <c r="C11" s="854"/>
      <c r="D11" s="186" t="str">
        <f ca="1">HYPERLINK(MID(CELL("filename"),SEARCH("[",CELL("filename")),SEARCH("]",CELL("filename"))-SEARCH("[",CELL("filename"))+1)&amp;"'Concepts'!" &amp; ADDRESS(MATCH("Outstanding value on e-money storages issued by electronic money issuers",Concepts!$A:$A,0),1,,,),"Outstanding value on e-money storages issued")</f>
        <v>Outstanding value on e-money storages issued</v>
      </c>
      <c r="E11" s="185"/>
      <c r="F11" s="158"/>
      <c r="G11" s="163"/>
      <c r="H11" s="158"/>
    </row>
    <row r="12" spans="1:8" ht="12.5" thickBot="1" x14ac:dyDescent="0.3">
      <c r="A12" s="850"/>
      <c r="B12" s="823"/>
      <c r="C12" s="854"/>
      <c r="D12" s="847" t="s">
        <v>221</v>
      </c>
      <c r="E12" s="841" t="s">
        <v>189</v>
      </c>
      <c r="F12" s="521" t="s">
        <v>560</v>
      </c>
      <c r="G12" s="163"/>
      <c r="H12" s="158"/>
    </row>
    <row r="13" spans="1:8" ht="23.5" thickBot="1" x14ac:dyDescent="0.3">
      <c r="A13" s="850"/>
      <c r="B13" s="823"/>
      <c r="C13" s="853"/>
      <c r="D13" s="848"/>
      <c r="E13" s="842"/>
      <c r="F13" s="522" t="s">
        <v>561</v>
      </c>
      <c r="G13" s="163"/>
      <c r="H13" s="158"/>
    </row>
    <row r="14" spans="1:8" ht="14.5" customHeight="1" thickBot="1" x14ac:dyDescent="0.3">
      <c r="A14" s="850"/>
      <c r="B14" s="823"/>
      <c r="C14" s="852" t="s">
        <v>189</v>
      </c>
      <c r="D14" s="843" t="s">
        <v>83</v>
      </c>
      <c r="E14" s="841" t="s">
        <v>189</v>
      </c>
      <c r="F14" s="525" t="s">
        <v>75</v>
      </c>
      <c r="G14" s="163"/>
      <c r="H14" s="158"/>
    </row>
    <row r="15" spans="1:8" ht="14.5" customHeight="1" x14ac:dyDescent="0.25">
      <c r="A15" s="850"/>
      <c r="B15" s="823"/>
      <c r="C15" s="854"/>
      <c r="D15" s="844"/>
      <c r="E15" s="846"/>
      <c r="F15" s="829" t="str">
        <f ca="1">HYPERLINK(MID(CELL("filename"),SEARCH("[",CELL("filename")),SEARCH("]",CELL("filename"))-SEARCH("[",CELL("filename"))+1)&amp;"'Concepts'!" &amp; ADDRESS(MATCH("Number of overnight deposits",Concepts!$A:$A,0),1,,,),"Value of overnight deposits held by non-MFIs")</f>
        <v>Value of overnight deposits held by non-MFIs</v>
      </c>
      <c r="G15" s="831" t="s">
        <v>239</v>
      </c>
      <c r="H15" s="523" t="str">
        <f ca="1">HYPERLINK(MID(CELL("filename"),SEARCH("[",CELL("filename")),SEARCH("]",CELL("filename"))-SEARCH("[",CELL("filename"))+1)&amp;"'Concepts'!" &amp; ADDRESS(MATCH("Number of overnight deposits",Concepts!$A:$A,0),1,,,),"Value of overnight deposits held by non-MFIs Q1")</f>
        <v>Value of overnight deposits held by non-MFIs Q1</v>
      </c>
    </row>
    <row r="16" spans="1:8" ht="15.75" customHeight="1" thickBot="1" x14ac:dyDescent="0.3">
      <c r="A16" s="850"/>
      <c r="B16" s="823"/>
      <c r="C16" s="854"/>
      <c r="D16" s="845"/>
      <c r="E16" s="842"/>
      <c r="F16" s="830"/>
      <c r="G16" s="832"/>
      <c r="H16" s="524" t="str">
        <f ca="1">HYPERLINK(MID(CELL("filename"),SEARCH("[",CELL("filename")),SEARCH("]",CELL("filename"))-SEARCH("[",CELL("filename"))+1)&amp;"'Concepts'!" &amp; ADDRESS(MATCH("Number of overnight deposits",Concepts!$A:$A,0),1,,,),"Value of overnight deposits held by non-MFIs Q2")</f>
        <v>Value of overnight deposits held by non-MFIs Q2</v>
      </c>
    </row>
    <row r="17" spans="1:8" ht="14.5" customHeight="1" thickBot="1" x14ac:dyDescent="0.3">
      <c r="A17" s="850"/>
      <c r="B17" s="823"/>
      <c r="C17" s="854"/>
      <c r="D17" s="843" t="s">
        <v>86</v>
      </c>
      <c r="E17" s="841" t="s">
        <v>189</v>
      </c>
      <c r="F17" s="526" t="s">
        <v>75</v>
      </c>
      <c r="G17" s="163"/>
      <c r="H17" s="158"/>
    </row>
    <row r="18" spans="1:8" ht="14.5" customHeight="1" x14ac:dyDescent="0.25">
      <c r="A18" s="850"/>
      <c r="B18" s="823"/>
      <c r="C18" s="854"/>
      <c r="D18" s="844"/>
      <c r="E18" s="846"/>
      <c r="F18" s="829" t="str">
        <f ca="1">HYPERLINK(MID(CELL("filename"),SEARCH("[",CELL("filename")),SEARCH("]",CELL("filename"))-SEARCH("[",CELL("filename"))+1)&amp;"'Concepts'!" &amp; ADDRESS(MATCH("Number of overnight deposits",Concepts!$A:$A,0),1,,,),"Value of overnight deposits held by non-MFIs")</f>
        <v>Value of overnight deposits held by non-MFIs</v>
      </c>
      <c r="G18" s="831" t="s">
        <v>239</v>
      </c>
      <c r="H18" s="523" t="str">
        <f ca="1">HYPERLINK(MID(CELL("filename"),SEARCH("[",CELL("filename")),SEARCH("]",CELL("filename"))-SEARCH("[",CELL("filename"))+1)&amp;"'Concepts'!" &amp; ADDRESS(MATCH("Number of overnight deposits",Concepts!$A:$A,0),1,,,),"Value of overnight deposits held by non-MFIs Q1")</f>
        <v>Value of overnight deposits held by non-MFIs Q1</v>
      </c>
    </row>
    <row r="19" spans="1:8" ht="12" thickBot="1" x14ac:dyDescent="0.3">
      <c r="A19" s="850"/>
      <c r="B19" s="823"/>
      <c r="C19" s="854"/>
      <c r="D19" s="845"/>
      <c r="E19" s="842"/>
      <c r="F19" s="830"/>
      <c r="G19" s="832"/>
      <c r="H19" s="524" t="str">
        <f ca="1">HYPERLINK(MID(CELL("filename"),SEARCH("[",CELL("filename")),SEARCH("]",CELL("filename"))-SEARCH("[",CELL("filename"))+1)&amp;"'Concepts'!" &amp; ADDRESS(MATCH("Number of overnight deposits",Concepts!$A:$A,0),1,,,),"Value of overnight deposits held by non-MFIs Q2")</f>
        <v>Value of overnight deposits held by non-MFIs Q2</v>
      </c>
    </row>
    <row r="20" spans="1:8" ht="14.5" customHeight="1" thickBot="1" x14ac:dyDescent="0.3">
      <c r="A20" s="850"/>
      <c r="B20" s="823"/>
      <c r="C20" s="854"/>
      <c r="D20" s="843" t="s">
        <v>87</v>
      </c>
      <c r="E20" s="841" t="s">
        <v>189</v>
      </c>
      <c r="F20" s="526" t="s">
        <v>75</v>
      </c>
      <c r="G20" s="163"/>
      <c r="H20" s="158"/>
    </row>
    <row r="21" spans="1:8" ht="14.5" customHeight="1" x14ac:dyDescent="0.25">
      <c r="A21" s="850"/>
      <c r="B21" s="823"/>
      <c r="C21" s="854"/>
      <c r="D21" s="844"/>
      <c r="E21" s="846"/>
      <c r="F21" s="829" t="str">
        <f ca="1">HYPERLINK(MID(CELL("filename"),SEARCH("[",CELL("filename")),SEARCH("]",CELL("filename"))-SEARCH("[",CELL("filename"))+1)&amp;"'Concepts'!" &amp; ADDRESS(MATCH("Number of overnight deposits",Concepts!$A:$A,0),1,,,),"Value of overnight deposits held by non-MFIs")</f>
        <v>Value of overnight deposits held by non-MFIs</v>
      </c>
      <c r="G21" s="831" t="s">
        <v>239</v>
      </c>
      <c r="H21" s="523" t="str">
        <f ca="1">HYPERLINK(MID(CELL("filename"),SEARCH("[",CELL("filename")),SEARCH("]",CELL("filename"))-SEARCH("[",CELL("filename"))+1)&amp;"'Concepts'!" &amp; ADDRESS(MATCH("Number of overnight deposits",Concepts!$A:$A,0),1,,,),"Value of overnight deposits held by non-MFIs Q1")</f>
        <v>Value of overnight deposits held by non-MFIs Q1</v>
      </c>
    </row>
    <row r="22" spans="1:8" ht="12" thickBot="1" x14ac:dyDescent="0.3">
      <c r="A22" s="850"/>
      <c r="B22" s="823"/>
      <c r="C22" s="854"/>
      <c r="D22" s="845"/>
      <c r="E22" s="842"/>
      <c r="F22" s="830"/>
      <c r="G22" s="832"/>
      <c r="H22" s="524" t="str">
        <f ca="1">HYPERLINK(MID(CELL("filename"),SEARCH("[",CELL("filename")),SEARCH("]",CELL("filename"))-SEARCH("[",CELL("filename"))+1)&amp;"'Concepts'!" &amp; ADDRESS(MATCH("Number of overnight deposits",Concepts!$A:$A,0),1,,,),"Value of overnight deposits held by non-MFIs Q2")</f>
        <v>Value of overnight deposits held by non-MFIs Q2</v>
      </c>
    </row>
    <row r="23" spans="1:8" ht="15" customHeight="1" thickBot="1" x14ac:dyDescent="0.3">
      <c r="A23" s="850"/>
      <c r="B23" s="823"/>
      <c r="C23" s="854"/>
      <c r="D23" s="843" t="s">
        <v>88</v>
      </c>
      <c r="E23" s="841" t="s">
        <v>189</v>
      </c>
      <c r="F23" s="526" t="s">
        <v>75</v>
      </c>
      <c r="G23" s="163"/>
      <c r="H23" s="158"/>
    </row>
    <row r="24" spans="1:8" ht="14.5" customHeight="1" x14ac:dyDescent="0.25">
      <c r="A24" s="850"/>
      <c r="B24" s="823"/>
      <c r="C24" s="854"/>
      <c r="D24" s="844"/>
      <c r="E24" s="846"/>
      <c r="F24" s="829" t="str">
        <f ca="1">HYPERLINK(MID(CELL("filename"),SEARCH("[",CELL("filename")),SEARCH("]",CELL("filename"))-SEARCH("[",CELL("filename"))+1)&amp;"'Concepts'!" &amp; ADDRESS(MATCH("Number of overnight deposits",Concepts!$A:$A,0),1,,,),"Value of overnight deposits held by non-MFIs")</f>
        <v>Value of overnight deposits held by non-MFIs</v>
      </c>
      <c r="G24" s="831" t="s">
        <v>239</v>
      </c>
      <c r="H24" s="523" t="str">
        <f ca="1">HYPERLINK(MID(CELL("filename"),SEARCH("[",CELL("filename")),SEARCH("]",CELL("filename"))-SEARCH("[",CELL("filename"))+1)&amp;"'Concepts'!" &amp; ADDRESS(MATCH("Number of overnight deposits",Concepts!$A:$A,0),1,,,),"Value of overnight deposits held by non-MFIs Q1")</f>
        <v>Value of overnight deposits held by non-MFIs Q1</v>
      </c>
    </row>
    <row r="25" spans="1:8" ht="12" thickBot="1" x14ac:dyDescent="0.3">
      <c r="A25" s="850"/>
      <c r="B25" s="823"/>
      <c r="C25" s="853"/>
      <c r="D25" s="845"/>
      <c r="E25" s="842"/>
      <c r="F25" s="830"/>
      <c r="G25" s="832"/>
      <c r="H25" s="524" t="str">
        <f ca="1">HYPERLINK(MID(CELL("filename"),SEARCH("[",CELL("filename")),SEARCH("]",CELL("filename"))-SEARCH("[",CELL("filename"))+1)&amp;"'Concepts'!" &amp; ADDRESS(MATCH("Number of overnight deposits",Concepts!$A:$A,0),1,,,),"Value of overnight deposits held by non-MFIs Q2")</f>
        <v>Value of overnight deposits held by non-MFIs Q2</v>
      </c>
    </row>
    <row r="26" spans="1:8" ht="12.5" thickBot="1" x14ac:dyDescent="0.3">
      <c r="A26" s="850"/>
      <c r="B26" s="824"/>
      <c r="C26" s="187"/>
      <c r="D26" s="188" t="str">
        <f ca="1">HYPERLINK(MID(CELL("filename"),SEARCH("[",CELL("filename")),SEARCH("]",CELL("filename"))-SEARCH("[",CELL("filename"))+1)&amp;"'Concepts'!" &amp; ADDRESS(MATCH("Account information service provider (AISP)",Concepts!$A:$A,0),1,,,),"Account Information Services Providers")</f>
        <v>Account Information Services Providers</v>
      </c>
      <c r="E26" s="164" t="s">
        <v>189</v>
      </c>
      <c r="F26" s="527" t="str">
        <f ca="1">HYPERLINK(MID(CELL("filename"),SEARCH("[",CELL("filename")),SEARCH("]",CELL("filename"))-SEARCH("[",CELL("filename"))+1)&amp;"'Concepts'!" &amp; ADDRESS(MATCH("Number of clients",Concepts!$A:$A,0),1,,,),"Number of clients")</f>
        <v>Number of clients</v>
      </c>
      <c r="G26" s="163"/>
      <c r="H26" s="190"/>
    </row>
    <row r="27" spans="1:8" ht="15" customHeight="1" x14ac:dyDescent="0.25">
      <c r="A27" s="850"/>
      <c r="B27" s="820" t="str">
        <f ca="1">HYPERLINK(MID(CELL("filename"),SEARCH("[",CELL("filename")),SEARCH("]",CELL("filename"))-SEARCH("[",CELL("filename"))+1)&amp;"'Concepts'!" &amp; ADDRESS(MATCH("Electronic money institution",Concepts!$A:$A,0),1,,,),"Electronic money institutions")</f>
        <v>Electronic money institutions</v>
      </c>
      <c r="C27" s="833"/>
      <c r="D27" s="526" t="s">
        <v>84</v>
      </c>
      <c r="E27" s="158"/>
      <c r="F27" s="158"/>
      <c r="G27" s="158"/>
      <c r="H27" s="158"/>
    </row>
    <row r="28" spans="1:8" x14ac:dyDescent="0.25">
      <c r="A28" s="850"/>
      <c r="B28" s="821"/>
      <c r="C28" s="834"/>
      <c r="D28" s="184" t="str">
        <f ca="1">HYPERLINK(MID(CELL("filename"),SEARCH("[",CELL("filename")),SEARCH("]",CELL("filename"))-SEARCH("[",CELL("filename"))+1)&amp;"'Concepts'!" &amp; ADDRESS(MATCH("Payment account",Concepts!$A:$A,0),1,,,),"Number of payment accounts")</f>
        <v>Number of payment accounts</v>
      </c>
      <c r="E28" s="158"/>
      <c r="F28" s="158"/>
      <c r="G28" s="158"/>
      <c r="H28" s="158"/>
    </row>
    <row r="29" spans="1:8" ht="12" thickBot="1" x14ac:dyDescent="0.3">
      <c r="A29" s="850"/>
      <c r="B29" s="821"/>
      <c r="C29" s="834"/>
      <c r="D29" s="184" t="str">
        <f ca="1">HYPERLINK(MID(CELL("filename"),SEARCH("[",CELL("filename")),SEARCH("]",CELL("filename"))-SEARCH("[",CELL("filename"))+1)&amp;"'Concepts'!" &amp; ADDRESS(MATCH("Number of e-money accounts",Concepts!$A:$A,0),1,,,),"Number of e-money accounts")</f>
        <v>Number of e-money accounts</v>
      </c>
      <c r="E29" s="158"/>
      <c r="F29" s="158"/>
      <c r="G29" s="158"/>
      <c r="H29" s="158"/>
    </row>
    <row r="30" spans="1:8" ht="12.5" thickBot="1" x14ac:dyDescent="0.3">
      <c r="A30" s="850"/>
      <c r="B30" s="825"/>
      <c r="C30" s="835"/>
      <c r="D30" s="528" t="str">
        <f ca="1">HYPERLINK(MID(CELL("filename"),SEARCH("[",CELL("filename")),SEARCH("]",CELL("filename"))-SEARCH("[",CELL("filename"))+1)&amp;"'Concepts'!" &amp; ADDRESS(MATCH("Outstanding value on e-money storages issued by electronic money issuers",Concepts!$A:$A,0),1,,,),"Outstanding value on e-money storages issued")</f>
        <v>Outstanding value on e-money storages issued</v>
      </c>
      <c r="E30" s="164" t="s">
        <v>189</v>
      </c>
      <c r="F30" s="529" t="s">
        <v>228</v>
      </c>
      <c r="G30" s="158"/>
      <c r="H30" s="158"/>
    </row>
    <row r="31" spans="1:8" ht="18" customHeight="1" thickBot="1" x14ac:dyDescent="0.3">
      <c r="A31" s="850"/>
      <c r="B31" s="820" t="str">
        <f ca="1">HYPERLINK(MID(CELL("filename"),SEARCH("[",CELL("filename")),SEARCH("]",CELL("filename"))-SEARCH("[",CELL("filename"))+1)&amp;"'Concepts'!" &amp; ADDRESS(MATCH("Payment institution",Concepts!$A:$A,0),1,,,),"Payment institution")</f>
        <v>Payment institution</v>
      </c>
      <c r="C31" s="836"/>
      <c r="D31" s="839" t="s">
        <v>84</v>
      </c>
      <c r="E31" s="841" t="s">
        <v>189</v>
      </c>
      <c r="F31" s="530" t="str">
        <f ca="1">HYPERLINK(MID(CELL("filename"),SEARCH("[",CELL("filename")),SEARCH("]",CELL("filename"))-SEARCH("[",CELL("filename"))+1)&amp;"'Concepts'!" &amp; ADDRESS(MATCH("Payment initiation service provider (PISP)",Concepts!$A:$A,0),1,,,),"Payment initiation services providers")</f>
        <v>Payment initiation services providers</v>
      </c>
      <c r="G31" s="158"/>
      <c r="H31" s="158"/>
    </row>
    <row r="32" spans="1:8" ht="17.149999999999999" customHeight="1" thickBot="1" x14ac:dyDescent="0.3">
      <c r="A32" s="850"/>
      <c r="B32" s="821"/>
      <c r="C32" s="837"/>
      <c r="D32" s="840"/>
      <c r="E32" s="842"/>
      <c r="F32" s="531" t="str">
        <f ca="1">HYPERLINK(MID(CELL("filename"),SEARCH("[",CELL("filename")),SEARCH("]",CELL("filename"))-SEARCH("[",CELL("filename"))+1)&amp;"'Concepts'!" &amp; ADDRESS(MATCH("Account information service provider (AISP)",Concepts!$A:$A,0),1,,,),"Account Information Services Providers")</f>
        <v>Account Information Services Providers</v>
      </c>
      <c r="G32" s="182" t="s">
        <v>198</v>
      </c>
      <c r="H32" s="189" t="str">
        <f ca="1">HYPERLINK(MID(CELL("filename"),SEARCH("[",CELL("filename")),SEARCH("]",CELL("filename"))-SEARCH("[",CELL("filename"))+1)&amp;"'Concepts'!" &amp; ADDRESS(MATCH("Number of clients",Concepts!$A:$A,0),1,,,),"Number of clients")</f>
        <v>Number of clients</v>
      </c>
    </row>
    <row r="33" spans="1:8" ht="17.149999999999999" customHeight="1" x14ac:dyDescent="0.25">
      <c r="A33" s="850"/>
      <c r="B33" s="821"/>
      <c r="C33" s="837"/>
      <c r="D33" s="532" t="s">
        <v>75</v>
      </c>
      <c r="E33" s="158"/>
      <c r="F33" s="158"/>
      <c r="G33" s="158"/>
      <c r="H33" s="158"/>
    </row>
    <row r="34" spans="1:8" ht="12" thickBot="1" x14ac:dyDescent="0.3">
      <c r="A34" s="850"/>
      <c r="B34" s="825"/>
      <c r="C34" s="838"/>
      <c r="D34" s="191" t="str">
        <f ca="1">HYPERLINK(MID(CELL("filename"),SEARCH("[",CELL("filename")),SEARCH("]",CELL("filename"))-SEARCH("[",CELL("filename"))+1)&amp;"'Concepts'!" &amp; ADDRESS(MATCH("Payment account",Concepts!$A:$A,0),1,,,),"Number of payment accounts")</f>
        <v>Number of payment accounts</v>
      </c>
      <c r="E34" s="158"/>
      <c r="F34" s="158"/>
      <c r="G34" s="158"/>
      <c r="H34" s="158"/>
    </row>
    <row r="35" spans="1:8" ht="15" customHeight="1" x14ac:dyDescent="0.25">
      <c r="A35" s="850"/>
      <c r="B35" s="820" t="str">
        <f ca="1">HYPERLINK(MID(CELL("filename"),SEARCH("[",CELL("filename")),SEARCH("]",CELL("filename"))-SEARCH("[",CELL("filename"))+1)&amp;"'Concepts'!" &amp; ADDRESS(MATCH("Other PSPs and e-money issuers",Concepts!$A:$A,0),1,,,),"Other PSPs and e-money issuers")</f>
        <v>Other PSPs and e-money issuers</v>
      </c>
      <c r="C35" s="833"/>
      <c r="D35" s="533" t="s">
        <v>84</v>
      </c>
      <c r="E35" s="158"/>
      <c r="F35" s="158"/>
      <c r="G35" s="158"/>
      <c r="H35" s="158"/>
    </row>
    <row r="36" spans="1:8" x14ac:dyDescent="0.25">
      <c r="A36" s="850"/>
      <c r="B36" s="821"/>
      <c r="C36" s="834"/>
      <c r="D36" s="532" t="s">
        <v>75</v>
      </c>
      <c r="E36" s="158"/>
      <c r="F36" s="158"/>
      <c r="G36" s="158"/>
      <c r="H36" s="158"/>
    </row>
    <row r="37" spans="1:8" ht="12" thickBot="1" x14ac:dyDescent="0.3">
      <c r="A37" s="850"/>
      <c r="B37" s="821"/>
      <c r="C37" s="834"/>
      <c r="D37" s="534" t="str">
        <f ca="1">HYPERLINK(MID(CELL("filename"),SEARCH("[",CELL("filename")),SEARCH("]",CELL("filename"))-SEARCH("[",CELL("filename"))+1)&amp;"'Concepts'!" &amp; ADDRESS(MATCH("Number of overnight deposits",Concepts!$A:$A,0),1,,,),"Number of overnight deposits held by non-MFIs")</f>
        <v>Number of overnight deposits held by non-MFIs</v>
      </c>
      <c r="E37" s="158"/>
      <c r="F37" s="158"/>
      <c r="G37" s="158"/>
      <c r="H37" s="158"/>
    </row>
    <row r="38" spans="1:8" x14ac:dyDescent="0.25">
      <c r="A38" s="850"/>
      <c r="B38" s="821"/>
      <c r="C38" s="834"/>
      <c r="D38" s="829" t="str">
        <f ca="1">HYPERLINK(MID(CELL("filename"),SEARCH("[",CELL("filename")),SEARCH("]",CELL("filename"))-SEARCH("[",CELL("filename"))+1)&amp;"'Concepts'!" &amp; ADDRESS(MATCH("Number of overnight deposits",Concepts!$A:$A,0),1,,,),"Value of overnight deposits held by non-MFIs")</f>
        <v>Value of overnight deposits held by non-MFIs</v>
      </c>
      <c r="E38" s="831" t="s">
        <v>239</v>
      </c>
      <c r="F38" s="523" t="str">
        <f ca="1">HYPERLINK(MID(CELL("filename"),SEARCH("[",CELL("filename")),SEARCH("]",CELL("filename"))-SEARCH("[",CELL("filename"))+1)&amp;"'Concepts'!" &amp; ADDRESS(MATCH("Number of overnight deposits",Concepts!$A:$A,0),1,,,),"Value of overnight deposits held by non-MFIs Q1")</f>
        <v>Value of overnight deposits held by non-MFIs Q1</v>
      </c>
      <c r="G38" s="158"/>
      <c r="H38" s="158"/>
    </row>
    <row r="39" spans="1:8" ht="12" thickBot="1" x14ac:dyDescent="0.3">
      <c r="A39" s="850"/>
      <c r="B39" s="821"/>
      <c r="C39" s="834"/>
      <c r="D39" s="830"/>
      <c r="E39" s="832"/>
      <c r="F39" s="524" t="str">
        <f ca="1">HYPERLINK(MID(CELL("filename"),SEARCH("[",CELL("filename")),SEARCH("]",CELL("filename"))-SEARCH("[",CELL("filename"))+1)&amp;"'Concepts'!" &amp; ADDRESS(MATCH("Number of overnight deposits",Concepts!$A:$A,0),1,,,),"Value of overnight deposits held by non-MFIs Q2")</f>
        <v>Value of overnight deposits held by non-MFIs Q2</v>
      </c>
      <c r="G39" s="158"/>
      <c r="H39" s="158"/>
    </row>
    <row r="40" spans="1:8" x14ac:dyDescent="0.25">
      <c r="A40" s="850"/>
      <c r="B40" s="821"/>
      <c r="C40" s="834"/>
      <c r="D40" s="184" t="str">
        <f ca="1">HYPERLINK(MID(CELL("filename"),SEARCH("[",CELL("filename")),SEARCH("]",CELL("filename"))-SEARCH("[",CELL("filename"))+1)&amp;"'Concepts'!" &amp; ADDRESS(MATCH("Payment account",Concepts!$A:$A,0),1,,,),"Number of payment accounts")</f>
        <v>Number of payment accounts</v>
      </c>
      <c r="E40" s="158"/>
      <c r="F40" s="158"/>
      <c r="G40" s="158"/>
      <c r="H40" s="158"/>
    </row>
    <row r="41" spans="1:8" x14ac:dyDescent="0.25">
      <c r="A41" s="850"/>
      <c r="B41" s="821"/>
      <c r="C41" s="834"/>
      <c r="D41" s="184" t="str">
        <f ca="1">HYPERLINK(MID(CELL("filename"),SEARCH("[",CELL("filename")),SEARCH("]",CELL("filename"))-SEARCH("[",CELL("filename"))+1)&amp;"'Concepts'!" &amp; ADDRESS(MATCH("Number of e-money accounts",Concepts!$A:$A,0),1,,,),"Number of e-money accounts")</f>
        <v>Number of e-money accounts</v>
      </c>
      <c r="E41" s="158"/>
      <c r="F41" s="158"/>
      <c r="G41" s="158"/>
      <c r="H41" s="158"/>
    </row>
    <row r="42" spans="1:8" ht="12" thickBot="1" x14ac:dyDescent="0.3">
      <c r="A42" s="850"/>
      <c r="B42" s="825"/>
      <c r="C42" s="835"/>
      <c r="D42" s="184" t="str">
        <f ca="1">HYPERLINK(MID(CELL("filename"),SEARCH("[",CELL("filename")),SEARCH("]",CELL("filename"))-SEARCH("[",CELL("filename"))+1)&amp;"'Concepts'!" &amp; ADDRESS(MATCH("Outstanding value on e-money storages issued by electronic money issuers",Concepts!$A:$A,0),1,,,),"Outstanding value on e-money storages issued")</f>
        <v>Outstanding value on e-money storages issued</v>
      </c>
      <c r="E42" s="158"/>
      <c r="F42" s="158"/>
      <c r="G42" s="158"/>
      <c r="H42" s="158"/>
    </row>
    <row r="43" spans="1:8" ht="23.5" thickBot="1" x14ac:dyDescent="0.3">
      <c r="A43" s="850"/>
      <c r="B43" s="193" t="str">
        <f ca="1">HYPERLINK(MID(CELL("filename"),SEARCH("[",CELL("filename")),SEARCH("]",CELL("filename"))-SEARCH("[",CELL("filename"))+1)&amp;"'Concepts'!" &amp; ADDRESS(MATCH("Account servicing payment service provider (ASPSP)",Concepts!$A:$A,0),1,,,),"Account Servicing Payment Services Providers")</f>
        <v>Account Servicing Payment Services Providers</v>
      </c>
      <c r="C43" s="176"/>
      <c r="D43" s="351" t="str">
        <f ca="1">HYPERLINK(MID(CELL("filename"),SEARCH("[",CELL("filename")),SEARCH("]",CELL("filename"))-SEARCH("[",CELL("filename"))+1)&amp;"'Concepts'!" &amp; ADDRESS(MATCH("Number of payment accounts accessed by AISPs",Concepts!$A:$A,0),1,,,),"Number of payment accounts accessed by Account Information Service Providers")</f>
        <v>Number of payment accounts accessed by Account Information Service Providers</v>
      </c>
      <c r="E43" s="158"/>
      <c r="F43" s="158"/>
      <c r="G43" s="158"/>
      <c r="H43" s="158"/>
    </row>
    <row r="44" spans="1:8" ht="31.5" customHeight="1" x14ac:dyDescent="0.25">
      <c r="A44" s="850"/>
      <c r="B44" s="826" t="s">
        <v>93</v>
      </c>
      <c r="C44" s="841" t="s">
        <v>189</v>
      </c>
      <c r="D44" s="526" t="s">
        <v>94</v>
      </c>
      <c r="E44" s="158"/>
      <c r="F44" s="158"/>
      <c r="G44" s="158"/>
      <c r="H44" s="158"/>
    </row>
    <row r="45" spans="1:8" ht="31.5" customHeight="1" x14ac:dyDescent="0.25">
      <c r="A45" s="850"/>
      <c r="B45" s="827"/>
      <c r="C45" s="846"/>
      <c r="D45" s="535" t="s">
        <v>95</v>
      </c>
      <c r="E45" s="158"/>
      <c r="F45" s="158"/>
      <c r="G45" s="158"/>
      <c r="H45" s="158"/>
    </row>
    <row r="46" spans="1:8" ht="36.75" customHeight="1" thickBot="1" x14ac:dyDescent="0.3">
      <c r="A46" s="851"/>
      <c r="B46" s="828"/>
      <c r="C46" s="842"/>
      <c r="D46" s="536" t="s">
        <v>96</v>
      </c>
      <c r="E46" s="158"/>
      <c r="F46" s="158"/>
      <c r="G46" s="158"/>
      <c r="H46" s="158"/>
    </row>
    <row r="96" spans="16:16" x14ac:dyDescent="0.25">
      <c r="P96" s="159"/>
    </row>
    <row r="97" spans="16:16" x14ac:dyDescent="0.25">
      <c r="P97" s="159"/>
    </row>
  </sheetData>
  <sheetProtection algorithmName="SHA-512" hashValue="fwnab7ccrHNc/MUo/O5c6BiiilGTwtf4qccOUe3mAEVS9SYdVyZIvfAj8QTOV/eVSVGqNz/94p2NEjq3MSkwMg==" saltValue="24dV4puIacCRjDIfBY//Xg==" spinCount="100000" sheet="1" sort="0" autoFilter="0"/>
  <mergeCells count="38">
    <mergeCell ref="G15:G16"/>
    <mergeCell ref="E17:E19"/>
    <mergeCell ref="F18:F19"/>
    <mergeCell ref="G18:G19"/>
    <mergeCell ref="E12:E13"/>
    <mergeCell ref="E7:E8"/>
    <mergeCell ref="E14:E16"/>
    <mergeCell ref="D12:D13"/>
    <mergeCell ref="F15:F16"/>
    <mergeCell ref="A5:A46"/>
    <mergeCell ref="C5:C6"/>
    <mergeCell ref="C7:C13"/>
    <mergeCell ref="D7:D8"/>
    <mergeCell ref="C14:C25"/>
    <mergeCell ref="D14:D16"/>
    <mergeCell ref="D17:D19"/>
    <mergeCell ref="D20:D22"/>
    <mergeCell ref="C35:C42"/>
    <mergeCell ref="E20:E22"/>
    <mergeCell ref="F21:F22"/>
    <mergeCell ref="C44:C46"/>
    <mergeCell ref="G21:G22"/>
    <mergeCell ref="D23:D25"/>
    <mergeCell ref="E23:E25"/>
    <mergeCell ref="F24:F25"/>
    <mergeCell ref="G24:G25"/>
    <mergeCell ref="B44:B46"/>
    <mergeCell ref="D38:D39"/>
    <mergeCell ref="E38:E39"/>
    <mergeCell ref="C27:C30"/>
    <mergeCell ref="C31:C34"/>
    <mergeCell ref="D31:D32"/>
    <mergeCell ref="E31:E32"/>
    <mergeCell ref="B5:B6"/>
    <mergeCell ref="B7:B26"/>
    <mergeCell ref="B27:B30"/>
    <mergeCell ref="B31:B34"/>
    <mergeCell ref="B35:B42"/>
  </mergeCells>
  <hyperlinks>
    <hyperlink ref="A1" location="INDEX!A1" display="Back to INDEX" xr:uid="{00000000-0004-0000-0600-000000000000}"/>
  </hyperlinks>
  <pageMargins left="0.7" right="0.7" top="0.75" bottom="0.75" header="0.3" footer="0.3"/>
  <pageSetup paperSize="9" orientation="portrait" r:id="rId1"/>
  <ignoredErrors>
    <ignoredError sqref="F31:F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00B050"/>
  </sheetPr>
  <dimension ref="A1:I30"/>
  <sheetViews>
    <sheetView showGridLines="0" zoomScaleNormal="100" workbookViewId="0"/>
  </sheetViews>
  <sheetFormatPr defaultColWidth="8.796875" defaultRowHeight="11.5" x14ac:dyDescent="0.25"/>
  <cols>
    <col min="1" max="1" width="30.296875" style="166" customWidth="1"/>
    <col min="2" max="2" width="12" style="166" bestFit="1" customWidth="1"/>
    <col min="3" max="3" width="42.19921875" style="166" customWidth="1"/>
    <col min="4" max="4" width="12" style="166" bestFit="1" customWidth="1"/>
    <col min="5" max="5" width="56" style="166" customWidth="1"/>
    <col min="6" max="6" width="12" style="166" bestFit="1" customWidth="1"/>
    <col min="7" max="7" width="46.296875" style="166" customWidth="1"/>
    <col min="8" max="16384" width="8.796875" style="166"/>
  </cols>
  <sheetData>
    <row r="1" spans="1:9" ht="13" x14ac:dyDescent="0.3">
      <c r="A1" s="575" t="s">
        <v>1780</v>
      </c>
    </row>
    <row r="2" spans="1:9" s="158" customFormat="1" ht="15.5" x14ac:dyDescent="0.35">
      <c r="A2" s="151" t="s">
        <v>1532</v>
      </c>
      <c r="C2" s="161"/>
    </row>
    <row r="3" spans="1:9" s="158" customFormat="1" ht="15.5" x14ac:dyDescent="0.35">
      <c r="A3" s="151"/>
      <c r="C3" s="161"/>
    </row>
    <row r="4" spans="1:9" s="158" customFormat="1" ht="12" thickBot="1" x14ac:dyDescent="0.3">
      <c r="A4" s="206" t="s">
        <v>1685</v>
      </c>
      <c r="C4" s="574" t="s">
        <v>1686</v>
      </c>
      <c r="D4" s="574"/>
      <c r="E4" s="574" t="s">
        <v>1687</v>
      </c>
      <c r="F4" s="574"/>
      <c r="G4" s="574" t="s">
        <v>1688</v>
      </c>
      <c r="H4" s="574"/>
      <c r="I4" s="574"/>
    </row>
    <row r="5" spans="1:9" s="162" customFormat="1" ht="21" customHeight="1" thickBot="1" x14ac:dyDescent="0.35">
      <c r="A5" s="857" t="str">
        <f ca="1">HYPERLINK(MID(CELL("filename"),SEARCH("[",CELL("filename")),SEARCH("]",CELL("filename"))-SEARCH("[",CELL("filename"))+1)&amp;"'Concepts'!" &amp; ADDRESS(MATCH("Total number of cards (irrespective of the number of functions on the card)",Concepts!$A:$A,0),1,,,),"Total number of cards (irrespective of the number of functions on the card)")</f>
        <v>Total number of cards (irrespective of the number of functions on the card)</v>
      </c>
      <c r="B5" s="860" t="s">
        <v>189</v>
      </c>
      <c r="C5" s="576" t="str">
        <f ca="1">HYPERLINK(MID(CELL("filename"),SEARCH("[",CELL("filename")),SEARCH("]",CELL("filename"))-SEARCH("[",CELL("filename"))+1)&amp;"'Concepts'!" &amp; ADDRESS(MATCH("Cards with a cash function",Concepts!$A:$A,0),1,,,),"Cards with a cash function")</f>
        <v>Cards with a cash function</v>
      </c>
      <c r="D5" s="577"/>
      <c r="E5" s="578"/>
      <c r="F5" s="577"/>
      <c r="G5" s="578"/>
    </row>
    <row r="6" spans="1:9" s="162" customFormat="1" ht="14.15" customHeight="1" x14ac:dyDescent="0.3">
      <c r="A6" s="858"/>
      <c r="B6" s="861"/>
      <c r="C6" s="863" t="str">
        <f ca="1">HYPERLINK(MID(CELL("filename"),SEARCH("[",CELL("filename")),SEARCH("]",CELL("filename"))-SEARCH("[",CELL("filename"))+1)&amp;"'Concepts'!" &amp; ADDRESS(MATCH("Cards with a payment function (except cards with an e-money function only)",Concepts!$A:$A,0),1,,,),"Cards with a payment function (except cards with an e-money function only)")</f>
        <v>Cards with a payment function (except cards with an e-money function only)</v>
      </c>
      <c r="D6" s="866" t="s">
        <v>189</v>
      </c>
      <c r="E6" s="855" t="str">
        <f ca="1">HYPERLINK(MID(CELL("filename"),SEARCH("[",CELL("filename")),SEARCH("]",CELL("filename"))-SEARCH("[",CELL("filename"))+1)&amp;"'Concepts'!" &amp; ADDRESS(MATCH("Debit card",Concepts!$A:$A,0),1,,,),"Debit card")</f>
        <v>Debit card</v>
      </c>
      <c r="F6" s="866" t="s">
        <v>189</v>
      </c>
      <c r="G6" s="857" t="str">
        <f ca="1">HYPERLINK(MID(CELL("filename"),SEARCH("[",CELL("filename")),SEARCH("]",CELL("filename"))-SEARCH("[",CELL("filename"))+1)&amp;"'Concepts'!" &amp; ADDRESS(MATCH("PCS VISA",Concepts!$A:$A,0),1,,,),"issued under PCS VISA")</f>
        <v>issued under PCS VISA</v>
      </c>
      <c r="I6" s="339"/>
    </row>
    <row r="7" spans="1:9" s="162" customFormat="1" ht="11.5" customHeight="1" x14ac:dyDescent="0.3">
      <c r="A7" s="858"/>
      <c r="B7" s="861"/>
      <c r="C7" s="864"/>
      <c r="D7" s="867"/>
      <c r="E7" s="869"/>
      <c r="F7" s="867"/>
      <c r="G7" s="858"/>
      <c r="I7" s="339"/>
    </row>
    <row r="8" spans="1:9" s="162" customFormat="1" ht="11.5" customHeight="1" x14ac:dyDescent="0.3">
      <c r="A8" s="858"/>
      <c r="B8" s="861"/>
      <c r="C8" s="864"/>
      <c r="D8" s="867"/>
      <c r="E8" s="869"/>
      <c r="F8" s="867"/>
      <c r="G8" s="858"/>
    </row>
    <row r="9" spans="1:9" s="162" customFormat="1" ht="14.15" customHeight="1" x14ac:dyDescent="0.3">
      <c r="A9" s="858"/>
      <c r="B9" s="861"/>
      <c r="C9" s="864"/>
      <c r="D9" s="867"/>
      <c r="E9" s="869" t="str">
        <f ca="1">HYPERLINK(MID(CELL("filename"),SEARCH("[",CELL("filename")),SEARCH("]",CELL("filename"))-SEARCH("[",CELL("filename"))+1)&amp;"'Concepts'!" &amp; ADDRESS(MATCH("Delayed debit card",Concepts!$A:$A,0),1,,,),"Delayed debit card")</f>
        <v>Delayed debit card</v>
      </c>
      <c r="F9" s="867"/>
      <c r="G9" s="869" t="str">
        <f ca="1">HYPERLINK(MID(CELL("filename"),SEARCH("[",CELL("filename")),SEARCH("]",CELL("filename"))-SEARCH("[",CELL("filename"))+1)&amp;"'Concepts'!" &amp; ADDRESS(MATCH("PCS MASTERCARD",Concepts!$A:$A,0),1,,,),"issued under PCS MASTERCARD")</f>
        <v>issued under PCS MASTERCARD</v>
      </c>
    </row>
    <row r="10" spans="1:9" s="162" customFormat="1" ht="11.5" customHeight="1" x14ac:dyDescent="0.3">
      <c r="A10" s="858"/>
      <c r="B10" s="861"/>
      <c r="C10" s="864"/>
      <c r="D10" s="867"/>
      <c r="E10" s="869"/>
      <c r="F10" s="867"/>
      <c r="G10" s="856"/>
    </row>
    <row r="11" spans="1:9" s="162" customFormat="1" ht="11.5" customHeight="1" x14ac:dyDescent="0.3">
      <c r="A11" s="858"/>
      <c r="B11" s="861"/>
      <c r="C11" s="864"/>
      <c r="D11" s="867"/>
      <c r="E11" s="869"/>
      <c r="F11" s="867"/>
      <c r="G11" s="856"/>
    </row>
    <row r="12" spans="1:9" s="162" customFormat="1" ht="14.15" customHeight="1" x14ac:dyDescent="0.3">
      <c r="A12" s="858"/>
      <c r="B12" s="861"/>
      <c r="C12" s="864"/>
      <c r="D12" s="867"/>
      <c r="E12" s="869" t="str">
        <f ca="1">HYPERLINK(MID(CELL("filename"),SEARCH("[",CELL("filename")),SEARCH("]",CELL("filename"))-SEARCH("[",CELL("filename"))+1)&amp;"'Concepts'!" &amp; ADDRESS(MATCH("Credit card",Concepts!$A:$A,0),1,,,),"Credit card")</f>
        <v>Credit card</v>
      </c>
      <c r="F12" s="867"/>
      <c r="G12" s="869" t="str">
        <f ca="1">HYPERLINK(MID(CELL("filename"),SEARCH("[",CELL("filename")),SEARCH("]",CELL("filename"))-SEARCH("[",CELL("filename"))+1)&amp;"'Concepts'!" &amp; ADDRESS(MATCH("Other PCS",Concepts!$A:$A,0),1,,,),"issued under other PCS")</f>
        <v>issued under other PCS</v>
      </c>
    </row>
    <row r="13" spans="1:9" s="162" customFormat="1" ht="11.5" customHeight="1" x14ac:dyDescent="0.3">
      <c r="A13" s="858"/>
      <c r="B13" s="861"/>
      <c r="C13" s="864"/>
      <c r="D13" s="867"/>
      <c r="E13" s="869"/>
      <c r="F13" s="867"/>
      <c r="G13" s="856"/>
    </row>
    <row r="14" spans="1:9" s="162" customFormat="1" ht="12" customHeight="1" thickBot="1" x14ac:dyDescent="0.35">
      <c r="A14" s="858"/>
      <c r="B14" s="861"/>
      <c r="C14" s="865"/>
      <c r="D14" s="868"/>
      <c r="E14" s="870"/>
      <c r="F14" s="868"/>
      <c r="G14" s="873"/>
    </row>
    <row r="15" spans="1:9" s="162" customFormat="1" ht="23.5" thickBot="1" x14ac:dyDescent="0.35">
      <c r="A15" s="858"/>
      <c r="B15" s="861"/>
      <c r="C15" s="855" t="str">
        <f ca="1">HYPERLINK(MID(CELL("filename"),SEARCH("[",CELL("filename")),SEARCH("]",CELL("filename"))-SEARCH("[",CELL("filename"))+1)&amp;"'Concepts'!" &amp; ADDRESS(MATCH("Cards with an e-money function",Concepts!$A:$A,0),1,,,),"Cards with an e-money function")</f>
        <v>Cards with an e-money function</v>
      </c>
      <c r="D15" s="871" t="s">
        <v>239</v>
      </c>
      <c r="E15" s="563" t="str">
        <f ca="1">HYPERLINK(MID(CELL("filename"),SEARCH("[",CELL("filename")),SEARCH("]",CELL("filename"))-SEARCH("[",CELL("filename"))+1)&amp;"'Concepts'!" &amp; ADDRESS(MATCH("Cards on which e-money can be stored directly",Concepts!$A:$A,0),1,,,),"Cards on which e-money can be stored directly")</f>
        <v>Cards on which e-money can be stored directly</v>
      </c>
      <c r="F15" s="579" t="s">
        <v>189</v>
      </c>
      <c r="G15" s="200" t="str">
        <f ca="1">HYPERLINK(MID(CELL("filename"),SEARCH("[",CELL("filename")),SEARCH("]",CELL("filename"))-SEARCH("[",CELL("filename"))+1)&amp;"'Concepts'!" &amp; ADDRESS(MATCH("Cards with an e-money function which have been loaded at least once",Concepts!$A:$A,0),1,,,),"Cards with an e-money function which have been loaded at least once")</f>
        <v>Cards with an e-money function which have been loaded at least once</v>
      </c>
    </row>
    <row r="16" spans="1:9" s="162" customFormat="1" ht="26.5" customHeight="1" thickBot="1" x14ac:dyDescent="0.35">
      <c r="A16" s="858"/>
      <c r="B16" s="862"/>
      <c r="C16" s="870"/>
      <c r="D16" s="872"/>
      <c r="E16" s="186" t="str">
        <f ca="1">HYPERLINK(MID(CELL("filename"),SEARCH("[",CELL("filename")),SEARCH("]",CELL("filename"))-SEARCH("[",CELL("filename"))+1)&amp;"'Concepts'!" &amp; ADDRESS(MATCH("Cards which give access to e-money stored on e-money accounts",Concepts!$A:$A,0),1,,,),"Cards which give access to e-money stored on e-money accounts")</f>
        <v>Cards which give access to e-money stored on e-money accounts</v>
      </c>
      <c r="F16" s="578"/>
      <c r="G16" s="578"/>
    </row>
    <row r="17" spans="1:9" s="162" customFormat="1" ht="32.15" customHeight="1" thickBot="1" x14ac:dyDescent="0.35">
      <c r="A17" s="858"/>
      <c r="B17" s="579" t="s">
        <v>189</v>
      </c>
      <c r="C17" s="200" t="str">
        <f ca="1">HYPERLINK(MID(CELL("filename"),SEARCH("[",CELL("filename")),SEARCH("]",CELL("filename"))-SEARCH("[",CELL("filename"))+1)&amp;"'Concepts'!" &amp; ADDRESS(MATCH("Cards with a combined debit, cash and e-money function",Concepts!$A:$A,0),1,,,),"Cards with a combined debit, cash and e-money function")</f>
        <v>Cards with a combined debit, cash and e-money function</v>
      </c>
      <c r="D17" s="577"/>
      <c r="E17" s="578"/>
      <c r="F17" s="577"/>
      <c r="G17" s="578"/>
    </row>
    <row r="18" spans="1:9" s="162" customFormat="1" ht="20.5" customHeight="1" thickBot="1" x14ac:dyDescent="0.35">
      <c r="A18" s="859"/>
      <c r="B18" s="579" t="s">
        <v>189</v>
      </c>
      <c r="C18" s="576" t="str">
        <f ca="1">HYPERLINK(MID(CELL("filename"),SEARCH("[",CELL("filename")),SEARCH("]",CELL("filename"))-SEARCH("[",CELL("filename"))+1)&amp;"'Concepts'!" &amp; ADDRESS(MATCH("Cards with a contactless payment function",Concepts!$A:$A,0),1,,,),"Cards with a contactless payment function")</f>
        <v>Cards with a contactless payment function</v>
      </c>
      <c r="E18" s="578"/>
      <c r="F18" s="577"/>
      <c r="G18" s="578"/>
    </row>
    <row r="21" spans="1:9" s="158" customFormat="1" ht="15.5" x14ac:dyDescent="0.35">
      <c r="A21" s="151" t="s">
        <v>1533</v>
      </c>
      <c r="B21" s="160"/>
      <c r="E21" s="160"/>
    </row>
    <row r="22" spans="1:9" s="158" customFormat="1" x14ac:dyDescent="0.25">
      <c r="A22" s="160"/>
      <c r="B22" s="160"/>
      <c r="E22" s="160"/>
    </row>
    <row r="23" spans="1:9" s="158" customFormat="1" ht="12" thickBot="1" x14ac:dyDescent="0.3">
      <c r="A23" s="206" t="s">
        <v>1685</v>
      </c>
      <c r="C23" s="574" t="s">
        <v>1686</v>
      </c>
      <c r="D23" s="574"/>
      <c r="E23" s="574" t="s">
        <v>1687</v>
      </c>
      <c r="F23" s="574"/>
      <c r="G23" s="574" t="s">
        <v>1688</v>
      </c>
      <c r="H23" s="574"/>
      <c r="I23" s="574"/>
    </row>
    <row r="24" spans="1:9" s="162" customFormat="1" ht="17.5" customHeight="1" x14ac:dyDescent="0.3">
      <c r="A24" s="820" t="str">
        <f ca="1">HYPERLINK(MID(CELL("filename"),SEARCH("[",CELL("filename")),SEARCH("]",CELL("filename"))-SEARCH("[",CELL("filename"))+1)&amp;"'Concepts'!" &amp; ADDRESS(MATCH("Terminals provided by resident PSPs",Concepts!$A:$A,0),1,,,),"Terminals provided by resident PSPs")</f>
        <v>Terminals provided by resident PSPs</v>
      </c>
      <c r="B24" s="852" t="s">
        <v>189</v>
      </c>
      <c r="C24" s="855" t="str">
        <f ca="1">HYPERLINK(MID(CELL("filename"),SEARCH("[",CELL("filename")),SEARCH("]",CELL("filename"))-SEARCH("[",CELL("filename"))+1)&amp;"'Concepts'!" &amp; ADDRESS(MATCH("ATMs",Concepts!$A:$A,0),1,,,),"ATMs")</f>
        <v>ATMs</v>
      </c>
      <c r="D24" s="841" t="s">
        <v>189</v>
      </c>
      <c r="E24" s="563" t="str">
        <f ca="1">HYPERLINK(MID(CELL("filename"),SEARCH("[",CELL("filename")),SEARCH("]",CELL("filename"))-SEARCH("[",CELL("filename"))+1)&amp;"'Concepts'!" &amp; ADDRESS(MATCH("ATMs with a cash withdrawal function",Concepts!$A:$A,0),1,,,),"ATMs with a cash withdrawal function")</f>
        <v>ATMs with a cash withdrawal function</v>
      </c>
      <c r="F24" s="163"/>
    </row>
    <row r="25" spans="1:9" s="162" customFormat="1" ht="17.5" customHeight="1" x14ac:dyDescent="0.3">
      <c r="A25" s="850"/>
      <c r="B25" s="876"/>
      <c r="C25" s="856"/>
      <c r="D25" s="846"/>
      <c r="E25" s="192" t="str">
        <f ca="1">HYPERLINK(MID(CELL("filename"),SEARCH("[",CELL("filename")),SEARCH("]",CELL("filename"))-SEARCH("[",CELL("filename"))+1)&amp;"'Concepts'!" &amp; ADDRESS(MATCH("ATMs with a credit transfer function",Concepts!$A:$A,0),1,,,),"ATMs with a credit transfer function")</f>
        <v>ATMs with a credit transfer function</v>
      </c>
      <c r="F25" s="163"/>
    </row>
    <row r="26" spans="1:9" s="162" customFormat="1" ht="17.5" customHeight="1" thickBot="1" x14ac:dyDescent="0.35">
      <c r="A26" s="850"/>
      <c r="B26" s="877"/>
      <c r="C26" s="873"/>
      <c r="D26" s="842"/>
      <c r="E26" s="195" t="str">
        <f ca="1">HYPERLINK(MID(CELL("filename"),SEARCH("[",CELL("filename")),SEARCH("]",CELL("filename"))-SEARCH("[",CELL("filename"))+1)&amp;"'Concepts'!" &amp; ADDRESS(MATCH("accepting contactless transactions",Concepts!$A:$A,0),1,,,),"ATMs accepting contactless transactions")</f>
        <v>ATMs accepting contactless transactions</v>
      </c>
      <c r="F26" s="163"/>
    </row>
    <row r="27" spans="1:9" s="162" customFormat="1" ht="17.5" customHeight="1" x14ac:dyDescent="0.3">
      <c r="A27" s="850"/>
      <c r="B27" s="877"/>
      <c r="C27" s="855" t="str">
        <f ca="1">HYPERLINK(MID(CELL("filename"),SEARCH("[",CELL("filename")),SEARCH("]",CELL("filename"))-SEARCH("[",CELL("filename"))+1)&amp;"'Concepts'!" &amp; ADDRESS(MATCH("Point of sale (POS) terminal",Concepts!$A:$A,0),1,,,),"POS terminals")</f>
        <v>POS terminals</v>
      </c>
      <c r="D27" s="841" t="s">
        <v>189</v>
      </c>
      <c r="E27" s="874" t="str">
        <f ca="1">HYPERLINK(MID(CELL("filename"),SEARCH("[",CELL("filename")),SEARCH("]",CELL("filename"))-SEARCH("[",CELL("filename"))+1)&amp;"'Concepts'!" &amp; ADDRESS(MATCH("EFTPOS terminals",Concepts!$A:$A,0),1,,,),"EFTPOS terminals")</f>
        <v>EFTPOS terminals</v>
      </c>
      <c r="F27" s="841" t="s">
        <v>189</v>
      </c>
      <c r="G27" s="563" t="str">
        <f ca="1">HYPERLINK(MID(CELL("filename"),SEARCH("[",CELL("filename")),SEARCH("]",CELL("filename"))-SEARCH("[",CELL("filename"))+1)&amp;"'Concepts'!" &amp; ADDRESS(MATCH("accepting contactless transactions",Concepts!$A:$A,0),1,,,),"accepting contactless transactions")</f>
        <v>accepting contactless transactions</v>
      </c>
    </row>
    <row r="28" spans="1:9" s="162" customFormat="1" ht="17.5" customHeight="1" thickBot="1" x14ac:dyDescent="0.35">
      <c r="A28" s="850"/>
      <c r="B28" s="877"/>
      <c r="C28" s="873"/>
      <c r="D28" s="842"/>
      <c r="E28" s="875"/>
      <c r="F28" s="842"/>
      <c r="G28" s="195" t="str">
        <f ca="1">HYPERLINK(MID(CELL("filename"),SEARCH("[",CELL("filename")),SEARCH("]",CELL("filename"))-SEARCH("[",CELL("filename"))+1)&amp;"'Concepts'!" &amp; ADDRESS(MATCH("EFTPOS terminals accepting e-money card transactions",Concepts!$A:$A,0),1,,,),"accepting e-money card transactions")</f>
        <v>accepting e-money card transactions</v>
      </c>
    </row>
    <row r="29" spans="1:9" s="162" customFormat="1" ht="17.5" customHeight="1" x14ac:dyDescent="0.3">
      <c r="A29" s="850"/>
      <c r="B29" s="877"/>
      <c r="C29" s="855" t="str">
        <f ca="1">HYPERLINK(MID(CELL("filename"),SEARCH("[",CELL("filename")),SEARCH("]",CELL("filename"))-SEARCH("[",CELL("filename"))+1)&amp;"'Concepts'!" &amp; ADDRESS(MATCH("E-money card terminals",Concepts!$A:$A,0),1,,,),"E-money card terminals")</f>
        <v>E-money card terminals</v>
      </c>
      <c r="D29" s="841" t="s">
        <v>189</v>
      </c>
      <c r="E29" s="563" t="str">
        <f ca="1">HYPERLINK(MID(CELL("filename"),SEARCH("[",CELL("filename")),SEARCH("]",CELL("filename"))-SEARCH("[",CELL("filename"))+1)&amp;"'Concepts'!" &amp; ADDRESS(MATCH("E-money card loading and unloading terminals",Concepts!$A:$A,0),1,,,),"E-money card loading and unloading terminals")</f>
        <v>E-money card loading and unloading terminals</v>
      </c>
      <c r="F29" s="163"/>
    </row>
    <row r="30" spans="1:9" s="162" customFormat="1" ht="17.5" customHeight="1" thickBot="1" x14ac:dyDescent="0.35">
      <c r="A30" s="851"/>
      <c r="B30" s="878"/>
      <c r="C30" s="873"/>
      <c r="D30" s="842"/>
      <c r="E30" s="195" t="str">
        <f ca="1">HYPERLINK(MID(CELL("filename"),SEARCH("[",CELL("filename")),SEARCH("]",CELL("filename"))-SEARCH("[",CELL("filename"))+1)&amp;"'Concepts'!" &amp; ADDRESS(MATCH("E-money card accepting terminals",Concepts!$A:$A,0),1,,,),"E-money card accepting terminals")</f>
        <v>E-money card accepting terminals</v>
      </c>
      <c r="F30" s="163"/>
    </row>
  </sheetData>
  <sheetProtection algorithmName="SHA-512" hashValue="Q8XerlvdC7S0BMUFSrAlW19LBVFxNJmgqQjtFZhX88xQJ6GE3sTC/Uhf0P+pACzdvAyJ2Lh7/D/TEqT3U6SdSQ==" saltValue="fLoyYqYT1LOfPAZi+ZXv/w==" spinCount="100000" sheet="1" sort="0" autoFilter="0"/>
  <mergeCells count="23">
    <mergeCell ref="C29:C30"/>
    <mergeCell ref="D29:D30"/>
    <mergeCell ref="A24:A30"/>
    <mergeCell ref="B24:B30"/>
    <mergeCell ref="C24:C26"/>
    <mergeCell ref="D24:D26"/>
    <mergeCell ref="C27:C28"/>
    <mergeCell ref="D27:D28"/>
    <mergeCell ref="G6:G8"/>
    <mergeCell ref="G9:G11"/>
    <mergeCell ref="G12:G14"/>
    <mergeCell ref="F6:F14"/>
    <mergeCell ref="E27:E28"/>
    <mergeCell ref="F27:F28"/>
    <mergeCell ref="A5:A18"/>
    <mergeCell ref="B5:B16"/>
    <mergeCell ref="C6:C14"/>
    <mergeCell ref="D6:D14"/>
    <mergeCell ref="E6:E8"/>
    <mergeCell ref="E9:E11"/>
    <mergeCell ref="E12:E14"/>
    <mergeCell ref="C15:C16"/>
    <mergeCell ref="D15:D16"/>
  </mergeCells>
  <hyperlinks>
    <hyperlink ref="A1" location="INDEX!A1" display="Back to INDEX" xr:uid="{00000000-0004-0000-07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50"/>
  </sheetPr>
  <dimension ref="A1:P188"/>
  <sheetViews>
    <sheetView showGridLines="0" zoomScaleNormal="100" workbookViewId="0">
      <selection activeCell="F181" sqref="F181"/>
    </sheetView>
  </sheetViews>
  <sheetFormatPr defaultColWidth="46" defaultRowHeight="12" x14ac:dyDescent="0.3"/>
  <cols>
    <col min="1" max="1" width="34.296875" style="171" customWidth="1"/>
    <col min="2" max="2" width="11.19921875" style="171" customWidth="1"/>
    <col min="3" max="3" width="54.796875" style="171" customWidth="1"/>
    <col min="4" max="4" width="12.796875" style="196" bestFit="1" customWidth="1"/>
    <col min="5" max="5" width="56.796875" style="171" bestFit="1" customWidth="1"/>
    <col min="6" max="6" width="12.796875" style="196" bestFit="1" customWidth="1"/>
    <col min="7" max="7" width="57.19921875" style="171" customWidth="1"/>
    <col min="8" max="8" width="13.19921875" style="196" customWidth="1"/>
    <col min="9" max="9" width="72" style="171" customWidth="1"/>
    <col min="10" max="10" width="9.69921875" style="163" bestFit="1" customWidth="1"/>
    <col min="11" max="11" width="63.296875" style="171" customWidth="1"/>
    <col min="12" max="12" width="10" style="196" bestFit="1" customWidth="1"/>
    <col min="13" max="13" width="76.19921875" style="196" customWidth="1"/>
    <col min="14" max="14" width="6.296875" style="196" bestFit="1" customWidth="1"/>
    <col min="15" max="15" width="71.296875" style="171" bestFit="1" customWidth="1"/>
    <col min="16" max="17" width="46" style="171"/>
    <col min="18" max="18" width="16" style="171" customWidth="1"/>
    <col min="19" max="19" width="15.69921875" style="171" customWidth="1"/>
    <col min="20" max="16384" width="46" style="171"/>
  </cols>
  <sheetData>
    <row r="1" spans="1:15" ht="13" x14ac:dyDescent="0.3">
      <c r="A1" s="575" t="s">
        <v>1781</v>
      </c>
    </row>
    <row r="2" spans="1:15" s="158" customFormat="1" ht="15.5" x14ac:dyDescent="0.25">
      <c r="A2" s="42" t="s">
        <v>1534</v>
      </c>
      <c r="D2" s="154"/>
      <c r="E2" s="154"/>
    </row>
    <row r="3" spans="1:15" s="158" customFormat="1" ht="15" customHeight="1" x14ac:dyDescent="0.25">
      <c r="A3" s="167" t="s">
        <v>1547</v>
      </c>
      <c r="D3" s="154"/>
      <c r="E3" s="154"/>
    </row>
    <row r="4" spans="1:15" s="158" customFormat="1" ht="15" customHeight="1" x14ac:dyDescent="0.25">
      <c r="A4" s="167" t="s">
        <v>1561</v>
      </c>
      <c r="D4" s="154"/>
      <c r="E4" s="154"/>
    </row>
    <row r="5" spans="1:15" s="158" customFormat="1" ht="15" customHeight="1" x14ac:dyDescent="0.25">
      <c r="A5" s="167" t="s">
        <v>1548</v>
      </c>
      <c r="D5" s="154"/>
      <c r="E5" s="154"/>
    </row>
    <row r="6" spans="1:15" s="158" customFormat="1" ht="15" customHeight="1" x14ac:dyDescent="0.25">
      <c r="A6" s="167" t="s">
        <v>1549</v>
      </c>
      <c r="D6" s="154"/>
      <c r="E6" s="154"/>
    </row>
    <row r="7" spans="1:15" s="158" customFormat="1" ht="15" customHeight="1" x14ac:dyDescent="0.25">
      <c r="A7" s="167" t="s">
        <v>1550</v>
      </c>
      <c r="D7" s="154"/>
      <c r="E7" s="154"/>
    </row>
    <row r="8" spans="1:15" s="158" customFormat="1" ht="15" customHeight="1" x14ac:dyDescent="0.25">
      <c r="A8" s="167"/>
      <c r="D8" s="154"/>
      <c r="E8" s="154"/>
    </row>
    <row r="9" spans="1:15" s="158" customFormat="1" thickBot="1" x14ac:dyDescent="0.3">
      <c r="A9" s="206" t="s">
        <v>1685</v>
      </c>
      <c r="C9" s="574" t="s">
        <v>1686</v>
      </c>
      <c r="D9" s="574"/>
      <c r="E9" s="574" t="s">
        <v>1687</v>
      </c>
      <c r="F9" s="574"/>
      <c r="G9" s="574" t="s">
        <v>1688</v>
      </c>
      <c r="H9" s="574"/>
      <c r="I9" s="574" t="s">
        <v>1689</v>
      </c>
      <c r="K9" s="574" t="s">
        <v>1690</v>
      </c>
      <c r="L9" s="574"/>
      <c r="M9" s="574" t="s">
        <v>1691</v>
      </c>
      <c r="N9" s="574"/>
      <c r="O9" s="574" t="s">
        <v>1692</v>
      </c>
    </row>
    <row r="10" spans="1:15" s="155" customFormat="1" x14ac:dyDescent="0.25">
      <c r="A10" s="885" t="str">
        <f ca="1">HYPERLINK(MID(CELL("filename"),SEARCH("[",CELL("filename")),SEARCH("]",CELL("filename"))-SEARCH("[",CELL("filename"))+1)&amp;"'Concepts'!" &amp; ADDRESS(MATCH("Total payment transactions involving non-MFIs",Concepts!$A:$A,0),1,,,),"Total payment transactions involving non-MFIs [sent]")</f>
        <v>Total payment transactions involving non-MFIs [sent]</v>
      </c>
      <c r="B10" s="831" t="s">
        <v>239</v>
      </c>
      <c r="C10" s="891" t="str">
        <f ca="1">HYPERLINK(MID(CELL("filename"),SEARCH("[",CELL("filename")),SEARCH("]",CELL("filename"))-SEARCH("[",CELL("filename"))+1)&amp;"'Concepts'!" &amp; ADDRESS(MATCH("Credit transfer",Concepts!$A:$A,0),1,,,),"Credit transfers [sent]")</f>
        <v>Credit transfers [sent]</v>
      </c>
      <c r="D10" s="888" t="s">
        <v>239</v>
      </c>
      <c r="E10" s="674" t="str">
        <f ca="1">HYPERLINK(MID(CELL("filename"),SEARCH("[",CELL("filename")),SEARCH("]",CELL("filename"))-SEARCH("[",CELL("filename"))+1)&amp;"'Concepts'!" &amp; ADDRESS(MATCH("Credit transfer",Concepts!$A:$A,0),1,,,),"Credit transfers [sent] Q1")</f>
        <v>Credit transfers [sent] Q1</v>
      </c>
      <c r="F10" s="196"/>
      <c r="G10" s="171"/>
      <c r="H10" s="196"/>
      <c r="I10" s="171"/>
      <c r="J10" s="163"/>
      <c r="K10" s="171"/>
      <c r="L10" s="196"/>
      <c r="M10" s="196"/>
      <c r="N10" s="593"/>
    </row>
    <row r="11" spans="1:15" s="155" customFormat="1" ht="12.5" thickBot="1" x14ac:dyDescent="0.3">
      <c r="A11" s="886"/>
      <c r="B11" s="884"/>
      <c r="C11" s="893"/>
      <c r="D11" s="890"/>
      <c r="E11" s="186" t="str">
        <f ca="1">HYPERLINK(MID(CELL("filename"),SEARCH("[",CELL("filename")),SEARCH("]",CELL("filename"))-SEARCH("[",CELL("filename"))+1)&amp;"'Concepts'!" &amp; ADDRESS(MATCH("Credit transfer",Concepts!$A:$A,0),1,,,),"Credit transfers [sent] Q2")</f>
        <v>Credit transfers [sent] Q2</v>
      </c>
      <c r="F11" s="196"/>
      <c r="G11" s="171"/>
      <c r="H11" s="196"/>
      <c r="I11" s="171"/>
      <c r="J11" s="163"/>
      <c r="K11" s="171"/>
      <c r="L11" s="196"/>
      <c r="M11" s="196"/>
      <c r="N11" s="593"/>
    </row>
    <row r="12" spans="1:15" s="155" customFormat="1" ht="12.5" thickBot="1" x14ac:dyDescent="0.3">
      <c r="A12" s="886"/>
      <c r="B12" s="884"/>
      <c r="C12" s="893"/>
      <c r="D12" s="888" t="s">
        <v>239</v>
      </c>
      <c r="E12" s="189" t="str">
        <f ca="1">HYPERLINK(MID(CELL("filename"),SEARCH("[",CELL("filename")),SEARCH("]",CELL("filename"))-SEARCH("[",CELL("filename"))+1)&amp;"'Concepts'!" &amp; ADDRESS(MATCH("Initiated in paper-based form",Concepts!$A:$A,0),1,,,),"Initiated in paper-based form")</f>
        <v>Initiated in paper-based form</v>
      </c>
      <c r="F12" s="196"/>
      <c r="G12" s="171"/>
      <c r="H12" s="196"/>
      <c r="I12" s="171"/>
      <c r="J12" s="163"/>
      <c r="K12" s="171"/>
      <c r="L12" s="196"/>
      <c r="M12" s="196"/>
      <c r="N12" s="593"/>
    </row>
    <row r="13" spans="1:15" s="155" customFormat="1" ht="12.5" thickBot="1" x14ac:dyDescent="0.3">
      <c r="A13" s="886"/>
      <c r="B13" s="884"/>
      <c r="C13" s="893"/>
      <c r="D13" s="889"/>
      <c r="E13" s="905" t="str">
        <f ca="1">HYPERLINK(MID(CELL("filename"),SEARCH("[",CELL("filename")),SEARCH("]",CELL("filename"))-SEARCH("[",CELL("filename"))+1)&amp;"'Concepts'!" &amp; ADDRESS(MATCH("Initiated electronically",Concepts!$A:$A,0),1,,,),"Initiated electronically")</f>
        <v>Initiated electronically</v>
      </c>
      <c r="F13" s="888" t="s">
        <v>239</v>
      </c>
      <c r="G13" s="189" t="str">
        <f ca="1">HYPERLINK(MID(CELL("filename"),SEARCH("[",CELL("filename")),SEARCH("]",CELL("filename"))-SEARCH("[",CELL("filename"))+1)&amp;"'Concepts'!" &amp; ADDRESS(MATCH("Initiated in a file/batch",Concepts!$A:$A,0),1,,,),"Initiated in a file/batch")</f>
        <v>Initiated in a file/batch</v>
      </c>
      <c r="H13" s="196"/>
      <c r="I13" s="171"/>
      <c r="J13" s="163"/>
      <c r="K13" s="171"/>
      <c r="L13" s="171"/>
      <c r="M13" s="171"/>
      <c r="N13" s="593"/>
    </row>
    <row r="14" spans="1:15" s="155" customFormat="1" ht="12.5" thickBot="1" x14ac:dyDescent="0.3">
      <c r="A14" s="886"/>
      <c r="B14" s="884"/>
      <c r="C14" s="893"/>
      <c r="D14" s="889"/>
      <c r="E14" s="886"/>
      <c r="F14" s="889"/>
      <c r="G14" s="917" t="str">
        <f ca="1">HYPERLINK(MID(CELL("filename"),SEARCH("[",CELL("filename")),SEARCH("]",CELL("filename"))-SEARCH("[",CELL("filename"))+1)&amp;"'Concepts'!" &amp; ADDRESS(MATCH("Initiated on a single payment basis",Concepts!$A:$A,0),1,,,),"Initiated on a single payment basis")</f>
        <v>Initiated on a single payment basis</v>
      </c>
      <c r="H14" s="888" t="s">
        <v>239</v>
      </c>
      <c r="I14" s="674" t="str">
        <f ca="1">HYPERLINK(MID(CELL("filename"),SEARCH("[",CELL("filename")),SEARCH("]",CELL("filename"))-SEARCH("[",CELL("filename"))+1)&amp;"'Concepts'!" &amp; ADDRESS(MATCH("Online banking based credit transfers",Concepts!$A:$A,0),1,,,),"Online banking based credit transfers")</f>
        <v>Online banking based credit transfers</v>
      </c>
      <c r="J14" s="164" t="s">
        <v>189</v>
      </c>
      <c r="K14" s="200" t="str">
        <f ca="1">HYPERLINK(MID(CELL("filename"),SEARCH("[",CELL("filename")),SEARCH("]",CELL("filename"))-SEARCH("[",CELL("filename"))+1)&amp;"'Concepts'!" &amp; ADDRESS(MATCH("E-commerce",Concepts!$A:$A,0),1,,,),"E-commerce payments")</f>
        <v>E-commerce payments</v>
      </c>
      <c r="L14" s="171"/>
      <c r="M14" s="171"/>
      <c r="N14" s="593"/>
    </row>
    <row r="15" spans="1:15" s="155" customFormat="1" ht="12.5" thickBot="1" x14ac:dyDescent="0.3">
      <c r="A15" s="886"/>
      <c r="B15" s="884"/>
      <c r="C15" s="893"/>
      <c r="D15" s="889"/>
      <c r="E15" s="886"/>
      <c r="F15" s="889"/>
      <c r="G15" s="893"/>
      <c r="H15" s="889"/>
      <c r="I15" s="678" t="str">
        <f ca="1">HYPERLINK(MID(CELL("filename"),SEARCH("[",CELL("filename")),SEARCH("]",CELL("filename"))-SEARCH("[",CELL("filename"))+1)&amp;"'Concepts'!" &amp; ADDRESS(MATCH("ATM or other PSP terminal",Concepts!$A:$A,0),1,,,),"ATM or other PSP terminal")</f>
        <v>ATM or other PSP terminal</v>
      </c>
      <c r="J15" s="163"/>
      <c r="K15" s="171"/>
      <c r="L15" s="171"/>
      <c r="M15" s="171"/>
      <c r="N15" s="593"/>
    </row>
    <row r="16" spans="1:15" s="155" customFormat="1" ht="13.5" customHeight="1" thickBot="1" x14ac:dyDescent="0.3">
      <c r="A16" s="886"/>
      <c r="B16" s="884"/>
      <c r="C16" s="893"/>
      <c r="D16" s="889"/>
      <c r="E16" s="886"/>
      <c r="F16" s="890"/>
      <c r="G16" s="892"/>
      <c r="H16" s="890"/>
      <c r="I16" s="186" t="str">
        <f ca="1">HYPERLINK(MID(CELL("filename"),SEARCH("[",CELL("filename")),SEARCH("]",CELL("filename"))-SEARCH("[",CELL("filename"))+1)&amp;"'Concepts'!" &amp; ADDRESS(MATCH("Mobile payment solution",Concepts!$A:$A,0),1,,,),"Mobile payment solution")</f>
        <v>Mobile payment solution</v>
      </c>
      <c r="J16" s="164" t="s">
        <v>189</v>
      </c>
      <c r="K16" s="200" t="str">
        <f ca="1">HYPERLINK(MID(CELL("filename"),SEARCH("[",CELL("filename")),SEARCH("]",CELL("filename"))-SEARCH("[",CELL("filename"))+1)&amp;"'Concepts'!" &amp; ADDRESS(MATCH("P2P mobile payment solution",Concepts!$A:$A,0),1,,,),"P2P mobile payment solution")</f>
        <v>P2P mobile payment solution</v>
      </c>
      <c r="L16" s="171"/>
      <c r="M16" s="171"/>
      <c r="N16" s="593"/>
    </row>
    <row r="17" spans="1:14" s="155" customFormat="1" ht="11.5" x14ac:dyDescent="0.25">
      <c r="A17" s="886"/>
      <c r="B17" s="884"/>
      <c r="C17" s="893"/>
      <c r="D17" s="889"/>
      <c r="E17" s="949"/>
      <c r="F17" s="888" t="s">
        <v>239</v>
      </c>
      <c r="G17" s="885" t="str">
        <f ca="1">HYPERLINK(MID(CELL("filename"),SEARCH("[",CELL("filename")),SEARCH("]",CELL("filename"))-SEARCH("[",CELL("filename"))+1)&amp;"'Concepts'!" &amp; ADDRESS(MATCH("Remote payment transaction",Concepts!$A:$A,0),1,,,),"Initiated via remote payment channel")</f>
        <v>Initiated via remote payment channel</v>
      </c>
      <c r="H17" s="888" t="s">
        <v>239</v>
      </c>
      <c r="I17" s="707" t="str">
        <f ca="1">HYPERLINK(MID(CELL("filename"),SEARCH("[",CELL("filename")),SEARCH("]",CELL("filename"))-SEARCH("[",CELL("filename"))+1)&amp;"'Concepts'!" &amp; ADDRESS(MATCH("Remote payment transaction",Concepts!$A:$A,0),1,,,),"initiated via remote payment channel Q1")</f>
        <v>initiated via remote payment channel Q1</v>
      </c>
      <c r="J17" s="171"/>
      <c r="K17" s="171"/>
      <c r="L17" s="171"/>
      <c r="M17" s="171"/>
      <c r="N17" s="593"/>
    </row>
    <row r="18" spans="1:14" s="155" customFormat="1" thickBot="1" x14ac:dyDescent="0.3">
      <c r="A18" s="886"/>
      <c r="B18" s="884"/>
      <c r="C18" s="893"/>
      <c r="D18" s="889"/>
      <c r="E18" s="949"/>
      <c r="F18" s="889"/>
      <c r="G18" s="886"/>
      <c r="H18" s="889"/>
      <c r="I18" s="678" t="str">
        <f ca="1">HYPERLINK(MID(CELL("filename"),SEARCH("[",CELL("filename")),SEARCH("]",CELL("filename"))-SEARCH("[",CELL("filename"))+1)&amp;"'Concepts'!" &amp; ADDRESS(MATCH("Remote payment transaction",Concepts!$A:$A,0),1,,,),"initiated via remote payment channel Q2")</f>
        <v>initiated via remote payment channel Q2</v>
      </c>
      <c r="J18" s="171"/>
      <c r="K18" s="171"/>
      <c r="L18" s="171"/>
      <c r="M18" s="708" t="s">
        <v>240</v>
      </c>
    </row>
    <row r="19" spans="1:14" s="155" customFormat="1" ht="14.5" customHeight="1" x14ac:dyDescent="0.25">
      <c r="A19" s="886"/>
      <c r="B19" s="884"/>
      <c r="C19" s="893"/>
      <c r="D19" s="889"/>
      <c r="E19" s="949"/>
      <c r="F19" s="889"/>
      <c r="G19" s="886"/>
      <c r="H19" s="922" t="s">
        <v>239</v>
      </c>
      <c r="I19" s="677" t="str">
        <f ca="1">HYPERLINK(MID(CELL("filename"),SEARCH("[",CELL("filename")),SEARCH("]",CELL("filename"))-SEARCH("[",CELL("filename"))+1)&amp;"'Concepts'!" &amp; ADDRESS(MATCH("SEPA CT scheme",Concepts!$A:$A,0),1,,,),"via SEPA CT scheme")</f>
        <v>via SEPA CT scheme</v>
      </c>
      <c r="J19" s="955" t="s">
        <v>239</v>
      </c>
      <c r="K19" s="674"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L19" s="831" t="s">
        <v>1554</v>
      </c>
      <c r="M19" s="709" t="str">
        <f ca="1">HYPERLINK(MID(CELL("filename"),SEARCH("[",CELL("filename")),SEARCH("]",CELL("filename"))-SEARCH("[",CELL("filename"))+1)&amp;"'Concepts'!" &amp; ADDRESS(MATCH("Issuance of a payment order by the fraudster",Concepts!$A:$A,0),1,,,),"Issuance of a payment order by the fraudster")</f>
        <v>Issuance of a payment order by the fraudster</v>
      </c>
    </row>
    <row r="20" spans="1:14" s="155" customFormat="1" ht="11.5" x14ac:dyDescent="0.25">
      <c r="A20" s="886"/>
      <c r="B20" s="884"/>
      <c r="C20" s="893"/>
      <c r="D20" s="889"/>
      <c r="E20" s="949"/>
      <c r="F20" s="889"/>
      <c r="G20" s="886"/>
      <c r="H20" s="923"/>
      <c r="I20" s="681" t="str">
        <f ca="1">HYPERLINK(MID(CELL("filename"),SEARCH("[",CELL("filename")),SEARCH("]",CELL("filename"))-SEARCH("[",CELL("filename"))+1)&amp;"'Concepts'!" &amp; ADDRESS(MATCH("SEPA CT inst scheme",Concepts!$A:$A,0),1,,,),"via SEPA CT inst scheme")</f>
        <v>via SEPA CT inst scheme</v>
      </c>
      <c r="J20" s="956"/>
      <c r="K20" s="953"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L20" s="884"/>
      <c r="M20" s="710"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row>
    <row r="21" spans="1:14" s="155" customFormat="1" ht="14.5" customHeight="1" thickBot="1" x14ac:dyDescent="0.3">
      <c r="A21" s="886"/>
      <c r="B21" s="884"/>
      <c r="C21" s="893"/>
      <c r="D21" s="889"/>
      <c r="E21" s="949"/>
      <c r="F21" s="889"/>
      <c r="G21" s="886"/>
      <c r="H21" s="923"/>
      <c r="I21" s="711" t="str">
        <f ca="1">HYPERLINK(MID(CELL("filename"),SEARCH("[",CELL("filename")),SEARCH("]",CELL("filename"))-SEARCH("[",CELL("filename"))+1)&amp;"'Concepts'!" &amp; ADDRESS(MATCH("non-SEPA scheme",Concepts!$A:$A,0),1,,,),"via non-SEPA scheme")</f>
        <v>via non-SEPA scheme</v>
      </c>
      <c r="J21" s="957"/>
      <c r="K21" s="954"/>
      <c r="L21" s="832"/>
      <c r="M21" s="712" t="str">
        <f ca="1">HYPERLINK(MID(CELL("filename"),SEARCH("[",CELL("filename")),SEARCH("]",CELL("filename"))-SEARCH("[",CELL("filename"))+1)&amp;"'Concepts'!" &amp; ADDRESS(MATCH("Manipulation of the payer",Concepts!$A:$A,0),1,,,),"Manipulation of the payer by the fraudster")</f>
        <v>Manipulation of the payer by the fraudster</v>
      </c>
    </row>
    <row r="22" spans="1:14" s="155" customFormat="1" ht="15" customHeight="1" thickBot="1" x14ac:dyDescent="0.3">
      <c r="A22" s="886"/>
      <c r="B22" s="884"/>
      <c r="C22" s="893"/>
      <c r="D22" s="889"/>
      <c r="E22" s="949"/>
      <c r="F22" s="889"/>
      <c r="G22" s="886"/>
      <c r="H22" s="894" t="s">
        <v>557</v>
      </c>
      <c r="I22" s="910"/>
      <c r="J22" s="162"/>
      <c r="K22" s="171"/>
      <c r="L22" s="162"/>
      <c r="M22" s="162"/>
      <c r="N22" s="593"/>
    </row>
    <row r="23" spans="1:14" s="155" customFormat="1" ht="11.5" x14ac:dyDescent="0.25">
      <c r="A23" s="886"/>
      <c r="B23" s="884"/>
      <c r="C23" s="893"/>
      <c r="D23" s="889"/>
      <c r="E23" s="949"/>
      <c r="F23" s="889"/>
      <c r="G23" s="886"/>
      <c r="H23" s="888" t="s">
        <v>1551</v>
      </c>
      <c r="I23" s="674" t="str">
        <f ca="1">HYPERLINK(MID(CELL("filename"),SEARCH("[",CELL("filename")),SEARCH("]",CELL("filename"))-SEARCH("[",CELL("filename"))+1)&amp;"'Concepts'!" &amp; ADDRESS(MATCH("Low value",Concepts!$A:$A,0),1,,,),"Low value")</f>
        <v>Low value</v>
      </c>
      <c r="J23" s="162"/>
      <c r="K23" s="171"/>
      <c r="L23" s="162"/>
      <c r="M23" s="162"/>
      <c r="N23" s="593"/>
    </row>
    <row r="24" spans="1:14" s="155" customFormat="1" ht="11.5" x14ac:dyDescent="0.25">
      <c r="A24" s="886"/>
      <c r="B24" s="884"/>
      <c r="C24" s="893"/>
      <c r="D24" s="889"/>
      <c r="E24" s="949"/>
      <c r="F24" s="889"/>
      <c r="G24" s="886"/>
      <c r="H24" s="889"/>
      <c r="I24" s="678" t="str">
        <f ca="1">HYPERLINK(MID(CELL("filename"),SEARCH("[",CELL("filename")),SEARCH("]",CELL("filename"))-SEARCH("[",CELL("filename"))+1)&amp;"'Concepts'!" &amp; ADDRESS(MATCH("Payment to self",Concepts!$A:$A,0),1,,,),"Payment to self")</f>
        <v>Payment to self</v>
      </c>
      <c r="J24" s="162"/>
      <c r="K24" s="171"/>
      <c r="L24" s="162"/>
      <c r="M24" s="162"/>
      <c r="N24" s="593"/>
    </row>
    <row r="25" spans="1:14" s="155" customFormat="1" ht="11.5" x14ac:dyDescent="0.25">
      <c r="A25" s="886"/>
      <c r="B25" s="884"/>
      <c r="C25" s="893"/>
      <c r="D25" s="889"/>
      <c r="E25" s="949"/>
      <c r="F25" s="889"/>
      <c r="G25" s="886"/>
      <c r="H25" s="889"/>
      <c r="I25" s="678" t="str">
        <f ca="1">HYPERLINK(MID(CELL("filename"),SEARCH("[",CELL("filename")),SEARCH("]",CELL("filename"))-SEARCH("[",CELL("filename"))+1)&amp;"'Concepts'!" &amp; ADDRESS(MATCH("Trusted beneficiaries",Concepts!$A:$A,0),1,,,),"Trusted beneficiaries")</f>
        <v>Trusted beneficiaries</v>
      </c>
      <c r="J25" s="162"/>
      <c r="K25" s="171"/>
      <c r="L25" s="162"/>
      <c r="M25" s="162"/>
      <c r="N25" s="593"/>
    </row>
    <row r="26" spans="1:14" s="155" customFormat="1" ht="11.5" x14ac:dyDescent="0.25">
      <c r="A26" s="886"/>
      <c r="B26" s="884"/>
      <c r="C26" s="893"/>
      <c r="D26" s="889"/>
      <c r="E26" s="949"/>
      <c r="F26" s="889"/>
      <c r="G26" s="886"/>
      <c r="H26" s="889"/>
      <c r="I26" s="678" t="str">
        <f ca="1">HYPERLINK(MID(CELL("filename"),SEARCH("[",CELL("filename")),SEARCH("]",CELL("filename"))-SEARCH("[",CELL("filename"))+1)&amp;"'Concepts'!" &amp; ADDRESS(MATCH("Recurring transaction",Concepts!$A:$A,0),1,,,),"Recurring transaction")</f>
        <v>Recurring transaction</v>
      </c>
      <c r="J26" s="162"/>
      <c r="K26" s="171"/>
      <c r="L26" s="162"/>
      <c r="M26" s="162"/>
      <c r="N26" s="593"/>
    </row>
    <row r="27" spans="1:14" s="155" customFormat="1" ht="11.5" x14ac:dyDescent="0.25">
      <c r="A27" s="886"/>
      <c r="B27" s="884"/>
      <c r="C27" s="893"/>
      <c r="D27" s="889"/>
      <c r="E27" s="949"/>
      <c r="F27" s="889"/>
      <c r="G27" s="886"/>
      <c r="H27" s="889"/>
      <c r="I27" s="678" t="str">
        <f ca="1">HYPERLINK(MID(CELL("filename"),SEARCH("[",CELL("filename")),SEARCH("]",CELL("filename"))-SEARCH("[",CELL("filename"))+1)&amp;"'Concepts'!" &amp; ADDRESS(MATCH("Secure corporate payment processes and protocols",Concepts!$A:$A,0),1,,,),"Secure corporate payment processes and protocols")</f>
        <v>Secure corporate payment processes and protocols</v>
      </c>
      <c r="J27" s="162"/>
      <c r="K27" s="171"/>
      <c r="L27" s="162"/>
      <c r="M27" s="162"/>
      <c r="N27" s="593"/>
    </row>
    <row r="28" spans="1:14" s="155" customFormat="1" thickBot="1" x14ac:dyDescent="0.3">
      <c r="A28" s="886"/>
      <c r="B28" s="884"/>
      <c r="C28" s="893"/>
      <c r="D28" s="889"/>
      <c r="E28" s="949"/>
      <c r="F28" s="889"/>
      <c r="G28" s="887"/>
      <c r="H28" s="889"/>
      <c r="I28" s="678" t="str">
        <f ca="1">HYPERLINK(MID(CELL("filename"),SEARCH("[",CELL("filename")),SEARCH("]",CELL("filename"))-SEARCH("[",CELL("filename"))+1)&amp;"'Concepts'!" &amp; ADDRESS(MATCH("Transaction Risk Analysis (TRA)",Concepts!$A:$A,0),1,,,),"Transaction Risk Analysis")</f>
        <v>Transaction Risk Analysis</v>
      </c>
      <c r="J28" s="162"/>
      <c r="K28" s="162"/>
      <c r="L28" s="162"/>
      <c r="M28" s="171"/>
      <c r="N28" s="593"/>
    </row>
    <row r="29" spans="1:14" s="155" customFormat="1" ht="11.5" x14ac:dyDescent="0.25">
      <c r="A29" s="886"/>
      <c r="B29" s="884"/>
      <c r="C29" s="893"/>
      <c r="D29" s="889"/>
      <c r="E29" s="949"/>
      <c r="F29" s="889"/>
      <c r="G29" s="885" t="str">
        <f ca="1">HYPERLINK(MID(CELL("filename"),SEARCH("[",CELL("filename")),SEARCH("]",CELL("filename"))-SEARCH("[",CELL("filename"))+1)&amp;"'Concepts'!" &amp; ADDRESS(MATCH("Non-remote payment transaction",Concepts!$A:$A,0),1,,,),"Initiated via non-remote payment channel")</f>
        <v>Initiated via non-remote payment channel</v>
      </c>
      <c r="H29" s="888" t="s">
        <v>239</v>
      </c>
      <c r="I29" s="741" t="str">
        <f ca="1">HYPERLINK(MID(CELL("filename"),SEARCH("[",CELL("filename")),SEARCH("]",CELL("filename"))-SEARCH("[",CELL("filename"))+1)&amp;"'Concepts'!" &amp; ADDRESS(MATCH("Non-remote payment transaction",Concepts!$A:$A,0),1,,,),"Initiated via non-remote payment channel Q1")</f>
        <v>Initiated via non-remote payment channel Q1</v>
      </c>
      <c r="J29" s="171"/>
      <c r="K29" s="171"/>
      <c r="L29" s="171"/>
      <c r="M29" s="171"/>
      <c r="N29" s="593"/>
    </row>
    <row r="30" spans="1:14" s="155" customFormat="1" ht="20.149999999999999" customHeight="1" thickBot="1" x14ac:dyDescent="0.3">
      <c r="A30" s="886"/>
      <c r="B30" s="884"/>
      <c r="C30" s="893"/>
      <c r="D30" s="889"/>
      <c r="E30" s="949"/>
      <c r="F30" s="889"/>
      <c r="G30" s="886"/>
      <c r="H30" s="890"/>
      <c r="I30" s="678" t="str">
        <f ca="1">HYPERLINK(MID(CELL("filename"),SEARCH("[",CELL("filename")),SEARCH("]",CELL("filename"))-SEARCH("[",CELL("filename"))+1)&amp;"'Concepts'!" &amp; ADDRESS(MATCH("Non-remote payment transaction",Concepts!$A:$A,0),1,,,),"Initiated via non-remote payment channel Q2")</f>
        <v>Initiated via non-remote payment channel Q2</v>
      </c>
      <c r="J30" s="171"/>
      <c r="K30" s="171"/>
      <c r="L30" s="171"/>
      <c r="M30" s="708" t="s">
        <v>240</v>
      </c>
    </row>
    <row r="31" spans="1:14" s="155" customFormat="1" ht="14.5" customHeight="1" x14ac:dyDescent="0.25">
      <c r="A31" s="886"/>
      <c r="B31" s="884"/>
      <c r="C31" s="893"/>
      <c r="D31" s="889"/>
      <c r="E31" s="949"/>
      <c r="F31" s="889"/>
      <c r="G31" s="886"/>
      <c r="H31" s="922" t="s">
        <v>239</v>
      </c>
      <c r="I31" s="677" t="str">
        <f ca="1">HYPERLINK(MID(CELL("filename"),SEARCH("[",CELL("filename")),SEARCH("]",CELL("filename"))-SEARCH("[",CELL("filename"))+1)&amp;"'Concepts'!" &amp; ADDRESS(MATCH("SEPA CT scheme",Concepts!$A:$A,0),1,,,),"via SEPA CT scheme")</f>
        <v>via SEPA CT scheme</v>
      </c>
      <c r="J31" s="955" t="s">
        <v>239</v>
      </c>
      <c r="K31" s="674" t="s">
        <v>219</v>
      </c>
      <c r="L31" s="831" t="s">
        <v>1554</v>
      </c>
      <c r="M31" s="709" t="str">
        <f ca="1">HYPERLINK(MID(CELL("filename"),SEARCH("[",CELL("filename")),SEARCH("]",CELL("filename"))-SEARCH("[",CELL("filename"))+1)&amp;"'Concepts'!" &amp; ADDRESS(MATCH("Issuance of a payment order by the fraudster",Concepts!$A:$A,0),1,,,),"Issuance of a payment order by the fraudster")</f>
        <v>Issuance of a payment order by the fraudster</v>
      </c>
    </row>
    <row r="32" spans="1:14" s="155" customFormat="1" ht="15.75" customHeight="1" x14ac:dyDescent="0.25">
      <c r="A32" s="886"/>
      <c r="B32" s="884"/>
      <c r="C32" s="893"/>
      <c r="D32" s="889"/>
      <c r="E32" s="949"/>
      <c r="F32" s="889"/>
      <c r="G32" s="886"/>
      <c r="H32" s="923"/>
      <c r="I32" s="681" t="str">
        <f ca="1">HYPERLINK(MID(CELL("filename"),SEARCH("[",CELL("filename")),SEARCH("]",CELL("filename"))-SEARCH("[",CELL("filename"))+1)&amp;"'Concepts'!" &amp; ADDRESS(MATCH("SEPA CT inst scheme",Concepts!$A:$A,0),1,,,),"via SEPA CT inst scheme")</f>
        <v>via SEPA CT inst scheme</v>
      </c>
      <c r="J32" s="956"/>
      <c r="K32" s="953" t="s">
        <v>220</v>
      </c>
      <c r="L32" s="884"/>
      <c r="M32" s="710"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row>
    <row r="33" spans="1:14" s="155" customFormat="1" ht="15" customHeight="1" thickBot="1" x14ac:dyDescent="0.3">
      <c r="A33" s="886"/>
      <c r="B33" s="884"/>
      <c r="C33" s="893"/>
      <c r="D33" s="889"/>
      <c r="E33" s="949"/>
      <c r="F33" s="889"/>
      <c r="G33" s="886"/>
      <c r="H33" s="923"/>
      <c r="I33" s="711" t="str">
        <f ca="1">HYPERLINK(MID(CELL("filename"),SEARCH("[",CELL("filename")),SEARCH("]",CELL("filename"))-SEARCH("[",CELL("filename"))+1)&amp;"'Concepts'!" &amp; ADDRESS(MATCH("non-SEPA scheme",Concepts!$A:$A,0),1,,,),"via non-SEPA scheme")</f>
        <v>via non-SEPA scheme</v>
      </c>
      <c r="J33" s="957"/>
      <c r="K33" s="954"/>
      <c r="L33" s="832"/>
      <c r="M33" s="712" t="str">
        <f ca="1">HYPERLINK(MID(CELL("filename"),SEARCH("[",CELL("filename")),SEARCH("]",CELL("filename"))-SEARCH("[",CELL("filename"))+1)&amp;"'Concepts'!" &amp; ADDRESS(MATCH("Manipulation of the payer",Concepts!$A:$A,0),1,,,),"Manipulation of the payer by the fraudster")</f>
        <v>Manipulation of the payer by the fraudster</v>
      </c>
    </row>
    <row r="34" spans="1:14" s="155" customFormat="1" thickBot="1" x14ac:dyDescent="0.3">
      <c r="A34" s="886"/>
      <c r="B34" s="884"/>
      <c r="C34" s="893"/>
      <c r="D34" s="889"/>
      <c r="E34" s="949"/>
      <c r="F34" s="889"/>
      <c r="G34" s="886"/>
      <c r="H34" s="894" t="s">
        <v>557</v>
      </c>
      <c r="I34" s="910"/>
      <c r="J34" s="162"/>
      <c r="K34" s="171"/>
      <c r="L34" s="171"/>
      <c r="M34" s="171"/>
      <c r="N34" s="593"/>
    </row>
    <row r="35" spans="1:14" s="155" customFormat="1" x14ac:dyDescent="0.25">
      <c r="A35" s="886"/>
      <c r="B35" s="884"/>
      <c r="C35" s="893"/>
      <c r="D35" s="889"/>
      <c r="E35" s="949"/>
      <c r="F35" s="889"/>
      <c r="G35" s="886"/>
      <c r="H35" s="888" t="s">
        <v>1551</v>
      </c>
      <c r="I35" s="678" t="str">
        <f ca="1">HYPERLINK(MID(CELL("filename"),SEARCH("[",CELL("filename")),SEARCH("]",CELL("filename"))-SEARCH("[",CELL("filename"))+1)&amp;"'Concepts'!" &amp; ADDRESS(MATCH("Payment to self",Concepts!$A:$A,0),1,,,),"Payment to self")</f>
        <v>Payment to self</v>
      </c>
      <c r="J35" s="163"/>
      <c r="K35" s="171"/>
      <c r="L35" s="171"/>
      <c r="M35" s="171"/>
      <c r="N35" s="593"/>
    </row>
    <row r="36" spans="1:14" s="155" customFormat="1" x14ac:dyDescent="0.25">
      <c r="A36" s="886"/>
      <c r="B36" s="884"/>
      <c r="C36" s="893"/>
      <c r="D36" s="889"/>
      <c r="E36" s="949"/>
      <c r="F36" s="889"/>
      <c r="G36" s="886"/>
      <c r="H36" s="889"/>
      <c r="I36" s="678" t="str">
        <f ca="1">HYPERLINK(MID(CELL("filename"),SEARCH("[",CELL("filename")),SEARCH("]",CELL("filename"))-SEARCH("[",CELL("filename"))+1)&amp;"'Concepts'!" &amp; ADDRESS(MATCH("Trusted beneficiaries",Concepts!$A:$A,0),1,,,),"Trusted beneficiaries")</f>
        <v>Trusted beneficiaries</v>
      </c>
      <c r="J36" s="163"/>
      <c r="K36" s="171"/>
      <c r="L36" s="171"/>
      <c r="M36" s="171"/>
      <c r="N36" s="593"/>
    </row>
    <row r="37" spans="1:14" s="155" customFormat="1" x14ac:dyDescent="0.25">
      <c r="A37" s="886"/>
      <c r="B37" s="884"/>
      <c r="C37" s="893"/>
      <c r="D37" s="889"/>
      <c r="E37" s="949"/>
      <c r="F37" s="889"/>
      <c r="G37" s="886"/>
      <c r="H37" s="889"/>
      <c r="I37" s="678" t="str">
        <f ca="1">HYPERLINK(MID(CELL("filename"),SEARCH("[",CELL("filename")),SEARCH("]",CELL("filename"))-SEARCH("[",CELL("filename"))+1)&amp;"'Concepts'!" &amp; ADDRESS(MATCH("Recurring transaction",Concepts!$A:$A,0),1,,,),"Recurring transaction")</f>
        <v>Recurring transaction</v>
      </c>
      <c r="J37" s="163"/>
      <c r="K37" s="171"/>
      <c r="L37" s="171"/>
      <c r="M37" s="171"/>
      <c r="N37" s="593"/>
    </row>
    <row r="38" spans="1:14" s="155" customFormat="1" x14ac:dyDescent="0.25">
      <c r="A38" s="886"/>
      <c r="B38" s="884"/>
      <c r="C38" s="893"/>
      <c r="D38" s="889"/>
      <c r="E38" s="949"/>
      <c r="F38" s="889"/>
      <c r="G38" s="886"/>
      <c r="H38" s="889"/>
      <c r="I38" s="675" t="str">
        <f ca="1">HYPERLINK(MID(CELL("filename"),SEARCH("[",CELL("filename")),SEARCH("]",CELL("filename"))-SEARCH("[",CELL("filename"))+1)&amp;"'Concepts'!" &amp; ADDRESS(MATCH("Contactless low value",Concepts!$A:$A,0),1,,,),"Contactless low value")</f>
        <v>Contactless low value</v>
      </c>
      <c r="J38" s="163"/>
      <c r="K38" s="171"/>
      <c r="L38" s="171"/>
      <c r="M38" s="171"/>
      <c r="N38" s="593"/>
    </row>
    <row r="39" spans="1:14" s="155" customFormat="1" ht="12.5" thickBot="1" x14ac:dyDescent="0.3">
      <c r="A39" s="886"/>
      <c r="B39" s="884"/>
      <c r="C39" s="893"/>
      <c r="D39" s="889"/>
      <c r="E39" s="949"/>
      <c r="F39" s="890"/>
      <c r="G39" s="887"/>
      <c r="H39" s="890"/>
      <c r="I39" s="186"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39" s="163"/>
      <c r="K39" s="171"/>
      <c r="L39" s="171"/>
      <c r="M39" s="171"/>
      <c r="N39" s="593"/>
    </row>
    <row r="40" spans="1:14" s="155" customFormat="1" thickBot="1" x14ac:dyDescent="0.3">
      <c r="A40" s="886"/>
      <c r="B40" s="884"/>
      <c r="C40" s="893"/>
      <c r="D40" s="890"/>
      <c r="E40" s="189" t="str">
        <f ca="1">HYPERLINK(MID(CELL("filename"),SEARCH("[",CELL("filename")),SEARCH("]",CELL("filename"))-SEARCH("[",CELL("filename"))+1)&amp;"'Concepts'!" &amp; ADDRESS(MATCH("Other (initiation channel)",Concepts!$A:$A,0),1,,,),"Other")</f>
        <v>Other</v>
      </c>
      <c r="F40" s="713"/>
      <c r="G40" s="171"/>
      <c r="H40" s="171"/>
      <c r="I40" s="171"/>
      <c r="J40" s="158"/>
      <c r="K40" s="158"/>
      <c r="L40" s="158"/>
      <c r="M40" s="158"/>
    </row>
    <row r="41" spans="1:14" s="155" customFormat="1" ht="12.5" thickBot="1" x14ac:dyDescent="0.3">
      <c r="A41" s="886"/>
      <c r="B41" s="884"/>
      <c r="C41" s="893"/>
      <c r="D41" s="714" t="s">
        <v>189</v>
      </c>
      <c r="E41" s="200" t="str">
        <f ca="1">HYPERLINK(MID(CELL("filename"),SEARCH("[",CELL("filename")),SEARCH("]",CELL("filename"))-SEARCH("[",CELL("filename"))+1)&amp;"'Concepts'!" &amp; ADDRESS(MATCH("Initiated by PISP",Concepts!$A:$A,0),1,,,),"Initiated by PISP")</f>
        <v>Initiated by PISP</v>
      </c>
      <c r="F41" s="196"/>
      <c r="G41" s="715"/>
      <c r="H41" s="716"/>
      <c r="I41" s="171"/>
      <c r="J41" s="163"/>
      <c r="K41" s="171"/>
      <c r="L41" s="196"/>
      <c r="M41" s="196"/>
      <c r="N41" s="593"/>
    </row>
    <row r="42" spans="1:14" s="155" customFormat="1" thickBot="1" x14ac:dyDescent="0.3">
      <c r="A42" s="886"/>
      <c r="B42" s="884"/>
      <c r="C42" s="893"/>
      <c r="D42" s="909" t="s">
        <v>1545</v>
      </c>
      <c r="E42" s="910"/>
      <c r="F42" s="158"/>
      <c r="G42" s="158"/>
      <c r="H42" s="158"/>
      <c r="I42" s="158"/>
      <c r="J42" s="158"/>
      <c r="K42" s="158"/>
      <c r="L42" s="158"/>
      <c r="M42" s="158"/>
    </row>
    <row r="43" spans="1:14" s="155" customFormat="1" ht="11.5" x14ac:dyDescent="0.25">
      <c r="A43" s="886"/>
      <c r="B43" s="884"/>
      <c r="C43" s="893"/>
      <c r="D43" s="852" t="s">
        <v>1623</v>
      </c>
      <c r="E43" s="674" t="str">
        <f ca="1">HYPERLINK(MID(CELL("filename"),SEARCH("[",CELL("filename")),SEARCH("]",CELL("filename"))-SEARCH("[",CELL("filename"))+1)&amp;"'Concepts'!" &amp; ADDRESS(MATCH("Reporting PSP",Concepts!$A:$A,0),1,,,),"The reporting PSP")</f>
        <v>The reporting PSP</v>
      </c>
      <c r="F43" s="158"/>
      <c r="G43" s="158"/>
      <c r="H43" s="158"/>
      <c r="I43" s="158"/>
      <c r="J43" s="158"/>
      <c r="K43" s="158"/>
      <c r="L43" s="158"/>
      <c r="M43" s="158"/>
    </row>
    <row r="44" spans="1:14" s="155" customFormat="1" ht="11.5" x14ac:dyDescent="0.25">
      <c r="A44" s="886"/>
      <c r="B44" s="884"/>
      <c r="C44" s="893"/>
      <c r="D44" s="854"/>
      <c r="E44" s="678" t="str">
        <f ca="1">HYPERLINK(MID(CELL("filename"),SEARCH("[",CELL("filename")),SEARCH("]",CELL("filename"))-SEARCH("[",CELL("filename"))+1)&amp;"'Concepts'!" &amp; ADDRESS(MATCH("PSU of the reporting PSP",Concepts!$A:$A,0),1,,,),"The PSU of the reporting PSP")</f>
        <v>The PSU of the reporting PSP</v>
      </c>
      <c r="F44" s="158"/>
      <c r="G44" s="158"/>
      <c r="H44" s="158"/>
      <c r="I44" s="158"/>
      <c r="J44" s="158"/>
      <c r="K44" s="158"/>
      <c r="L44" s="158"/>
      <c r="M44" s="158"/>
    </row>
    <row r="45" spans="1:14" s="155" customFormat="1" thickBot="1" x14ac:dyDescent="0.3">
      <c r="A45" s="886"/>
      <c r="B45" s="884"/>
      <c r="C45" s="892"/>
      <c r="D45" s="853"/>
      <c r="E45" s="678" t="str">
        <f ca="1">HYPERLINK(MID(CELL("filename"),SEARCH("[",CELL("filename")),SEARCH("]",CELL("filename"))-SEARCH("[",CELL("filename"))+1)&amp;"'Concepts'!" &amp; ADDRESS(MATCH("Other (liability bearer)",Concepts!$A:$A,0),1,,,),"Other")</f>
        <v>Other</v>
      </c>
      <c r="F45" s="158"/>
      <c r="G45" s="158"/>
      <c r="H45" s="158"/>
      <c r="I45" s="158"/>
      <c r="J45" s="158"/>
      <c r="K45" s="158"/>
      <c r="L45" s="158"/>
      <c r="M45" s="158"/>
    </row>
    <row r="46" spans="1:14" s="155" customFormat="1" x14ac:dyDescent="0.25">
      <c r="A46" s="886"/>
      <c r="B46" s="884"/>
      <c r="C46" s="891" t="str">
        <f ca="1">HYPERLINK(MID(CELL("filename"),SEARCH("[",CELL("filename")),SEARCH("]",CELL("filename"))-SEARCH("[",CELL("filename"))+1)&amp;"'Concepts'!" &amp; ADDRESS(MATCH("Direct debit",Concepts!$A:$A,0),1,,,),"Direct debits [sent]")</f>
        <v>Direct debits [sent]</v>
      </c>
      <c r="D46" s="888" t="s">
        <v>239</v>
      </c>
      <c r="E46" s="674" t="str">
        <f ca="1">HYPERLINK(MID(CELL("filename"),SEARCH("[",CELL("filename")),SEARCH("]",CELL("filename"))-SEARCH("[",CELL("filename"))+1)&amp;"'Concepts'!" &amp; ADDRESS(MATCH("Direct debit",Concepts!$A:$A,0),1,,,),"Direct debits [sent] Q1")</f>
        <v>Direct debits [sent] Q1</v>
      </c>
      <c r="F46" s="196"/>
      <c r="G46" s="715"/>
      <c r="H46" s="716"/>
      <c r="I46" s="171"/>
      <c r="J46" s="158"/>
      <c r="K46" s="158"/>
      <c r="L46" s="158"/>
      <c r="M46" s="158"/>
    </row>
    <row r="47" spans="1:14" s="155" customFormat="1" ht="12.5" thickBot="1" x14ac:dyDescent="0.3">
      <c r="A47" s="886"/>
      <c r="B47" s="884"/>
      <c r="C47" s="893"/>
      <c r="D47" s="890"/>
      <c r="E47" s="678" t="str">
        <f ca="1">HYPERLINK(MID(CELL("filename"),SEARCH("[",CELL("filename")),SEARCH("]",CELL("filename"))-SEARCH("[",CELL("filename"))+1)&amp;"'Concepts'!" &amp; ADDRESS(MATCH("Direct debit",Concepts!$A:$A,0),1,,,),"Direct debits [sent] Q2")</f>
        <v>Direct debits [sent] Q2</v>
      </c>
      <c r="F47" s="196"/>
      <c r="G47" s="715"/>
      <c r="H47" s="716"/>
      <c r="I47" s="171"/>
      <c r="J47" s="158"/>
      <c r="K47" s="158"/>
      <c r="L47" s="158"/>
      <c r="M47" s="158"/>
    </row>
    <row r="48" spans="1:14" s="155" customFormat="1" x14ac:dyDescent="0.25">
      <c r="A48" s="886"/>
      <c r="B48" s="884"/>
      <c r="C48" s="893"/>
      <c r="D48" s="922" t="s">
        <v>239</v>
      </c>
      <c r="E48" s="674" t="str">
        <f ca="1">HYPERLINK(MID(CELL("filename"),SEARCH("[",CELL("filename")),SEARCH("]",CELL("filename"))-SEARCH("[",CELL("filename"))+1)&amp;"'Concepts'!" &amp; ADDRESS(MATCH("Initiated in a file/batch",Concepts!$A:$A,0),1,,,),"Initiated in a file/batch")</f>
        <v>Initiated in a file/batch</v>
      </c>
      <c r="F48" s="196"/>
      <c r="G48" s="715"/>
      <c r="H48" s="716"/>
      <c r="I48" s="171"/>
      <c r="J48" s="158"/>
      <c r="K48" s="158"/>
      <c r="L48" s="158"/>
      <c r="M48" s="158"/>
    </row>
    <row r="49" spans="1:16" s="155" customFormat="1" ht="12.5" thickBot="1" x14ac:dyDescent="0.3">
      <c r="A49" s="886"/>
      <c r="B49" s="884"/>
      <c r="C49" s="893"/>
      <c r="D49" s="924"/>
      <c r="E49" s="186" t="str">
        <f ca="1">HYPERLINK(MID(CELL("filename"),SEARCH("[",CELL("filename")),SEARCH("]",CELL("filename"))-SEARCH("[",CELL("filename"))+1)&amp;"'Concepts'!" &amp; ADDRESS(MATCH("Initiated on a single payment basis",Concepts!$A:$A,0),1,,,),"Initiated on a single payment basis")</f>
        <v>Initiated on a single payment basis</v>
      </c>
      <c r="F49" s="196"/>
      <c r="G49" s="715"/>
      <c r="H49" s="910" t="s">
        <v>240</v>
      </c>
      <c r="I49" s="910"/>
      <c r="J49" s="158"/>
      <c r="K49" s="158"/>
      <c r="L49" s="158"/>
      <c r="M49" s="158"/>
    </row>
    <row r="50" spans="1:16" s="155" customFormat="1" ht="21.75" customHeight="1" thickBot="1" x14ac:dyDescent="0.3">
      <c r="A50" s="886"/>
      <c r="B50" s="884"/>
      <c r="C50" s="893"/>
      <c r="D50" s="888" t="s">
        <v>239</v>
      </c>
      <c r="E50" s="681" t="str">
        <f ca="1">HYPERLINK(MID(CELL("filename"),SEARCH("[",CELL("filename")),SEARCH("]",CELL("filename"))-SEARCH("[",CELL("filename"))+1)&amp;"'Concepts'!" &amp; ADDRESS(MATCH("consent given via an electronic mandate",Concepts!$A:$A,0),1,,,),"Consent given via an electronic mandate")</f>
        <v>Consent given via an electronic mandate</v>
      </c>
      <c r="F50" s="888" t="s">
        <v>239</v>
      </c>
      <c r="G50" s="674" t="str">
        <f ca="1">HYPERLINK(MID(CELL("filename"),SEARCH("[",CELL("filename")),SEARCH("]",CELL("filename"))-SEARCH("[",CELL("filename"))+1)&amp;"'Concepts'!" &amp; ADDRESS(MATCH("SEPA Direct Debit Core scheme",Concepts!$A:$A,0),1,,,),"via SEPA Direct Debit Core scheme")</f>
        <v>via SEPA Direct Debit Core scheme</v>
      </c>
      <c r="H50" s="831" t="s">
        <v>1879</v>
      </c>
      <c r="I50" s="717" t="str">
        <f ca="1">HYPERLINK(MID(CELL("filename"),SEARCH("[",CELL("filename")),SEARCH("]",CELL("filename"))-SEARCH("[",CELL("filename"))+1)&amp;"'Concepts'!" &amp; ADDRESS(MATCH("Unauthorised payment transaction",Concepts!$A:$A,0),1,,,),"Unauthorised payment transaction")</f>
        <v>Unauthorised payment transaction</v>
      </c>
      <c r="J50" s="158"/>
      <c r="K50" s="158"/>
      <c r="L50" s="158"/>
      <c r="M50" s="158"/>
    </row>
    <row r="51" spans="1:16" s="155" customFormat="1" ht="11.5" x14ac:dyDescent="0.25">
      <c r="A51" s="886"/>
      <c r="B51" s="884"/>
      <c r="C51" s="893"/>
      <c r="D51" s="889"/>
      <c r="E51" s="885" t="str">
        <f ca="1">HYPERLINK(MID(CELL("filename"),SEARCH("[",CELL("filename")),SEARCH("]",CELL("filename"))-SEARCH("[",CELL("filename"))+1)&amp;"'Concepts'!" &amp; ADDRESS(MATCH("Consent given in other forms",Concepts!$A:$A,0),1,,,),"Consent given in other forms")</f>
        <v>Consent given in other forms</v>
      </c>
      <c r="F51" s="889"/>
      <c r="G51" s="678" t="str">
        <f ca="1">HYPERLINK(MID(CELL("filename"),SEARCH("[",CELL("filename")),SEARCH("]",CELL("filename"))-SEARCH("[",CELL("filename"))+1)&amp;"'Concepts'!" &amp; ADDRESS(MATCH("SEPA Direct Debit B2B scheme",Concepts!$A:$A,0),1,,,),"via SEPA Direct Debit B2B scheme")</f>
        <v>via SEPA Direct Debit B2B scheme</v>
      </c>
      <c r="H51" s="884"/>
      <c r="I51" s="901" t="str">
        <f ca="1">HYPERLINK(MID(CELL("filename"),SEARCH("[",CELL("filename")),SEARCH("]",CELL("filename"))-SEARCH("[",CELL("filename"))+1)&amp;"'Concepts'!" &amp; ADDRESS(MATCH("Manipulation of the payer",Concepts!$A:$A,0),1,,,),"Manipulation of the payer")</f>
        <v>Manipulation of the payer</v>
      </c>
      <c r="J51" s="158"/>
      <c r="K51" s="158"/>
      <c r="L51" s="158"/>
      <c r="M51" s="158"/>
    </row>
    <row r="52" spans="1:16" s="155" customFormat="1" thickBot="1" x14ac:dyDescent="0.3">
      <c r="A52" s="886"/>
      <c r="B52" s="884"/>
      <c r="C52" s="893"/>
      <c r="D52" s="890"/>
      <c r="E52" s="887"/>
      <c r="F52" s="890"/>
      <c r="G52" s="186" t="str">
        <f ca="1">HYPERLINK(MID(CELL("filename"),SEARCH("[",CELL("filename")),SEARCH("]",CELL("filename"))-SEARCH("[",CELL("filename"))+1)&amp;"'Concepts'!" &amp; ADDRESS(MATCH("non-SEPA scheme",Concepts!$A:$A,0),1,,,),"via non-SEPA scheme")</f>
        <v>via non-SEPA scheme</v>
      </c>
      <c r="H52" s="832"/>
      <c r="I52" s="859"/>
      <c r="J52" s="158"/>
      <c r="K52" s="158"/>
      <c r="L52" s="158"/>
      <c r="M52" s="158"/>
    </row>
    <row r="53" spans="1:16" s="155" customFormat="1" thickBot="1" x14ac:dyDescent="0.3">
      <c r="A53" s="886"/>
      <c r="B53" s="884"/>
      <c r="C53" s="893"/>
      <c r="D53" s="909" t="s">
        <v>1545</v>
      </c>
      <c r="E53" s="910"/>
      <c r="F53" s="158"/>
      <c r="G53" s="158"/>
      <c r="H53" s="158"/>
      <c r="I53" s="158"/>
      <c r="J53" s="158"/>
      <c r="K53" s="158"/>
      <c r="L53" s="158"/>
      <c r="M53" s="158"/>
    </row>
    <row r="54" spans="1:16" s="155" customFormat="1" ht="11.5" x14ac:dyDescent="0.25">
      <c r="A54" s="886"/>
      <c r="B54" s="884"/>
      <c r="C54" s="893"/>
      <c r="D54" s="852" t="s">
        <v>1623</v>
      </c>
      <c r="E54" s="674" t="str">
        <f ca="1">HYPERLINK(MID(CELL("filename"),SEARCH("[",CELL("filename")),SEARCH("]",CELL("filename"))-SEARCH("[",CELL("filename"))+1)&amp;"'Concepts'!" &amp; ADDRESS(MATCH("Reporting PSP",Concepts!$A:$A,0),1,,,),"The reporting PSP")</f>
        <v>The reporting PSP</v>
      </c>
      <c r="F54" s="158"/>
      <c r="G54" s="158"/>
      <c r="H54" s="158"/>
      <c r="I54" s="158"/>
      <c r="J54" s="158"/>
      <c r="K54" s="158"/>
      <c r="L54" s="158"/>
      <c r="M54" s="158"/>
    </row>
    <row r="55" spans="1:16" s="155" customFormat="1" ht="11.5" x14ac:dyDescent="0.25">
      <c r="A55" s="886"/>
      <c r="B55" s="884"/>
      <c r="C55" s="893"/>
      <c r="D55" s="854"/>
      <c r="E55" s="678" t="str">
        <f ca="1">HYPERLINK(MID(CELL("filename"),SEARCH("[",CELL("filename")),SEARCH("]",CELL("filename"))-SEARCH("[",CELL("filename"))+1)&amp;"'Concepts'!" &amp; ADDRESS(MATCH("PSU of the reporting PSP",Concepts!$A:$A,0),1,,,),"The PSU of the reporting PSP")</f>
        <v>The PSU of the reporting PSP</v>
      </c>
      <c r="F55" s="158"/>
      <c r="G55" s="158"/>
      <c r="H55" s="158"/>
      <c r="I55" s="158"/>
      <c r="J55" s="158"/>
      <c r="K55" s="158"/>
      <c r="L55" s="158"/>
      <c r="M55" s="158"/>
    </row>
    <row r="56" spans="1:16" s="155" customFormat="1" thickBot="1" x14ac:dyDescent="0.3">
      <c r="A56" s="886"/>
      <c r="B56" s="884"/>
      <c r="C56" s="892"/>
      <c r="D56" s="853"/>
      <c r="E56" s="678" t="str">
        <f ca="1">HYPERLINK(MID(CELL("filename"),SEARCH("[",CELL("filename")),SEARCH("]",CELL("filename"))-SEARCH("[",CELL("filename"))+1)&amp;"'Concepts'!" &amp; ADDRESS(MATCH("Other (liability bearer)",Concepts!$A:$A,0),1,,,),"Other")</f>
        <v>Other</v>
      </c>
      <c r="F56" s="158"/>
      <c r="G56" s="158"/>
      <c r="H56" s="158"/>
      <c r="I56" s="158"/>
      <c r="J56" s="158"/>
      <c r="K56" s="158"/>
      <c r="L56" s="158"/>
      <c r="M56" s="158"/>
    </row>
    <row r="57" spans="1:16" s="595" customFormat="1" ht="58.4" customHeight="1" x14ac:dyDescent="0.25">
      <c r="A57" s="886"/>
      <c r="B57" s="884"/>
      <c r="C57" s="891"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with card-based payment instruments issued by resident PSP (except cards with an e-money function only) [sent]")</f>
        <v>Card-based payment transactions with card-based payment instruments issued by resident PSP (except cards with an e-money function only) [sent]</v>
      </c>
      <c r="D57" s="944" t="s">
        <v>239</v>
      </c>
      <c r="E57" s="7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with card-based payment instruments issued by resident PSPs (except cards with an e-money function only) [sent] Q1")</f>
        <v>Card-based payment transactions with card-based payment instruments issued by resident PSPs (except cards with an e-money function only) [sent] Q1</v>
      </c>
      <c r="F57" s="718"/>
      <c r="G57" s="168"/>
      <c r="H57" s="168"/>
      <c r="I57" s="168"/>
      <c r="J57" s="168"/>
      <c r="K57" s="168"/>
      <c r="L57" s="168"/>
      <c r="M57" s="168"/>
      <c r="O57" s="155"/>
    </row>
    <row r="58" spans="1:16" s="595" customFormat="1" ht="59.15" customHeight="1" thickBot="1" x14ac:dyDescent="0.3">
      <c r="A58" s="886"/>
      <c r="B58" s="884"/>
      <c r="C58" s="950"/>
      <c r="D58" s="945"/>
      <c r="E58" s="712"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with card-based payment instruments issued by resident PSPs (except cards with an e-money function only) [sent] Q2")</f>
        <v>Card-based payment transactions with card-based payment instruments issued by resident PSPs (except cards with an e-money function only) [sent] Q2</v>
      </c>
      <c r="F58" s="718"/>
      <c r="G58" s="168"/>
      <c r="H58" s="168"/>
      <c r="I58" s="168"/>
      <c r="J58" s="168"/>
      <c r="K58" s="168"/>
      <c r="L58" s="168"/>
      <c r="M58" s="168"/>
      <c r="O58" s="155"/>
    </row>
    <row r="59" spans="1:16" s="595" customFormat="1" ht="15" customHeight="1" x14ac:dyDescent="0.25">
      <c r="A59" s="886"/>
      <c r="B59" s="884"/>
      <c r="C59" s="950"/>
      <c r="D59" s="906" t="s">
        <v>239</v>
      </c>
      <c r="E59" s="891" t="str">
        <f ca="1">HYPERLINK(MID(CELL("filename"),SEARCH("[",CELL("filename")),SEARCH("]",CELL("filename"))-SEARCH("[",CELL("filename"))+1)&amp;"'Concepts'!" &amp; ADDRESS(MATCH("Initiated non-electronically",Concepts!$A:$A,0),1,,,),"Initiated non-electronically")</f>
        <v>Initiated non-electronically</v>
      </c>
      <c r="F59" s="921" t="s">
        <v>239</v>
      </c>
      <c r="G59" s="674" t="str">
        <f ca="1">HYPERLINK(MID(CELL("filename"),SEARCH("[",CELL("filename")),SEARCH("]",CELL("filename"))-SEARCH("[",CELL("filename"))+1)&amp;"'Concepts'!" &amp; ADDRESS(MATCH("Non-remote payment transaction",Concepts!$A:$A,0),1,,,),"Initiated via non-remote payment channel")</f>
        <v>Initiated via non-remote payment channel</v>
      </c>
      <c r="H59" s="172"/>
      <c r="I59" s="169"/>
      <c r="J59" s="197"/>
      <c r="K59" s="169"/>
      <c r="L59" s="198"/>
      <c r="M59" s="198"/>
      <c r="N59" s="596"/>
      <c r="O59" s="155"/>
      <c r="P59" s="596"/>
    </row>
    <row r="60" spans="1:16" s="595" customFormat="1" ht="15" customHeight="1" thickBot="1" x14ac:dyDescent="0.3">
      <c r="A60" s="886"/>
      <c r="B60" s="884"/>
      <c r="C60" s="950"/>
      <c r="D60" s="907"/>
      <c r="E60" s="946"/>
      <c r="F60" s="915"/>
      <c r="G60" s="186" t="str">
        <f ca="1">HYPERLINK(MID(CELL("filename"),SEARCH("[",CELL("filename")),SEARCH("]",CELL("filename"))-SEARCH("[",CELL("filename"))+1)&amp;"'Concepts'!" &amp; ADDRESS(MATCH("Remote payment transaction",Concepts!$A:$A,0),1,,,),"Initiated via remote payment channel")</f>
        <v>Initiated via remote payment channel</v>
      </c>
      <c r="H60" s="172"/>
      <c r="I60" s="169"/>
      <c r="J60" s="197"/>
      <c r="K60" s="169"/>
      <c r="L60" s="198"/>
      <c r="M60" s="198"/>
      <c r="N60" s="596"/>
      <c r="O60" s="155"/>
      <c r="P60" s="596"/>
    </row>
    <row r="61" spans="1:16" s="595" customFormat="1" ht="15" customHeight="1" x14ac:dyDescent="0.25">
      <c r="A61" s="886"/>
      <c r="B61" s="884"/>
      <c r="C61" s="950"/>
      <c r="D61" s="907"/>
      <c r="E61" s="951" t="str">
        <f ca="1">HYPERLINK(MID(CELL("filename"),SEARCH("[",CELL("filename")),SEARCH("]",CELL("filename"))-SEARCH("[",CELL("filename"))+1)&amp;"'Concepts'!" &amp; ADDRESS(MATCH("Initiated electronically",Concepts!$A:$A,0),1,,,),"Iniated electronically")</f>
        <v>Iniated electronically</v>
      </c>
      <c r="F61" s="906" t="s">
        <v>239</v>
      </c>
      <c r="G61" s="674" t="str">
        <f ca="1">HYPERLINK(MID(CELL("filename"),SEARCH("[",CELL("filename")),SEARCH("]",CELL("filename"))-SEARCH("[",CELL("filename"))+1)&amp;"'Concepts'!" &amp; ADDRESS(MATCH("Initiated electronically",Concepts!$A:$A,0),1,,,),"Iniated electronically Q1")</f>
        <v>Iniated electronically Q1</v>
      </c>
      <c r="H61" s="172"/>
      <c r="I61" s="169"/>
      <c r="J61" s="197"/>
      <c r="K61" s="169"/>
      <c r="L61" s="198"/>
      <c r="M61" s="198"/>
      <c r="N61" s="596"/>
      <c r="O61" s="155"/>
      <c r="P61" s="596"/>
    </row>
    <row r="62" spans="1:16" s="595" customFormat="1" ht="15" customHeight="1" thickBot="1" x14ac:dyDescent="0.3">
      <c r="A62" s="886"/>
      <c r="B62" s="884"/>
      <c r="C62" s="950"/>
      <c r="D62" s="907"/>
      <c r="E62" s="952"/>
      <c r="F62" s="908"/>
      <c r="G62" s="186" t="str">
        <f ca="1">HYPERLINK(MID(CELL("filename"),SEARCH("[",CELL("filename")),SEARCH("]",CELL("filename"))-SEARCH("[",CELL("filename"))+1)&amp;"'Concepts'!" &amp; ADDRESS(MATCH("Initiated electronically",Concepts!$A:$A,0),1,,,),"Iniated electronically Q2")</f>
        <v>Iniated electronically Q2</v>
      </c>
      <c r="H62" s="172"/>
      <c r="I62" s="169"/>
      <c r="J62" s="197"/>
      <c r="K62" s="169"/>
      <c r="L62" s="198"/>
      <c r="M62" s="198"/>
      <c r="N62" s="596"/>
      <c r="O62" s="155"/>
      <c r="P62" s="596"/>
    </row>
    <row r="63" spans="1:16" s="595" customFormat="1" ht="13" customHeight="1" x14ac:dyDescent="0.25">
      <c r="A63" s="886"/>
      <c r="B63" s="884"/>
      <c r="C63" s="950"/>
      <c r="D63" s="907"/>
      <c r="E63" s="905"/>
      <c r="F63" s="907" t="s">
        <v>239</v>
      </c>
      <c r="G63" s="917" t="str">
        <f ca="1">HYPERLINK(MID(CELL("filename"),SEARCH("[",CELL("filename")),SEARCH("]",CELL("filename"))-SEARCH("[",CELL("filename"))+1)&amp;"'Concepts'!" &amp; ADDRESS(MATCH("Non-remote payment transaction",Concepts!$A:$A,0),1,,,),"via non-remote payment channel")</f>
        <v>via non-remote payment channel</v>
      </c>
      <c r="H63" s="906" t="s">
        <v>239</v>
      </c>
      <c r="I63" s="674" t="str">
        <f ca="1">HYPERLINK(MID(CELL("filename"),SEARCH("[",CELL("filename")),SEARCH("]",CELL("filename"))-SEARCH("[",CELL("filename"))+1)&amp;"'Concepts'!" &amp; ADDRESS(MATCH("Non-remote payment transaction",Concepts!$A:$A,0),1,,,),"Initiated via non-remote payment channel Q1")</f>
        <v>Initiated via non-remote payment channel Q1</v>
      </c>
      <c r="J63" s="934" t="s">
        <v>189</v>
      </c>
      <c r="K63" s="674" t="str">
        <f ca="1">HYPERLINK(MID(CELL("filename"),SEARCH("[",CELL("filename")),SEARCH("]",CELL("filename"))-SEARCH("[",CELL("filename"))+1)&amp;"'Concepts'!" &amp; ADDRESS(MATCH("Merchant category code (MCC)",Concepts!$A:$A,0),1,,,),"MCC Q1")</f>
        <v>MCC Q1</v>
      </c>
      <c r="L63" s="198"/>
      <c r="M63" s="198"/>
      <c r="N63" s="596"/>
      <c r="O63" s="155"/>
      <c r="P63" s="596"/>
    </row>
    <row r="64" spans="1:16" s="595" customFormat="1" ht="13.5" customHeight="1" thickBot="1" x14ac:dyDescent="0.3">
      <c r="A64" s="886"/>
      <c r="B64" s="884"/>
      <c r="C64" s="950"/>
      <c r="D64" s="907"/>
      <c r="E64" s="905"/>
      <c r="F64" s="907"/>
      <c r="G64" s="918"/>
      <c r="H64" s="908"/>
      <c r="I64" s="186" t="str">
        <f ca="1">HYPERLINK(MID(CELL("filename"),SEARCH("[",CELL("filename")),SEARCH("]",CELL("filename"))-SEARCH("[",CELL("filename"))+1)&amp;"'Concepts'!" &amp; ADDRESS(MATCH("Non-remote payment transaction",Concepts!$A:$A,0),1,,,),"Initiated via non-remote payment channel Q2")</f>
        <v>Initiated via non-remote payment channel Q2</v>
      </c>
      <c r="J64" s="935"/>
      <c r="K64" s="186" t="str">
        <f ca="1">HYPERLINK(MID(CELL("filename"),SEARCH("[",CELL("filename")),SEARCH("]",CELL("filename"))-SEARCH("[",CELL("filename"))+1)&amp;"'Concepts'!" &amp; ADDRESS(MATCH("Merchant category code (MCC)",Concepts!$A:$A,0),1,,,),"MCC Q2")</f>
        <v>MCC Q2</v>
      </c>
      <c r="L64" s="198"/>
      <c r="M64" s="198"/>
      <c r="N64" s="596"/>
      <c r="O64" s="155"/>
      <c r="P64" s="596"/>
    </row>
    <row r="65" spans="1:16" s="595" customFormat="1" ht="13.5" customHeight="1" thickBot="1" x14ac:dyDescent="0.3">
      <c r="A65" s="886"/>
      <c r="B65" s="884"/>
      <c r="C65" s="950"/>
      <c r="D65" s="907"/>
      <c r="E65" s="905"/>
      <c r="F65" s="907"/>
      <c r="G65" s="918"/>
      <c r="H65" s="906" t="s">
        <v>239</v>
      </c>
      <c r="I65" s="674" t="str">
        <f ca="1">HYPERLINK(MID(CELL("filename"),SEARCH("[",CELL("filename")),SEARCH("]",CELL("filename"))-SEARCH("[",CELL("filename"))+1)&amp;"'Concepts'!" &amp; ADDRESS(MATCH("Initiated at a physical EFTPOS",Concepts!$A:$A,0),1,,,),"Initiated at a physical EFTPOS")</f>
        <v>Initiated at a physical EFTPOS</v>
      </c>
      <c r="J65" s="719" t="s">
        <v>189</v>
      </c>
      <c r="K65" s="189" t="str">
        <f ca="1">HYPERLINK(MID(CELL("filename"),SEARCH("[",CELL("filename")),SEARCH("]",CELL("filename"))-SEARCH("[",CELL("filename"))+1)&amp;"'Concepts'!" &amp; ADDRESS(MATCH("Contactless payment",Concepts!$A:$A,0),1,,,),"Contactless payments")</f>
        <v>Contactless payments</v>
      </c>
      <c r="L65" s="719" t="s">
        <v>189</v>
      </c>
      <c r="M65" s="200" t="str">
        <f ca="1">HYPERLINK(MID(CELL("filename"),SEARCH("[",CELL("filename")),SEARCH("]",CELL("filename"))-SEARCH("[",CELL("filename"))+1)&amp;"'Concepts'!" &amp; ADDRESS(MATCH("Near Field Communication (NFC) payment",Concepts!$A:$A,0),1,,,),"Near Field Communication (NFC) payments")</f>
        <v>Near Field Communication (NFC) payments</v>
      </c>
      <c r="O65" s="155"/>
      <c r="P65" s="596"/>
    </row>
    <row r="66" spans="1:16" s="595" customFormat="1" ht="13" customHeight="1" x14ac:dyDescent="0.25">
      <c r="A66" s="886"/>
      <c r="B66" s="884"/>
      <c r="C66" s="950"/>
      <c r="D66" s="907"/>
      <c r="E66" s="905"/>
      <c r="F66" s="907"/>
      <c r="G66" s="918"/>
      <c r="H66" s="907"/>
      <c r="I66" s="678" t="str">
        <f ca="1">HYPERLINK(MID(CELL("filename"),SEARCH("[",CELL("filename")),SEARCH("]",CELL("filename"))-SEARCH("[",CELL("filename"))+1)&amp;"'Concepts'!" &amp; ADDRESS(MATCH("Initiated at an ATM",Concepts!$A:$A,0),1,,,),"Initiated at an ATM")</f>
        <v>Initiated at an ATM</v>
      </c>
      <c r="J66" s="197"/>
      <c r="K66" s="169"/>
      <c r="L66" s="198"/>
      <c r="M66" s="198"/>
      <c r="N66" s="596"/>
      <c r="O66" s="155"/>
      <c r="P66" s="596"/>
    </row>
    <row r="67" spans="1:16" s="595" customFormat="1" ht="13.5" customHeight="1" thickBot="1" x14ac:dyDescent="0.3">
      <c r="A67" s="886"/>
      <c r="B67" s="884"/>
      <c r="C67" s="950"/>
      <c r="D67" s="907"/>
      <c r="E67" s="905"/>
      <c r="F67" s="907"/>
      <c r="G67" s="918"/>
      <c r="H67" s="908"/>
      <c r="I67" s="678" t="str">
        <f ca="1">HYPERLINK(MID(CELL("filename"),SEARCH("[",CELL("filename")),SEARCH("]",CELL("filename"))-SEARCH("[",CELL("filename"))+1)&amp;"'Concepts'!" &amp; ADDRESS(MATCH("Other (initiation channel)",Concepts!$A:$A,0),1,,,),"Other")</f>
        <v>Other</v>
      </c>
      <c r="J67" s="197"/>
      <c r="K67" s="169"/>
      <c r="L67" s="198"/>
      <c r="M67" s="198"/>
      <c r="N67" s="596"/>
      <c r="O67" s="155"/>
      <c r="P67" s="596"/>
    </row>
    <row r="68" spans="1:16" s="595" customFormat="1" ht="13" customHeight="1" x14ac:dyDescent="0.25">
      <c r="A68" s="886"/>
      <c r="B68" s="884"/>
      <c r="C68" s="950"/>
      <c r="D68" s="907"/>
      <c r="E68" s="905"/>
      <c r="F68" s="907"/>
      <c r="G68" s="919"/>
      <c r="H68" s="921" t="s">
        <v>239</v>
      </c>
      <c r="I68" s="885" t="str">
        <f ca="1">HYPERLINK(MID(CELL("filename"),SEARCH("[",CELL("filename")),SEARCH("]",CELL("filename"))-SEARCH("[",CELL("filename"))+1)&amp;"'Concepts'!" &amp; ADDRESS(MATCH("PCS VISA",Concepts!$A:$A,0),1,,,),"Card-based payment instruments issued under PCS VISA")</f>
        <v>Card-based payment instruments issued under PCS VISA</v>
      </c>
      <c r="J68" s="936" t="s">
        <v>239</v>
      </c>
      <c r="K68" s="674" t="str">
        <f ca="1">HYPERLINK(MID(CELL("filename"),SEARCH("[",CELL("filename")),SEARCH("]",CELL("filename"))-SEARCH("[",CELL("filename"))+1)&amp;"'Concepts'!" &amp; ADDRESS(MATCH("Debit card",Concepts!$A:$A,0),1,,,),"with a debit card")</f>
        <v>with a debit card</v>
      </c>
      <c r="L68" s="198"/>
      <c r="M68" s="198"/>
      <c r="N68" s="596"/>
      <c r="O68" s="155"/>
      <c r="P68" s="596"/>
    </row>
    <row r="69" spans="1:16" s="595" customFormat="1" ht="13" customHeight="1" x14ac:dyDescent="0.25">
      <c r="A69" s="886"/>
      <c r="B69" s="884"/>
      <c r="C69" s="950"/>
      <c r="D69" s="907"/>
      <c r="E69" s="905"/>
      <c r="F69" s="907"/>
      <c r="G69" s="919"/>
      <c r="H69" s="915"/>
      <c r="I69" s="904"/>
      <c r="J69" s="937"/>
      <c r="K69" s="678" t="str">
        <f ca="1">HYPERLINK(MID(CELL("filename"),SEARCH("[",CELL("filename")),SEARCH("]",CELL("filename"))-SEARCH("[",CELL("filename"))+1)&amp;"'Concepts'!" &amp; ADDRESS(MATCH("Delayed debit card",Concepts!$A:$A,0),1,,,),"with a delayed debit card")</f>
        <v>with a delayed debit card</v>
      </c>
      <c r="L69" s="198"/>
      <c r="M69" s="198"/>
      <c r="N69" s="596"/>
      <c r="O69" s="155"/>
      <c r="P69" s="596"/>
    </row>
    <row r="70" spans="1:16" s="595" customFormat="1" ht="14.15" customHeight="1" thickBot="1" x14ac:dyDescent="0.3">
      <c r="A70" s="886"/>
      <c r="B70" s="884"/>
      <c r="C70" s="950"/>
      <c r="D70" s="907"/>
      <c r="E70" s="905"/>
      <c r="F70" s="907"/>
      <c r="G70" s="919"/>
      <c r="H70" s="915"/>
      <c r="I70" s="904"/>
      <c r="J70" s="938"/>
      <c r="K70" s="186" t="str">
        <f ca="1">HYPERLINK(MID(CELL("filename"),SEARCH("[",CELL("filename")),SEARCH("]",CELL("filename"))-SEARCH("[",CELL("filename"))+1)&amp;"'Concepts'!" &amp; ADDRESS(MATCH("Credit card",Concepts!$A:$A,0),1,,,),"with a credit card")</f>
        <v>with a credit card</v>
      </c>
      <c r="L70" s="168"/>
      <c r="M70" s="680" t="s">
        <v>240</v>
      </c>
      <c r="N70" s="599"/>
      <c r="O70" s="155"/>
    </row>
    <row r="71" spans="1:16" s="595" customFormat="1" ht="13" customHeight="1" x14ac:dyDescent="0.25">
      <c r="A71" s="886"/>
      <c r="B71" s="884"/>
      <c r="C71" s="950"/>
      <c r="D71" s="907"/>
      <c r="E71" s="905"/>
      <c r="F71" s="907"/>
      <c r="G71" s="919"/>
      <c r="H71" s="915"/>
      <c r="I71" s="905" t="str">
        <f ca="1">HYPERLINK(MID(CELL("filename"),SEARCH("[",CELL("filename")),SEARCH("]",CELL("filename"))-SEARCH("[",CELL("filename"))+1)&amp;"'Concepts'!" &amp; ADDRESS(MATCH("PCS MASTERCARD",Concepts!$A:$A,0),1,,,),"Card-based payment instruments issued under PCS MASTERCARD")</f>
        <v>Card-based payment instruments issued under PCS MASTERCARD</v>
      </c>
      <c r="J71" s="936" t="s">
        <v>239</v>
      </c>
      <c r="K71" s="85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L71" s="941" t="s">
        <v>1554</v>
      </c>
      <c r="M71" s="885" t="str">
        <f ca="1">HYPERLINK(MID(CELL("filename"),SEARCH("[",CELL("filename")),SEARCH("]",CELL("filename"))-SEARCH("[",CELL("filename"))+1)&amp;"'Concepts'!" &amp; ADDRESS(MATCH("Issuance of a payment order by the fraudster",Concepts!$A:$A,0),1,,,),"Issuance of a payment order by the fraudster")</f>
        <v>Issuance of a payment order by the fraudster</v>
      </c>
      <c r="N71" s="931" t="s">
        <v>239</v>
      </c>
      <c r="O71" s="600" t="str">
        <f ca="1">HYPERLINK(MID(CELL("filename"),SEARCH("[",CELL("filename")),SEARCH("]",CELL("filename"))-SEARCH("[",CELL("filename"))+1)&amp;"'Concepts'!" &amp; ADDRESS(MATCH("Lost or Stolen card",Concepts!$A:$A,0),1,,,),"Lost or Stolen card")</f>
        <v>Lost or Stolen card</v>
      </c>
    </row>
    <row r="72" spans="1:16" s="595" customFormat="1" ht="13" customHeight="1" x14ac:dyDescent="0.25">
      <c r="A72" s="886"/>
      <c r="B72" s="884"/>
      <c r="C72" s="950"/>
      <c r="D72" s="907"/>
      <c r="E72" s="905"/>
      <c r="F72" s="907"/>
      <c r="G72" s="919"/>
      <c r="H72" s="915"/>
      <c r="I72" s="904"/>
      <c r="J72" s="939"/>
      <c r="K72" s="902"/>
      <c r="L72" s="942"/>
      <c r="M72" s="929"/>
      <c r="N72" s="932"/>
      <c r="O72" s="601" t="str">
        <f ca="1">HYPERLINK(MID(CELL("filename"),SEARCH("[",CELL("filename")),SEARCH("]",CELL("filename"))-SEARCH("[",CELL("filename"))+1)&amp;"'Concepts'!" &amp; ADDRESS(MATCH("Card Not Received ",Concepts!$A:$A,0),1,,,),"Card Not Received ")</f>
        <v xml:space="preserve">Card Not Received </v>
      </c>
    </row>
    <row r="73" spans="1:16" s="595" customFormat="1" ht="13" customHeight="1" x14ac:dyDescent="0.25">
      <c r="A73" s="886"/>
      <c r="B73" s="884"/>
      <c r="C73" s="950"/>
      <c r="D73" s="907"/>
      <c r="E73" s="905"/>
      <c r="F73" s="907"/>
      <c r="G73" s="919"/>
      <c r="H73" s="915"/>
      <c r="I73" s="904"/>
      <c r="J73" s="939"/>
      <c r="K73" s="902"/>
      <c r="L73" s="942"/>
      <c r="M73" s="929"/>
      <c r="N73" s="932"/>
      <c r="O73" s="601" t="str">
        <f ca="1">HYPERLINK(MID(CELL("filename"),SEARCH("[",CELL("filename")),SEARCH("]",CELL("filename"))-SEARCH("[",CELL("filename"))+1)&amp;"'Concepts'!" &amp; ADDRESS(MATCH("Counterfeit card ",Concepts!$A:$A,0),1,,,),"Counterfeit card ")</f>
        <v xml:space="preserve">Counterfeit card </v>
      </c>
    </row>
    <row r="74" spans="1:16" s="595" customFormat="1" ht="13.5" customHeight="1" thickBot="1" x14ac:dyDescent="0.3">
      <c r="A74" s="886"/>
      <c r="B74" s="884"/>
      <c r="C74" s="950"/>
      <c r="D74" s="907"/>
      <c r="E74" s="905"/>
      <c r="F74" s="907"/>
      <c r="G74" s="919"/>
      <c r="H74" s="915"/>
      <c r="I74" s="905" t="str">
        <f ca="1">HYPERLINK(MID(CELL("filename"),SEARCH("[",CELL("filename")),SEARCH("]",CELL("filename"))-SEARCH("[",CELL("filename"))+1)&amp;"'Concepts'!" &amp; ADDRESS(MATCH("Other PCS",Concepts!$A:$A,0),1,,,),"Card-based payment instruments issued under other PCS")</f>
        <v>Card-based payment instruments issued under other PCS</v>
      </c>
      <c r="J74" s="939"/>
      <c r="K74" s="901"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L74" s="942"/>
      <c r="M74" s="930"/>
      <c r="N74" s="933"/>
      <c r="O74" s="602" t="s">
        <v>29</v>
      </c>
    </row>
    <row r="75" spans="1:16" s="595" customFormat="1" ht="13" customHeight="1" x14ac:dyDescent="0.25">
      <c r="A75" s="886"/>
      <c r="B75" s="884"/>
      <c r="C75" s="950"/>
      <c r="D75" s="907"/>
      <c r="E75" s="905"/>
      <c r="F75" s="907"/>
      <c r="G75" s="919"/>
      <c r="H75" s="915"/>
      <c r="I75" s="904"/>
      <c r="J75" s="939"/>
      <c r="K75" s="902"/>
      <c r="L75" s="942"/>
      <c r="M75" s="20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N75" s="596"/>
      <c r="O75" s="596"/>
    </row>
    <row r="76" spans="1:16" s="595" customFormat="1" ht="13.5" customHeight="1" thickBot="1" x14ac:dyDescent="0.3">
      <c r="A76" s="886"/>
      <c r="B76" s="884"/>
      <c r="C76" s="950"/>
      <c r="D76" s="907"/>
      <c r="E76" s="905"/>
      <c r="F76" s="907"/>
      <c r="G76" s="919"/>
      <c r="H76" s="915"/>
      <c r="I76" s="920"/>
      <c r="J76" s="940"/>
      <c r="K76" s="903"/>
      <c r="L76" s="943"/>
      <c r="M76" s="204" t="str">
        <f ca="1">HYPERLINK(MID(CELL("filename"),SEARCH("[",CELL("filename")),SEARCH("]",CELL("filename"))-SEARCH("[",CELL("filename"))+1)&amp;"'Concepts'!" &amp; ADDRESS(MATCH("Manipulation of the payer",Concepts!$A:$A,0),1,,,),"Manipulation of the payer")</f>
        <v>Manipulation of the payer</v>
      </c>
      <c r="N76" s="596"/>
      <c r="O76" s="596"/>
    </row>
    <row r="77" spans="1:16" s="595" customFormat="1" ht="13.5" customHeight="1" thickBot="1" x14ac:dyDescent="0.3">
      <c r="A77" s="886"/>
      <c r="B77" s="884"/>
      <c r="C77" s="950"/>
      <c r="D77" s="907"/>
      <c r="E77" s="905"/>
      <c r="F77" s="907"/>
      <c r="G77" s="918"/>
      <c r="H77" s="906" t="s">
        <v>1551</v>
      </c>
      <c r="I77" s="199" t="s">
        <v>249</v>
      </c>
      <c r="J77" s="168"/>
      <c r="K77" s="168"/>
      <c r="L77" s="198"/>
      <c r="M77" s="169"/>
      <c r="N77" s="596"/>
      <c r="O77" s="596"/>
    </row>
    <row r="78" spans="1:16" s="595" customFormat="1" ht="13" customHeight="1" x14ac:dyDescent="0.25">
      <c r="A78" s="886"/>
      <c r="B78" s="884"/>
      <c r="C78" s="950"/>
      <c r="D78" s="907"/>
      <c r="E78" s="905"/>
      <c r="F78" s="907"/>
      <c r="G78" s="918"/>
      <c r="H78" s="907"/>
      <c r="I78" s="678" t="str">
        <f ca="1">HYPERLINK(MID(CELL("filename"),SEARCH("[",CELL("filename")),SEARCH("]",CELL("filename"))-SEARCH("[",CELL("filename"))+1)&amp;"'Concepts'!" &amp; ADDRESS(MATCH("Trusted beneficiaries",Concepts!$A:$A,0),1,,,),"Trusted beneficiaries")</f>
        <v>Trusted beneficiaries</v>
      </c>
      <c r="J78" s="168"/>
      <c r="K78" s="168"/>
      <c r="L78" s="198"/>
      <c r="M78" s="169"/>
      <c r="N78" s="596"/>
      <c r="O78" s="596"/>
    </row>
    <row r="79" spans="1:16" s="595" customFormat="1" ht="13" customHeight="1" x14ac:dyDescent="0.25">
      <c r="A79" s="886"/>
      <c r="B79" s="884"/>
      <c r="C79" s="950"/>
      <c r="D79" s="907"/>
      <c r="E79" s="905"/>
      <c r="F79" s="907"/>
      <c r="G79" s="918"/>
      <c r="H79" s="907"/>
      <c r="I79" s="678" t="str">
        <f ca="1">HYPERLINK(MID(CELL("filename"),SEARCH("[",CELL("filename")),SEARCH("]",CELL("filename"))-SEARCH("[",CELL("filename"))+1)&amp;"'Concepts'!" &amp; ADDRESS(MATCH("Recurring transaction",Concepts!$A:$A,0),1,,,),"Recurring transaction")</f>
        <v>Recurring transaction</v>
      </c>
      <c r="J79" s="197"/>
      <c r="K79" s="169"/>
      <c r="L79" s="197"/>
      <c r="M79" s="169"/>
      <c r="N79" s="596"/>
      <c r="O79" s="596"/>
    </row>
    <row r="80" spans="1:16" s="595" customFormat="1" ht="13" customHeight="1" x14ac:dyDescent="0.25">
      <c r="A80" s="886"/>
      <c r="B80" s="884"/>
      <c r="C80" s="950"/>
      <c r="D80" s="907"/>
      <c r="E80" s="905"/>
      <c r="F80" s="907"/>
      <c r="G80" s="918"/>
      <c r="H80" s="907"/>
      <c r="I80" s="678" t="str">
        <f ca="1">HYPERLINK(MID(CELL("filename"),SEARCH("[",CELL("filename")),SEARCH("]",CELL("filename"))-SEARCH("[",CELL("filename"))+1)&amp;"'Concepts'!" &amp; ADDRESS(MATCH("Contactless low value",Concepts!$A:$A,0),1,,,),"Contactless low value")</f>
        <v>Contactless low value</v>
      </c>
      <c r="J80" s="197"/>
      <c r="K80" s="169"/>
      <c r="L80" s="198"/>
      <c r="M80" s="169"/>
      <c r="N80" s="596"/>
      <c r="O80" s="596"/>
    </row>
    <row r="81" spans="1:15" s="595" customFormat="1" ht="13" customHeight="1" x14ac:dyDescent="0.25">
      <c r="A81" s="886"/>
      <c r="B81" s="884"/>
      <c r="C81" s="950"/>
      <c r="D81" s="907"/>
      <c r="E81" s="905"/>
      <c r="F81" s="907"/>
      <c r="G81" s="918"/>
      <c r="H81" s="907"/>
      <c r="I81" s="678"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81" s="197"/>
      <c r="K81" s="169"/>
      <c r="L81" s="198"/>
      <c r="M81" s="169"/>
      <c r="N81" s="596"/>
      <c r="O81" s="596"/>
    </row>
    <row r="82" spans="1:15" s="595" customFormat="1" ht="13.5" customHeight="1" thickBot="1" x14ac:dyDescent="0.3">
      <c r="A82" s="886"/>
      <c r="B82" s="884"/>
      <c r="C82" s="950"/>
      <c r="D82" s="907"/>
      <c r="E82" s="905"/>
      <c r="F82" s="907"/>
      <c r="G82" s="918"/>
      <c r="H82" s="908"/>
      <c r="I82" s="678" t="str">
        <f ca="1">HYPERLINK(MID(CELL("filename"),SEARCH("[",CELL("filename")),SEARCH("]",CELL("filename"))-SEARCH("[",CELL("filename"))+1)&amp;"'Concepts'!" &amp; ADDRESS(MATCH("Other (reason for non-SCA)",Concepts!$A:$A,0),1,,,),"Other")</f>
        <v>Other</v>
      </c>
      <c r="J82" s="197"/>
      <c r="K82" s="169"/>
      <c r="L82" s="198"/>
      <c r="M82" s="169"/>
      <c r="N82" s="596"/>
      <c r="O82" s="596"/>
    </row>
    <row r="83" spans="1:15" s="595" customFormat="1" ht="15" customHeight="1" x14ac:dyDescent="0.25">
      <c r="A83" s="886"/>
      <c r="B83" s="884"/>
      <c r="C83" s="950"/>
      <c r="D83" s="907"/>
      <c r="E83" s="905"/>
      <c r="F83" s="915"/>
      <c r="G83" s="885" t="str">
        <f ca="1">HYPERLINK(MID(CELL("filename"),SEARCH("[",CELL("filename")),SEARCH("]",CELL("filename"))-SEARCH("[",CELL("filename"))+1)&amp;"'Concepts'!" &amp; ADDRESS(MATCH("Remote payment transaction",Concepts!$A:$A,0),1,,,),"via remote payment channel")</f>
        <v>via remote payment channel</v>
      </c>
      <c r="H83" s="906" t="s">
        <v>239</v>
      </c>
      <c r="I83" s="674" t="str">
        <f ca="1">HYPERLINK(MID(CELL("filename"),SEARCH("[",CELL("filename")),SEARCH("]",CELL("filename"))-SEARCH("[",CELL("filename"))+1)&amp;"'Concepts'!" &amp; ADDRESS(MATCH("Remote payment transaction",Concepts!$A:$A,0),1,,,),"initiated via remote payment channel Q1")</f>
        <v>initiated via remote payment channel Q1</v>
      </c>
      <c r="J83" s="934" t="s">
        <v>189</v>
      </c>
      <c r="K83" s="674" t="str">
        <f ca="1">HYPERLINK(MID(CELL("filename"),SEARCH("[",CELL("filename")),SEARCH("]",CELL("filename"))-SEARCH("[",CELL("filename"))+1)&amp;"'Concepts'!" &amp; ADDRESS(MATCH("Merchant category code (MCC)",Concepts!$A:$A,0),1,,,),"MCC Q1")</f>
        <v>MCC Q1</v>
      </c>
      <c r="L83" s="198"/>
      <c r="M83" s="169"/>
      <c r="N83" s="596"/>
      <c r="O83" s="596"/>
    </row>
    <row r="84" spans="1:15" s="595" customFormat="1" ht="13.5" customHeight="1" thickBot="1" x14ac:dyDescent="0.3">
      <c r="A84" s="886"/>
      <c r="B84" s="884"/>
      <c r="C84" s="950"/>
      <c r="D84" s="907"/>
      <c r="E84" s="905"/>
      <c r="F84" s="915"/>
      <c r="G84" s="904"/>
      <c r="H84" s="908"/>
      <c r="I84" s="678" t="str">
        <f ca="1">HYPERLINK(MID(CELL("filename"),SEARCH("[",CELL("filename")),SEARCH("]",CELL("filename"))-SEARCH("[",CELL("filename"))+1)&amp;"'Concepts'!" &amp; ADDRESS(MATCH("Remote payment transaction",Concepts!$A:$A,0),1,,,),"initiated via remote payment channel Q2")</f>
        <v>initiated via remote payment channel Q2</v>
      </c>
      <c r="J84" s="935"/>
      <c r="K84" s="186" t="str">
        <f ca="1">HYPERLINK(MID(CELL("filename"),SEARCH("[",CELL("filename")),SEARCH("]",CELL("filename"))-SEARCH("[",CELL("filename"))+1)&amp;"'Concepts'!" &amp; ADDRESS(MATCH("Merchant category code (MCC)",Concepts!$A:$A,0),1,,,),"MCC Q2")</f>
        <v>MCC Q2</v>
      </c>
      <c r="L84" s="198"/>
      <c r="M84" s="169"/>
      <c r="N84" s="596"/>
      <c r="O84" s="596"/>
    </row>
    <row r="85" spans="1:15" s="595" customFormat="1" ht="13.5" customHeight="1" thickBot="1" x14ac:dyDescent="0.3">
      <c r="A85" s="886"/>
      <c r="B85" s="884"/>
      <c r="C85" s="950"/>
      <c r="D85" s="907"/>
      <c r="E85" s="905"/>
      <c r="F85" s="915"/>
      <c r="G85" s="904"/>
      <c r="H85" s="906" t="s">
        <v>239</v>
      </c>
      <c r="I85" s="674" t="str">
        <f ca="1">HYPERLINK(MID(CELL("filename"),SEARCH("[",CELL("filename")),SEARCH("]",CELL("filename"))-SEARCH("[",CELL("filename"))+1)&amp;"'Concepts'!" &amp; ADDRESS(MATCH("Mobile payment solution",Concepts!$A:$A,0),1,,,),"Mobile payment solution")</f>
        <v>Mobile payment solution</v>
      </c>
      <c r="J85" s="719" t="s">
        <v>189</v>
      </c>
      <c r="K85" s="189" t="str">
        <f ca="1">HYPERLINK(MID(CELL("filename"),SEARCH("[",CELL("filename")),SEARCH("]",CELL("filename"))-SEARCH("[",CELL("filename"))+1)&amp;"'Concepts'!" &amp; ADDRESS(MATCH("P2P mobile payment solution",Concepts!$A:$A,0),1,,,),"P2P mobile payment solution")</f>
        <v>P2P mobile payment solution</v>
      </c>
      <c r="L85" s="198"/>
      <c r="M85" s="169"/>
      <c r="N85" s="596"/>
      <c r="O85" s="596"/>
    </row>
    <row r="86" spans="1:15" s="595" customFormat="1" ht="13.5" customHeight="1" thickBot="1" x14ac:dyDescent="0.3">
      <c r="A86" s="886"/>
      <c r="B86" s="884"/>
      <c r="C86" s="950"/>
      <c r="D86" s="907"/>
      <c r="E86" s="905"/>
      <c r="F86" s="915"/>
      <c r="G86" s="904"/>
      <c r="H86" s="908"/>
      <c r="I86" s="678" t="str">
        <f ca="1">HYPERLINK(MID(CELL("filename"),SEARCH("[",CELL("filename")),SEARCH("]",CELL("filename"))-SEARCH("[",CELL("filename"))+1)&amp;"'Concepts'!" &amp; ADDRESS(MATCH("Other (initiation channel)",Concepts!$A:$A,0),1,,,),"Other")</f>
        <v>Other</v>
      </c>
      <c r="J86" s="198"/>
      <c r="K86" s="169"/>
      <c r="L86" s="169"/>
      <c r="M86" s="169"/>
    </row>
    <row r="87" spans="1:15" s="595" customFormat="1" ht="12" customHeight="1" x14ac:dyDescent="0.25">
      <c r="A87" s="886"/>
      <c r="B87" s="884"/>
      <c r="C87" s="950"/>
      <c r="D87" s="907"/>
      <c r="E87" s="905"/>
      <c r="F87" s="915"/>
      <c r="G87" s="904"/>
      <c r="H87" s="921" t="s">
        <v>239</v>
      </c>
      <c r="I87" s="885" t="str">
        <f ca="1">HYPERLINK(MID(CELL("filename"),SEARCH("[",CELL("filename")),SEARCH("]",CELL("filename"))-SEARCH("[",CELL("filename"))+1)&amp;"'Concepts'!" &amp; ADDRESS(MATCH("PCS VISA",Concepts!$A:$A,0),1,,,),"Card-based payment instruments issued under PCS VISA")</f>
        <v>Card-based payment instruments issued under PCS VISA</v>
      </c>
      <c r="J87" s="936" t="s">
        <v>239</v>
      </c>
      <c r="K87" s="674" t="str">
        <f ca="1">HYPERLINK(MID(CELL("filename"),SEARCH("[",CELL("filename")),SEARCH("]",CELL("filename"))-SEARCH("[",CELL("filename"))+1)&amp;"'Concepts'!" &amp; ADDRESS(MATCH("Debit card",Concepts!$A:$A,0),1,,,),"with a debit card")</f>
        <v>with a debit card</v>
      </c>
      <c r="L87" s="198"/>
      <c r="M87" s="169"/>
      <c r="N87" s="596"/>
      <c r="O87" s="596"/>
    </row>
    <row r="88" spans="1:15" s="595" customFormat="1" ht="13" customHeight="1" x14ac:dyDescent="0.25">
      <c r="A88" s="886"/>
      <c r="B88" s="884"/>
      <c r="C88" s="950"/>
      <c r="D88" s="907"/>
      <c r="E88" s="905"/>
      <c r="F88" s="915"/>
      <c r="G88" s="904"/>
      <c r="H88" s="915"/>
      <c r="I88" s="904"/>
      <c r="J88" s="937"/>
      <c r="K88" s="678" t="str">
        <f ca="1">HYPERLINK(MID(CELL("filename"),SEARCH("[",CELL("filename")),SEARCH("]",CELL("filename"))-SEARCH("[",CELL("filename"))+1)&amp;"'Concepts'!" &amp; ADDRESS(MATCH("Delayed debit card",Concepts!$A:$A,0),1,,,),"with a delayed debit card")</f>
        <v>with a delayed debit card</v>
      </c>
      <c r="L88" s="198"/>
      <c r="M88" s="169"/>
      <c r="N88" s="596"/>
      <c r="O88" s="596"/>
    </row>
    <row r="89" spans="1:15" s="595" customFormat="1" ht="13.5" customHeight="1" thickBot="1" x14ac:dyDescent="0.3">
      <c r="A89" s="886"/>
      <c r="B89" s="884"/>
      <c r="C89" s="950"/>
      <c r="D89" s="907"/>
      <c r="E89" s="905"/>
      <c r="F89" s="915"/>
      <c r="G89" s="904"/>
      <c r="H89" s="915"/>
      <c r="I89" s="904"/>
      <c r="J89" s="938"/>
      <c r="K89" s="186" t="str">
        <f ca="1">HYPERLINK(MID(CELL("filename"),SEARCH("[",CELL("filename")),SEARCH("]",CELL("filename"))-SEARCH("[",CELL("filename"))+1)&amp;"'Concepts'!" &amp; ADDRESS(MATCH("Credit card",Concepts!$A:$A,0),1,,,),"with a credit card")</f>
        <v>with a credit card</v>
      </c>
      <c r="L89" s="679"/>
      <c r="M89" s="680" t="s">
        <v>240</v>
      </c>
      <c r="N89" s="599"/>
      <c r="O89" s="599"/>
    </row>
    <row r="90" spans="1:15" s="595" customFormat="1" ht="11.5" customHeight="1" x14ac:dyDescent="0.25">
      <c r="A90" s="886"/>
      <c r="B90" s="884"/>
      <c r="C90" s="950"/>
      <c r="D90" s="907"/>
      <c r="E90" s="905"/>
      <c r="F90" s="915"/>
      <c r="G90" s="904"/>
      <c r="H90" s="915"/>
      <c r="I90" s="905" t="str">
        <f ca="1">HYPERLINK(MID(CELL("filename"),SEARCH("[",CELL("filename")),SEARCH("]",CELL("filename"))-SEARCH("[",CELL("filename"))+1)&amp;"'Concepts'!" &amp; ADDRESS(MATCH("PCS MASTERCARD",Concepts!$A:$A,0),1,,,),"Card-based payment instruments issued under PCS MASTERCARD")</f>
        <v>Card-based payment instruments issued under PCS MASTERCARD</v>
      </c>
      <c r="J90" s="906" t="s">
        <v>239</v>
      </c>
      <c r="K90" s="85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L90" s="944" t="s">
        <v>1554</v>
      </c>
      <c r="M90" s="885" t="str">
        <f ca="1">HYPERLINK(MID(CELL("filename"),SEARCH("[",CELL("filename")),SEARCH("]",CELL("filename"))-SEARCH("[",CELL("filename"))+1)&amp;"'Concepts'!" &amp; ADDRESS(MATCH("Issuance of a payment order by the fraudster",Concepts!$A:$A,0),1,,,),"Issuance of a payment order by the fraudster")</f>
        <v>Issuance of a payment order by the fraudster</v>
      </c>
      <c r="N90" s="898" t="s">
        <v>239</v>
      </c>
      <c r="O90" s="600" t="str">
        <f ca="1">HYPERLINK(MID(CELL("filename"),SEARCH("[",CELL("filename")),SEARCH("]",CELL("filename"))-SEARCH("[",CELL("filename"))+1)&amp;"'Concepts'!" &amp; ADDRESS(MATCH("Lost or Stolen card",Concepts!$A:$A,0),1,,,),"Lost or Stolen card")</f>
        <v>Lost or Stolen card</v>
      </c>
    </row>
    <row r="91" spans="1:15" s="595" customFormat="1" ht="14.5" customHeight="1" x14ac:dyDescent="0.25">
      <c r="A91" s="886"/>
      <c r="B91" s="884"/>
      <c r="C91" s="950"/>
      <c r="D91" s="907"/>
      <c r="E91" s="905"/>
      <c r="F91" s="915"/>
      <c r="G91" s="904"/>
      <c r="H91" s="915"/>
      <c r="I91" s="904"/>
      <c r="J91" s="907"/>
      <c r="K91" s="902"/>
      <c r="L91" s="958"/>
      <c r="M91" s="947"/>
      <c r="N91" s="899"/>
      <c r="O91" s="601" t="str">
        <f ca="1">HYPERLINK(MID(CELL("filename"),SEARCH("[",CELL("filename")),SEARCH("]",CELL("filename"))-SEARCH("[",CELL("filename"))+1)&amp;"'Concepts'!" &amp; ADDRESS(MATCH("Card Not Received ",Concepts!$A:$A,0),1,,,),"Card Not Received ")</f>
        <v xml:space="preserve">Card Not Received </v>
      </c>
    </row>
    <row r="92" spans="1:15" s="595" customFormat="1" ht="14.15" customHeight="1" x14ac:dyDescent="0.25">
      <c r="A92" s="886"/>
      <c r="B92" s="884"/>
      <c r="C92" s="950"/>
      <c r="D92" s="907"/>
      <c r="E92" s="905"/>
      <c r="F92" s="915"/>
      <c r="G92" s="904"/>
      <c r="H92" s="915"/>
      <c r="I92" s="904"/>
      <c r="J92" s="907"/>
      <c r="K92" s="902"/>
      <c r="L92" s="958"/>
      <c r="M92" s="947"/>
      <c r="N92" s="899"/>
      <c r="O92" s="601" t="str">
        <f ca="1">HYPERLINK(MID(CELL("filename"),SEARCH("[",CELL("filename")),SEARCH("]",CELL("filename"))-SEARCH("[",CELL("filename"))+1)&amp;"'Concepts'!" &amp; ADDRESS(MATCH("Counterfeit card ",Concepts!$A:$A,0),1,,,),"Counterfeit card ")</f>
        <v xml:space="preserve">Counterfeit card </v>
      </c>
    </row>
    <row r="93" spans="1:15" s="595" customFormat="1" ht="14.15" customHeight="1" x14ac:dyDescent="0.25">
      <c r="A93" s="886"/>
      <c r="B93" s="884"/>
      <c r="C93" s="950"/>
      <c r="D93" s="907"/>
      <c r="E93" s="905"/>
      <c r="F93" s="915"/>
      <c r="G93" s="904"/>
      <c r="H93" s="915"/>
      <c r="I93" s="905" t="str">
        <f ca="1">HYPERLINK(MID(CELL("filename"),SEARCH("[",CELL("filename")),SEARCH("]",CELL("filename"))-SEARCH("[",CELL("filename"))+1)&amp;"'Concepts'!" &amp; ADDRESS(MATCH("Other PCS",Concepts!$A:$A,0),1,,,),"Card-based payment instruments issued under other PCS")</f>
        <v>Card-based payment instruments issued under other PCS</v>
      </c>
      <c r="J93" s="907"/>
      <c r="K93" s="902"/>
      <c r="L93" s="958"/>
      <c r="M93" s="947"/>
      <c r="N93" s="899"/>
      <c r="O93" s="601" t="str">
        <f ca="1">HYPERLINK(MID(CELL("filename"),SEARCH("[",CELL("filename")),SEARCH("]",CELL("filename"))-SEARCH("[",CELL("filename"))+1)&amp;"'Concepts'!" &amp; ADDRESS(MATCH("Card details theft",Concepts!$A:$A,0),1,,,),"Card details theft")</f>
        <v>Card details theft</v>
      </c>
    </row>
    <row r="94" spans="1:15" s="595" customFormat="1" ht="14.15" customHeight="1" thickBot="1" x14ac:dyDescent="0.3">
      <c r="A94" s="886"/>
      <c r="B94" s="884"/>
      <c r="C94" s="950"/>
      <c r="D94" s="907"/>
      <c r="E94" s="905"/>
      <c r="F94" s="915"/>
      <c r="G94" s="904"/>
      <c r="H94" s="915"/>
      <c r="I94" s="905"/>
      <c r="J94" s="907"/>
      <c r="K94" s="901"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L94" s="958"/>
      <c r="M94" s="948"/>
      <c r="N94" s="900"/>
      <c r="O94" s="602" t="s">
        <v>29</v>
      </c>
    </row>
    <row r="95" spans="1:15" s="595" customFormat="1" ht="12" customHeight="1" x14ac:dyDescent="0.25">
      <c r="A95" s="886"/>
      <c r="B95" s="884"/>
      <c r="C95" s="950"/>
      <c r="D95" s="907"/>
      <c r="E95" s="905"/>
      <c r="F95" s="915"/>
      <c r="G95" s="904"/>
      <c r="H95" s="915"/>
      <c r="I95" s="905"/>
      <c r="J95" s="907"/>
      <c r="K95" s="902"/>
      <c r="L95" s="958"/>
      <c r="M95" s="720"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N95" s="603"/>
    </row>
    <row r="96" spans="1:15" s="595" customFormat="1" ht="13.5" customHeight="1" thickBot="1" x14ac:dyDescent="0.3">
      <c r="A96" s="886"/>
      <c r="B96" s="884"/>
      <c r="C96" s="950"/>
      <c r="D96" s="907"/>
      <c r="E96" s="905"/>
      <c r="F96" s="915"/>
      <c r="G96" s="904"/>
      <c r="H96" s="915"/>
      <c r="I96" s="914"/>
      <c r="J96" s="908"/>
      <c r="K96" s="903"/>
      <c r="L96" s="945"/>
      <c r="M96" s="204" t="str">
        <f ca="1">HYPERLINK(MID(CELL("filename"),SEARCH("[",CELL("filename")),SEARCH("]",CELL("filename"))-SEARCH("[",CELL("filename"))+1)&amp;"'Concepts'!" &amp; ADDRESS(MATCH("Manipulation of the payer",Concepts!$A:$A,0),1,,,),"Manipulation of the payer to make a card payment")</f>
        <v>Manipulation of the payer to make a card payment</v>
      </c>
      <c r="N96" s="596"/>
      <c r="O96" s="596"/>
    </row>
    <row r="97" spans="1:16" s="595" customFormat="1" ht="15" customHeight="1" thickBot="1" x14ac:dyDescent="0.3">
      <c r="A97" s="886"/>
      <c r="B97" s="884"/>
      <c r="C97" s="950"/>
      <c r="D97" s="907"/>
      <c r="E97" s="905"/>
      <c r="F97" s="915"/>
      <c r="G97" s="904"/>
      <c r="H97" s="906" t="s">
        <v>1551</v>
      </c>
      <c r="I97" s="721" t="s">
        <v>249</v>
      </c>
      <c r="J97" s="197"/>
      <c r="K97" s="169"/>
      <c r="L97" s="168"/>
      <c r="M97" s="198"/>
      <c r="N97" s="596"/>
      <c r="O97" s="596"/>
    </row>
    <row r="98" spans="1:16" s="595" customFormat="1" ht="13" customHeight="1" x14ac:dyDescent="0.25">
      <c r="A98" s="886"/>
      <c r="B98" s="884"/>
      <c r="C98" s="950"/>
      <c r="D98" s="907"/>
      <c r="E98" s="905"/>
      <c r="F98" s="915"/>
      <c r="G98" s="904"/>
      <c r="H98" s="907"/>
      <c r="I98" s="674" t="str">
        <f ca="1">HYPERLINK(MID(CELL("filename"),SEARCH("[",CELL("filename")),SEARCH("]",CELL("filename"))-SEARCH("[",CELL("filename"))+1)&amp;"'Concepts'!" &amp; ADDRESS(MATCH("Low value",Concepts!$A:$A,0),1,,,),"Low value")</f>
        <v>Low value</v>
      </c>
      <c r="J98" s="197"/>
      <c r="K98" s="169"/>
      <c r="L98" s="198"/>
      <c r="M98" s="169"/>
      <c r="N98" s="596"/>
      <c r="O98" s="596"/>
    </row>
    <row r="99" spans="1:16" s="595" customFormat="1" ht="13" customHeight="1" x14ac:dyDescent="0.25">
      <c r="A99" s="886"/>
      <c r="B99" s="884"/>
      <c r="C99" s="950"/>
      <c r="D99" s="907"/>
      <c r="E99" s="905"/>
      <c r="F99" s="915"/>
      <c r="G99" s="904"/>
      <c r="H99" s="907"/>
      <c r="I99" s="678" t="str">
        <f ca="1">HYPERLINK(MID(CELL("filename"),SEARCH("[",CELL("filename")),SEARCH("]",CELL("filename"))-SEARCH("[",CELL("filename"))+1)&amp;"'Concepts'!" &amp; ADDRESS(MATCH("Trusted beneficiaries",Concepts!$A:$A,0),1,,,),"Trusted beneficiaries")</f>
        <v>Trusted beneficiaries</v>
      </c>
      <c r="J99" s="197"/>
      <c r="K99" s="169"/>
      <c r="L99" s="198"/>
      <c r="M99" s="198"/>
      <c r="N99" s="596"/>
      <c r="O99" s="596"/>
      <c r="P99" s="596"/>
    </row>
    <row r="100" spans="1:16" s="595" customFormat="1" ht="13" customHeight="1" x14ac:dyDescent="0.25">
      <c r="A100" s="886"/>
      <c r="B100" s="884"/>
      <c r="C100" s="950"/>
      <c r="D100" s="907"/>
      <c r="E100" s="905"/>
      <c r="F100" s="915"/>
      <c r="G100" s="904"/>
      <c r="H100" s="907"/>
      <c r="I100" s="678" t="str">
        <f ca="1">HYPERLINK(MID(CELL("filename"),SEARCH("[",CELL("filename")),SEARCH("]",CELL("filename"))-SEARCH("[",CELL("filename"))+1)&amp;"'Concepts'!" &amp; ADDRESS(MATCH("Recurring transaction",Concepts!$A:$A,0),1,,,),"Recurring transaction")</f>
        <v>Recurring transaction</v>
      </c>
      <c r="J100" s="197"/>
      <c r="K100" s="169"/>
      <c r="L100" s="198"/>
      <c r="M100" s="198"/>
      <c r="N100" s="596"/>
      <c r="O100" s="596"/>
      <c r="P100" s="596"/>
    </row>
    <row r="101" spans="1:16" s="595" customFormat="1" ht="13" customHeight="1" x14ac:dyDescent="0.25">
      <c r="A101" s="886"/>
      <c r="B101" s="884"/>
      <c r="C101" s="950"/>
      <c r="D101" s="907"/>
      <c r="E101" s="905"/>
      <c r="F101" s="915"/>
      <c r="G101" s="904"/>
      <c r="H101" s="907"/>
      <c r="I101" s="678" t="str">
        <f ca="1">HYPERLINK(MID(CELL("filename"),SEARCH("[",CELL("filename")),SEARCH("]",CELL("filename"))-SEARCH("[",CELL("filename"))+1)&amp;"'Concepts'!" &amp; ADDRESS(MATCH("Secure corporate payment processes and protocols",Concepts!$A:$A,0),1,,,),"Secure corporate payment processes and protocols")</f>
        <v>Secure corporate payment processes and protocols</v>
      </c>
      <c r="J101" s="197"/>
      <c r="K101" s="169"/>
      <c r="L101" s="198"/>
      <c r="M101" s="198"/>
      <c r="N101" s="596"/>
      <c r="O101" s="596"/>
      <c r="P101" s="596"/>
    </row>
    <row r="102" spans="1:16" s="595" customFormat="1" ht="13" customHeight="1" x14ac:dyDescent="0.25">
      <c r="A102" s="886"/>
      <c r="B102" s="884"/>
      <c r="C102" s="950"/>
      <c r="D102" s="907"/>
      <c r="E102" s="905"/>
      <c r="F102" s="915"/>
      <c r="G102" s="904"/>
      <c r="H102" s="907"/>
      <c r="I102" s="678" t="str">
        <f ca="1">HYPERLINK(MID(CELL("filename"),SEARCH("[",CELL("filename")),SEARCH("]",CELL("filename"))-SEARCH("[",CELL("filename"))+1)&amp;"'Concepts'!" &amp; ADDRESS(MATCH("Transaction Risk Analysis (TRA)",Concepts!$A:$A,0),1,,,),"Transaction Risk Analysis")</f>
        <v>Transaction Risk Analysis</v>
      </c>
      <c r="J102" s="197"/>
      <c r="K102" s="168"/>
      <c r="L102" s="198"/>
      <c r="M102" s="198"/>
      <c r="N102" s="596"/>
      <c r="O102" s="596"/>
      <c r="P102" s="596"/>
    </row>
    <row r="103" spans="1:16" s="595" customFormat="1" ht="13" customHeight="1" x14ac:dyDescent="0.25">
      <c r="A103" s="886"/>
      <c r="B103" s="884"/>
      <c r="C103" s="950"/>
      <c r="D103" s="907"/>
      <c r="E103" s="905"/>
      <c r="F103" s="915"/>
      <c r="G103" s="904"/>
      <c r="H103" s="907"/>
      <c r="I103" s="678" t="str">
        <f ca="1">HYPERLINK(MID(CELL("filename"),SEARCH("[",CELL("filename")),SEARCH("]",CELL("filename"))-SEARCH("[",CELL("filename"))+1)&amp;"'Concepts'!" &amp; ADDRESS(MATCH("Merchant initiated transaction (MIT)",Concepts!$A:$A,0),1,,,),"Merchant initiated transaction (MIT)")</f>
        <v>Merchant initiated transaction (MIT)</v>
      </c>
      <c r="J103" s="197"/>
      <c r="K103" s="169"/>
      <c r="L103" s="198"/>
      <c r="M103" s="198"/>
      <c r="N103" s="596"/>
      <c r="O103" s="596"/>
      <c r="P103" s="596"/>
    </row>
    <row r="104" spans="1:16" s="595" customFormat="1" ht="14.15" customHeight="1" thickBot="1" x14ac:dyDescent="0.3">
      <c r="A104" s="886"/>
      <c r="B104" s="884"/>
      <c r="C104" s="950"/>
      <c r="D104" s="908"/>
      <c r="E104" s="914"/>
      <c r="F104" s="916"/>
      <c r="G104" s="920"/>
      <c r="H104" s="908"/>
      <c r="I104" s="186" t="str">
        <f ca="1">HYPERLINK(MID(CELL("filename"),SEARCH("[",CELL("filename")),SEARCH("]",CELL("filename"))-SEARCH("[",CELL("filename"))+1)&amp;"'Concepts'!" &amp; ADDRESS(MATCH("Other (reason for non-SCA)",Concepts!$A:$A,0),1,,,),"Other")</f>
        <v>Other</v>
      </c>
      <c r="J104" s="168"/>
      <c r="K104" s="168"/>
      <c r="L104" s="168"/>
      <c r="M104" s="168"/>
    </row>
    <row r="105" spans="1:16" s="595" customFormat="1" thickBot="1" x14ac:dyDescent="0.3">
      <c r="A105" s="886"/>
      <c r="B105" s="884"/>
      <c r="C105" s="950"/>
      <c r="D105" s="909" t="s">
        <v>1545</v>
      </c>
      <c r="E105" s="910"/>
      <c r="F105" s="168"/>
      <c r="G105" s="168"/>
      <c r="H105" s="168"/>
      <c r="I105" s="168"/>
      <c r="J105" s="168"/>
      <c r="K105" s="168"/>
      <c r="L105" s="168"/>
      <c r="M105" s="168"/>
    </row>
    <row r="106" spans="1:16" s="595" customFormat="1" ht="11.5" x14ac:dyDescent="0.25">
      <c r="A106" s="886"/>
      <c r="B106" s="884"/>
      <c r="C106" s="950"/>
      <c r="D106" s="852" t="s">
        <v>1623</v>
      </c>
      <c r="E106" s="674" t="str">
        <f ca="1">HYPERLINK(MID(CELL("filename"),SEARCH("[",CELL("filename")),SEARCH("]",CELL("filename"))-SEARCH("[",CELL("filename"))+1)&amp;"'Concepts'!" &amp; ADDRESS(MATCH("Reporting PSP",Concepts!$A:$A,0),1,,,),"The reporting PSP")</f>
        <v>The reporting PSP</v>
      </c>
      <c r="F106" s="168"/>
      <c r="G106" s="168"/>
      <c r="H106" s="168"/>
      <c r="I106" s="168"/>
      <c r="J106" s="168"/>
      <c r="K106" s="168"/>
      <c r="L106" s="168"/>
      <c r="M106" s="168"/>
    </row>
    <row r="107" spans="1:16" s="595" customFormat="1" ht="11.5" x14ac:dyDescent="0.25">
      <c r="A107" s="886"/>
      <c r="B107" s="884"/>
      <c r="C107" s="950"/>
      <c r="D107" s="854"/>
      <c r="E107" s="678" t="str">
        <f ca="1">HYPERLINK(MID(CELL("filename"),SEARCH("[",CELL("filename")),SEARCH("]",CELL("filename"))-SEARCH("[",CELL("filename"))+1)&amp;"'Concepts'!" &amp; ADDRESS(MATCH("PSU of the reporting PSP",Concepts!$A:$A,0),1,,,),"The PSU of the reporting PSP")</f>
        <v>The PSU of the reporting PSP</v>
      </c>
      <c r="F107" s="168"/>
      <c r="G107" s="168"/>
      <c r="H107" s="168"/>
      <c r="I107" s="168"/>
      <c r="J107" s="168"/>
      <c r="K107" s="168"/>
      <c r="L107" s="168"/>
      <c r="M107" s="168"/>
    </row>
    <row r="108" spans="1:16" s="595" customFormat="1" thickBot="1" x14ac:dyDescent="0.3">
      <c r="A108" s="886"/>
      <c r="B108" s="884"/>
      <c r="C108" s="946"/>
      <c r="D108" s="853"/>
      <c r="E108" s="678" t="str">
        <f ca="1">HYPERLINK(MID(CELL("filename"),SEARCH("[",CELL("filename")),SEARCH("]",CELL("filename"))-SEARCH("[",CELL("filename"))+1)&amp;"'Concepts'!" &amp; ADDRESS(MATCH("Other (liability bearer)",Concepts!$A:$A,0),1,,,),"Other")</f>
        <v>Other</v>
      </c>
      <c r="F108" s="168"/>
      <c r="G108" s="168"/>
      <c r="H108" s="168"/>
      <c r="I108" s="168"/>
      <c r="J108" s="168"/>
      <c r="K108" s="168"/>
      <c r="L108" s="168"/>
      <c r="M108" s="168"/>
    </row>
    <row r="109" spans="1:16" s="155" customFormat="1" ht="14.5" customHeight="1" x14ac:dyDescent="0.25">
      <c r="A109" s="886"/>
      <c r="B109" s="884"/>
      <c r="C109" s="891"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c r="D109" s="888" t="s">
        <v>239</v>
      </c>
      <c r="E109" s="885" t="str">
        <f ca="1">HYPERLINK(MID(CELL("filename"),SEARCH("[",CELL("filename")),SEARCH("]",CELL("filename"))-SEARCH("[",CELL("filename"))+1)&amp;"'Concepts'!" &amp; ADDRESS(MATCH("PCS VISA",Concepts!$A:$A,0),1,,,),"Card-based payment instruments issued under PCS VISA")</f>
        <v>Card-based payment instruments issued under PCS VISA</v>
      </c>
      <c r="F109" s="888" t="s">
        <v>239</v>
      </c>
      <c r="G109" s="674" t="str">
        <f ca="1">HYPERLINK(MID(CELL("filename"),SEARCH("[",CELL("filename")),SEARCH("]",CELL("filename"))-SEARCH("[",CELL("filename"))+1)&amp;"'Concepts'!" &amp; ADDRESS(MATCH("Debit card",Concepts!$A:$A,0),1,,,),"with a debit card")</f>
        <v>with a debit card</v>
      </c>
      <c r="H109" s="158"/>
      <c r="I109" s="158"/>
      <c r="J109" s="158"/>
      <c r="K109" s="158"/>
      <c r="L109" s="158"/>
      <c r="M109" s="158"/>
    </row>
    <row r="110" spans="1:16" s="155" customFormat="1" ht="11.5" x14ac:dyDescent="0.25">
      <c r="A110" s="886"/>
      <c r="B110" s="884"/>
      <c r="C110" s="893"/>
      <c r="D110" s="889"/>
      <c r="E110" s="886"/>
      <c r="F110" s="889"/>
      <c r="G110" s="678" t="str">
        <f ca="1">HYPERLINK(MID(CELL("filename"),SEARCH("[",CELL("filename")),SEARCH("]",CELL("filename"))-SEARCH("[",CELL("filename"))+1)&amp;"'Concepts'!" &amp; ADDRESS(MATCH("Delayed debit card",Concepts!$A:$A,0),1,,,),"with a delayed debit card")</f>
        <v>with a delayed debit card</v>
      </c>
      <c r="H110" s="158"/>
      <c r="I110" s="158"/>
      <c r="J110" s="158"/>
      <c r="K110" s="158"/>
      <c r="L110" s="158"/>
      <c r="M110" s="158"/>
    </row>
    <row r="111" spans="1:16" s="155" customFormat="1" thickBot="1" x14ac:dyDescent="0.3">
      <c r="A111" s="886"/>
      <c r="B111" s="884"/>
      <c r="C111" s="893"/>
      <c r="D111" s="889"/>
      <c r="E111" s="886"/>
      <c r="F111" s="890"/>
      <c r="G111" s="186" t="str">
        <f ca="1">HYPERLINK(MID(CELL("filename"),SEARCH("[",CELL("filename")),SEARCH("]",CELL("filename"))-SEARCH("[",CELL("filename"))+1)&amp;"'Concepts'!" &amp; ADDRESS(MATCH("Credit card",Concepts!$A:$A,0),1,,,),"with a credit card")</f>
        <v>with a credit card</v>
      </c>
      <c r="H111" s="158"/>
      <c r="I111" s="158"/>
      <c r="J111" s="158"/>
      <c r="K111" s="158"/>
      <c r="L111" s="158"/>
      <c r="M111" s="158"/>
    </row>
    <row r="112" spans="1:16" s="155" customFormat="1" ht="12.75" customHeight="1" thickBot="1" x14ac:dyDescent="0.3">
      <c r="A112" s="886"/>
      <c r="B112" s="884"/>
      <c r="C112" s="893"/>
      <c r="D112" s="889"/>
      <c r="E112" s="905" t="str">
        <f ca="1">HYPERLINK(MID(CELL("filename"),SEARCH("[",CELL("filename")),SEARCH("]",CELL("filename"))-SEARCH("[",CELL("filename"))+1)&amp;"'Concepts'!" &amp; ADDRESS(MATCH("PCS Mastercard",Concepts!$A:$A,0),1,,,),"Card-based payment instruments issued under PCS Mastercard")</f>
        <v>Card-based payment instruments issued under PCS Mastercard</v>
      </c>
      <c r="F112" s="888" t="s">
        <v>1880</v>
      </c>
      <c r="G112" s="879" t="s">
        <v>240</v>
      </c>
      <c r="H112" s="880"/>
      <c r="I112" s="880"/>
      <c r="J112" s="722"/>
      <c r="K112" s="158"/>
      <c r="L112" s="158"/>
      <c r="M112" s="158"/>
    </row>
    <row r="113" spans="1:13" s="155" customFormat="1" ht="11.5" x14ac:dyDescent="0.25">
      <c r="A113" s="886"/>
      <c r="B113" s="884"/>
      <c r="C113" s="893"/>
      <c r="D113" s="889"/>
      <c r="E113" s="886"/>
      <c r="F113" s="889"/>
      <c r="G113" s="881" t="str">
        <f ca="1">HYPERLINK(MID(CELL("filename"),SEARCH("[",CELL("filename")),SEARCH("]",CELL("filename"))-SEARCH("[",CELL("filename"))+1)&amp;"'Concepts'!" &amp; ADDRESS(MATCH("Issuance of a payment order by the fraudster",Concepts!$A:$A,0),1,,,),"Issuance of a payment order by the fraudster")</f>
        <v>Issuance of a payment order by the fraudster</v>
      </c>
      <c r="H113" s="911" t="s">
        <v>239</v>
      </c>
      <c r="I113" s="201" t="str">
        <f ca="1">HYPERLINK(MID(CELL("filename"),SEARCH("[",CELL("filename")),SEARCH("]",CELL("filename"))-SEARCH("[",CELL("filename"))+1)&amp;"'Concepts'!" &amp; ADDRESS(MATCH("Lost or Stolen card",Concepts!$A:$A,0),1,,,),"Lost or Stolen card")</f>
        <v>Lost or Stolen card</v>
      </c>
      <c r="J113" s="158"/>
      <c r="K113" s="158"/>
      <c r="L113" s="158"/>
      <c r="M113" s="158"/>
    </row>
    <row r="114" spans="1:13" s="155" customFormat="1" ht="11.5" x14ac:dyDescent="0.25">
      <c r="A114" s="886"/>
      <c r="B114" s="884"/>
      <c r="C114" s="893"/>
      <c r="D114" s="889"/>
      <c r="E114" s="886"/>
      <c r="F114" s="889"/>
      <c r="G114" s="925"/>
      <c r="H114" s="927"/>
      <c r="I114" s="202" t="str">
        <f ca="1">HYPERLINK(MID(CELL("filename"),SEARCH("[",CELL("filename")),SEARCH("]",CELL("filename"))-SEARCH("[",CELL("filename"))+1)&amp;"'Concepts'!" &amp; ADDRESS(MATCH("Card Not Received ",Concepts!$A:$A,0),1,,,),"Card Not Received ")</f>
        <v xml:space="preserve">Card Not Received </v>
      </c>
      <c r="J114" s="158"/>
      <c r="K114" s="158"/>
      <c r="L114" s="158"/>
      <c r="M114" s="158"/>
    </row>
    <row r="115" spans="1:13" s="155" customFormat="1" ht="11.5" x14ac:dyDescent="0.25">
      <c r="A115" s="886"/>
      <c r="B115" s="884"/>
      <c r="C115" s="893"/>
      <c r="D115" s="889"/>
      <c r="E115" s="905" t="str">
        <f ca="1">HYPERLINK(MID(CELL("filename"),SEARCH("[",CELL("filename")),SEARCH("]",CELL("filename"))-SEARCH("[",CELL("filename"))+1)&amp;"'Concepts'!" &amp; ADDRESS(MATCH("Other PCS",Concepts!$A:$A,0),1,,,),"Card-based payment instruments issued under other PCS")</f>
        <v>Card-based payment instruments issued under other PCS</v>
      </c>
      <c r="F115" s="889"/>
      <c r="G115" s="925"/>
      <c r="H115" s="927"/>
      <c r="I115" s="202" t="str">
        <f ca="1">HYPERLINK(MID(CELL("filename"),SEARCH("[",CELL("filename")),SEARCH("]",CELL("filename"))-SEARCH("[",CELL("filename"))+1)&amp;"'Concepts'!" &amp; ADDRESS(MATCH("Counterfeit card ",Concepts!$A:$A,0),1,,,),"Counterfeit card ")</f>
        <v xml:space="preserve">Counterfeit card </v>
      </c>
      <c r="J115" s="158"/>
      <c r="K115" s="158"/>
      <c r="L115" s="158"/>
      <c r="M115" s="158"/>
    </row>
    <row r="116" spans="1:13" s="155" customFormat="1" thickBot="1" x14ac:dyDescent="0.3">
      <c r="A116" s="886"/>
      <c r="B116" s="884"/>
      <c r="C116" s="893"/>
      <c r="D116" s="889"/>
      <c r="E116" s="886"/>
      <c r="F116" s="889"/>
      <c r="G116" s="926"/>
      <c r="H116" s="928"/>
      <c r="I116" s="186" t="str">
        <f ca="1">HYPERLINK(MID(CELL("filename"),SEARCH("[",CELL("filename")),SEARCH("]",CELL("filename"))-SEARCH("[",CELL("filename"))+1)&amp;"'Concepts'!" &amp; ADDRESS(MATCH("Other (fraud type)",Concepts!$A:$A,0),1,,,),"Other")</f>
        <v>Other</v>
      </c>
      <c r="J116" s="158"/>
      <c r="K116" s="158"/>
      <c r="L116" s="158"/>
      <c r="M116" s="158"/>
    </row>
    <row r="117" spans="1:13" s="155" customFormat="1" thickBot="1" x14ac:dyDescent="0.3">
      <c r="A117" s="886"/>
      <c r="B117" s="884"/>
      <c r="C117" s="893"/>
      <c r="D117" s="890"/>
      <c r="E117" s="887"/>
      <c r="F117" s="890"/>
      <c r="G117" s="204" t="str">
        <f ca="1">HYPERLINK(MID(CELL("filename"),SEARCH("[",CELL("filename")),SEARCH("]",CELL("filename"))-SEARCH("[",CELL("filename"))+1)&amp;"'Concepts'!" &amp; ADDRESS(MATCH("Manipulation of the payer",Concepts!$A:$A,0),1,,,),"Manipulation of the payer to make a cash withdrawal")</f>
        <v>Manipulation of the payer to make a cash withdrawal</v>
      </c>
      <c r="H117" s="171"/>
      <c r="I117" s="723"/>
      <c r="J117" s="158"/>
      <c r="K117" s="158"/>
      <c r="L117" s="158"/>
      <c r="M117" s="158"/>
    </row>
    <row r="118" spans="1:13" s="155" customFormat="1" thickBot="1" x14ac:dyDescent="0.3">
      <c r="A118" s="886"/>
      <c r="B118" s="884"/>
      <c r="C118" s="893"/>
      <c r="D118" s="909" t="s">
        <v>1545</v>
      </c>
      <c r="E118" s="910"/>
      <c r="F118" s="158"/>
      <c r="G118" s="158"/>
      <c r="H118" s="158"/>
      <c r="I118" s="158"/>
      <c r="J118" s="158"/>
      <c r="K118" s="158"/>
      <c r="L118" s="158"/>
      <c r="M118" s="158"/>
    </row>
    <row r="119" spans="1:13" s="155" customFormat="1" ht="11.5" x14ac:dyDescent="0.25">
      <c r="A119" s="886"/>
      <c r="B119" s="884"/>
      <c r="C119" s="893"/>
      <c r="D119" s="852" t="s">
        <v>1623</v>
      </c>
      <c r="E119" s="674" t="str">
        <f ca="1">HYPERLINK(MID(CELL("filename"),SEARCH("[",CELL("filename")),SEARCH("]",CELL("filename"))-SEARCH("[",CELL("filename"))+1)&amp;"'Concepts'!" &amp; ADDRESS(MATCH("Reporting PSP",Concepts!$A:$A,0),1,,,),"The reporting PSP")</f>
        <v>The reporting PSP</v>
      </c>
      <c r="F119" s="158"/>
      <c r="G119" s="158"/>
      <c r="H119" s="158"/>
      <c r="I119" s="158"/>
      <c r="J119" s="158"/>
      <c r="K119" s="158"/>
      <c r="L119" s="158"/>
      <c r="M119" s="158"/>
    </row>
    <row r="120" spans="1:13" s="155" customFormat="1" ht="11.5" x14ac:dyDescent="0.25">
      <c r="A120" s="886"/>
      <c r="B120" s="884"/>
      <c r="C120" s="893"/>
      <c r="D120" s="854"/>
      <c r="E120" s="678" t="str">
        <f ca="1">HYPERLINK(MID(CELL("filename"),SEARCH("[",CELL("filename")),SEARCH("]",CELL("filename"))-SEARCH("[",CELL("filename"))+1)&amp;"'Concepts'!" &amp; ADDRESS(MATCH("PSU of the reporting PSP",Concepts!$A:$A,0),1,,,),"The PSU of the reporting PSP")</f>
        <v>The PSU of the reporting PSP</v>
      </c>
      <c r="F120" s="158"/>
      <c r="G120" s="158"/>
      <c r="H120" s="158"/>
      <c r="I120" s="158"/>
      <c r="J120" s="158"/>
      <c r="K120" s="158"/>
      <c r="L120" s="158"/>
      <c r="M120" s="158"/>
    </row>
    <row r="121" spans="1:13" s="155" customFormat="1" thickBot="1" x14ac:dyDescent="0.3">
      <c r="A121" s="886"/>
      <c r="B121" s="884"/>
      <c r="C121" s="892"/>
      <c r="D121" s="853"/>
      <c r="E121" s="678" t="str">
        <f ca="1">HYPERLINK(MID(CELL("filename"),SEARCH("[",CELL("filename")),SEARCH("]",CELL("filename"))-SEARCH("[",CELL("filename"))+1)&amp;"'Concepts'!" &amp; ADDRESS(MATCH("Other (liability bearer)",Concepts!$A:$A,0),1,,,),"Other")</f>
        <v>Other</v>
      </c>
      <c r="F121" s="158"/>
      <c r="G121" s="158"/>
      <c r="H121" s="158"/>
      <c r="I121" s="158"/>
      <c r="J121" s="158"/>
      <c r="K121" s="158"/>
      <c r="L121" s="158"/>
      <c r="M121" s="158"/>
    </row>
    <row r="122" spans="1:13" s="155" customFormat="1" ht="35.5" customHeight="1" x14ac:dyDescent="0.25">
      <c r="A122" s="886"/>
      <c r="B122" s="884"/>
      <c r="C122" s="891" t="str">
        <f ca="1">HYPERLINK(MID(CELL("filename"),SEARCH("[",CELL("filename")),SEARCH("]",CELL("filename"))-SEARCH("[",CELL("filename"))+1)&amp;"'Concepts'!" &amp; ADDRESS(MATCH("E-money payment transactions",Concepts!$A:$A,0),1,,,),"E-money payment transactions with e-money issued by resident PSPs [sent]")</f>
        <v>E-money payment transactions with e-money issued by resident PSPs [sent]</v>
      </c>
      <c r="D122" s="888" t="s">
        <v>239</v>
      </c>
      <c r="E122" s="724" t="str">
        <f ca="1">HYPERLINK(MID(CELL("filename"),SEARCH("[",CELL("filename")),SEARCH("]",CELL("filename"))-SEARCH("[",CELL("filename"))+1)&amp;"'Concepts'!" &amp; ADDRESS(MATCH("E-money payment transactions",Concepts!$A:$A,0),1,,,),"E-money payment transactions with e-money issued by resident PSPs [sent] Q1")</f>
        <v>E-money payment transactions with e-money issued by resident PSPs [sent] Q1</v>
      </c>
      <c r="F122" s="158"/>
      <c r="G122" s="158"/>
      <c r="H122" s="158"/>
      <c r="I122" s="158"/>
      <c r="J122" s="158"/>
      <c r="K122" s="158"/>
      <c r="L122" s="158"/>
      <c r="M122" s="158"/>
    </row>
    <row r="123" spans="1:13" s="155" customFormat="1" ht="33" customHeight="1" thickBot="1" x14ac:dyDescent="0.3">
      <c r="A123" s="886"/>
      <c r="B123" s="884"/>
      <c r="C123" s="893"/>
      <c r="D123" s="890"/>
      <c r="E123" s="725" t="str">
        <f ca="1">HYPERLINK(MID(CELL("filename"),SEARCH("[",CELL("filename")),SEARCH("]",CELL("filename"))-SEARCH("[",CELL("filename"))+1)&amp;"'Concepts'!" &amp; ADDRESS(MATCH("E-money payment transactions",Concepts!$A:$A,0),1,,,),"E-money payment transactions with e-money issued by resident PSPs [sent] Q2")</f>
        <v>E-money payment transactions with e-money issued by resident PSPs [sent] Q2</v>
      </c>
      <c r="F123" s="158"/>
      <c r="G123" s="158"/>
      <c r="H123" s="158"/>
      <c r="I123" s="158"/>
      <c r="J123" s="158"/>
      <c r="K123" s="171"/>
      <c r="L123" s="158"/>
      <c r="M123" s="158"/>
    </row>
    <row r="124" spans="1:13" s="155" customFormat="1" ht="12.5" thickBot="1" x14ac:dyDescent="0.3">
      <c r="A124" s="886"/>
      <c r="B124" s="884"/>
      <c r="C124" s="893"/>
      <c r="D124" s="888" t="s">
        <v>239</v>
      </c>
      <c r="E124" s="674" t="str">
        <f ca="1">HYPERLINK(MID(CELL("filename"),SEARCH("[",CELL("filename")),SEARCH("]",CELL("filename"))-SEARCH("[",CELL("filename"))+1)&amp;"'Concepts'!" &amp; ADDRESS(MATCH("with cards on which e-money can be stored directly",Concepts!$A:$A,0),1,,,),"with cards on which e-money can be stored directly")</f>
        <v>with cards on which e-money can be stored directly</v>
      </c>
      <c r="F124" s="196"/>
      <c r="G124" s="171"/>
      <c r="H124" s="196"/>
      <c r="I124" s="171"/>
      <c r="J124" s="158"/>
      <c r="K124" s="158"/>
      <c r="L124" s="158"/>
      <c r="M124" s="158"/>
    </row>
    <row r="125" spans="1:13" s="155" customFormat="1" ht="12.5" thickBot="1" x14ac:dyDescent="0.3">
      <c r="A125" s="886"/>
      <c r="B125" s="884"/>
      <c r="C125" s="893"/>
      <c r="D125" s="889"/>
      <c r="E125" s="885" t="str">
        <f ca="1">HYPERLINK(MID(CELL("filename"),SEARCH("[",CELL("filename")),SEARCH("]",CELL("filename"))-SEARCH("[",CELL("filename"))+1)&amp;"'Concepts'!" &amp; ADDRESS(MATCH("with e-money accounts",Concepts!$A:$A,0),1,,,),"with e-money accounts")</f>
        <v>with e-money accounts</v>
      </c>
      <c r="F125" s="911" t="s">
        <v>239</v>
      </c>
      <c r="G125" s="674" t="str">
        <f ca="1">HYPERLINK(MID(CELL("filename"),SEARCH("[",CELL("filename")),SEARCH("]",CELL("filename"))-SEARCH("[",CELL("filename"))+1)&amp;"'Concepts'!" &amp; ADDRESS(MATCH("Accessed through a card",Concepts!$A:$A,0),1,,,),"Accessed through a card")</f>
        <v>Accessed through a card</v>
      </c>
      <c r="H125" s="196"/>
      <c r="I125" s="171"/>
      <c r="J125" s="158"/>
      <c r="K125" s="158"/>
      <c r="L125" s="158"/>
      <c r="M125" s="158"/>
    </row>
    <row r="126" spans="1:13" s="155" customFormat="1" ht="12.5" thickBot="1" x14ac:dyDescent="0.3">
      <c r="A126" s="886"/>
      <c r="B126" s="884"/>
      <c r="C126" s="893"/>
      <c r="D126" s="889"/>
      <c r="E126" s="886"/>
      <c r="F126" s="912"/>
      <c r="G126" s="678" t="str">
        <f ca="1">HYPERLINK(MID(CELL("filename"),SEARCH("[",CELL("filename")),SEARCH("]",CELL("filename"))-SEARCH("[",CELL("filename"))+1)&amp;"'Concepts'!" &amp; ADDRESS(MATCH("Mobile payment solution",Concepts!$A:$A,0),1,,,),"Mobile payment solution")</f>
        <v>Mobile payment solution</v>
      </c>
      <c r="H126" s="726" t="s">
        <v>189</v>
      </c>
      <c r="I126" s="189" t="str">
        <f ca="1">HYPERLINK(MID(CELL("filename"),SEARCH("[",CELL("filename")),SEARCH("]",CELL("filename"))-SEARCH("[",CELL("filename"))+1)&amp;"'Concepts'!" &amp; ADDRESS(MATCH("P2P mobile payment solution",Concepts!$A:$A,0),1,,,),"P2P mobile payment solution")</f>
        <v>P2P mobile payment solution</v>
      </c>
      <c r="J126" s="727"/>
      <c r="K126" s="158"/>
      <c r="L126" s="158"/>
      <c r="M126" s="158"/>
    </row>
    <row r="127" spans="1:13" s="155" customFormat="1" thickBot="1" x14ac:dyDescent="0.3">
      <c r="A127" s="886"/>
      <c r="B127" s="884"/>
      <c r="C127" s="893"/>
      <c r="D127" s="890"/>
      <c r="E127" s="887"/>
      <c r="F127" s="913"/>
      <c r="G127" s="189" t="str">
        <f ca="1">HYPERLINK(MID(CELL("filename"),SEARCH("[",CELL("filename")),SEARCH("]",CELL("filename"))-SEARCH("[",CELL("filename"))+1)&amp;"'Concepts'!" &amp; ADDRESS(MATCH("Other (initiation channel)",Concepts!$A:$A,0),1,,,),"Other")</f>
        <v>Other</v>
      </c>
      <c r="H127" s="728"/>
      <c r="I127" s="880" t="s">
        <v>240</v>
      </c>
      <c r="J127" s="880"/>
      <c r="K127" s="880"/>
      <c r="L127" s="158"/>
      <c r="M127" s="158"/>
    </row>
    <row r="128" spans="1:13" s="155" customFormat="1" ht="11.5" x14ac:dyDescent="0.25">
      <c r="A128" s="886"/>
      <c r="B128" s="884"/>
      <c r="C128" s="893"/>
      <c r="D128" s="888" t="s">
        <v>239</v>
      </c>
      <c r="E128" s="885" t="str">
        <f ca="1">HYPERLINK(MID(CELL("filename"),SEARCH("[",CELL("filename")),SEARCH("]",CELL("filename"))-SEARCH("[",CELL("filename"))+1)&amp;"'Concepts'!" &amp; ADDRESS(MATCH("Remote payment transaction",Concepts!$A:$A,0),1,,,),"Initiated via remote payment channel")</f>
        <v>Initiated via remote payment channel</v>
      </c>
      <c r="F128" s="888" t="s">
        <v>239</v>
      </c>
      <c r="G128" s="85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128" s="888" t="s">
        <v>1879</v>
      </c>
      <c r="I128" s="885" t="str">
        <f ca="1">HYPERLINK(MID(CELL("filename"),SEARCH("[",CELL("filename")),SEARCH("]",CELL("filename"))-SEARCH("[",CELL("filename"))+1)&amp;"'Concepts'!" &amp; ADDRESS(MATCH("Issuance of a payment order by the fraudster",Concepts!$A:$A,0),1,,,),"Issuance of a payment order by the fraudster")</f>
        <v>Issuance of a payment order by the fraudster</v>
      </c>
      <c r="J128" s="831" t="s">
        <v>239</v>
      </c>
      <c r="K128" s="729" t="str">
        <f ca="1">HYPERLINK(MID(CELL("filename"),SEARCH("[",CELL("filename")),SEARCH("]",CELL("filename"))-SEARCH("[",CELL("filename"))+1)&amp;"'Concepts'!" &amp; ADDRESS(MATCH("Lost or stolen e-money card",Concepts!$A:$A,0),1,,,),"Lost or stolen e-money card")</f>
        <v>Lost or stolen e-money card</v>
      </c>
      <c r="L128" s="158"/>
      <c r="M128" s="158"/>
    </row>
    <row r="129" spans="1:13" s="155" customFormat="1" ht="11.5" x14ac:dyDescent="0.25">
      <c r="A129" s="886"/>
      <c r="B129" s="884"/>
      <c r="C129" s="893"/>
      <c r="D129" s="889"/>
      <c r="E129" s="886"/>
      <c r="F129" s="889"/>
      <c r="G129" s="858"/>
      <c r="H129" s="889"/>
      <c r="I129" s="886"/>
      <c r="J129" s="884"/>
      <c r="K129" s="730" t="str">
        <f ca="1">HYPERLINK(MID(CELL("filename"),SEARCH("[",CELL("filename")),SEARCH("]",CELL("filename"))-SEARCH("[",CELL("filename"))+1)&amp;"'Concepts'!" &amp; ADDRESS(MATCH("E-money card not received",Concepts!$A:$A,0),1,,,),"E-money card not received")</f>
        <v>E-money card not received</v>
      </c>
      <c r="L129" s="158"/>
      <c r="M129" s="731"/>
    </row>
    <row r="130" spans="1:13" s="155" customFormat="1" ht="11.5" x14ac:dyDescent="0.25">
      <c r="A130" s="886"/>
      <c r="B130" s="884"/>
      <c r="C130" s="893"/>
      <c r="D130" s="889"/>
      <c r="E130" s="886"/>
      <c r="F130" s="889"/>
      <c r="G130" s="858"/>
      <c r="H130" s="889"/>
      <c r="I130" s="886"/>
      <c r="J130" s="884"/>
      <c r="K130" s="730" t="str">
        <f ca="1">HYPERLINK(MID(CELL("filename"),SEARCH("[",CELL("filename")),SEARCH("]",CELL("filename"))-SEARCH("[",CELL("filename"))+1)&amp;"'Concepts'!" &amp; ADDRESS(MATCH("Counterfeit e-money card",Concepts!$A:$A,0),1,,,),"Counterfeit e-money card")</f>
        <v>Counterfeit e-money card</v>
      </c>
      <c r="L130" s="158"/>
      <c r="M130" s="731"/>
    </row>
    <row r="131" spans="1:13" s="155" customFormat="1" ht="11.5" x14ac:dyDescent="0.25">
      <c r="A131" s="886"/>
      <c r="B131" s="884"/>
      <c r="C131" s="893"/>
      <c r="D131" s="889"/>
      <c r="E131" s="886"/>
      <c r="F131" s="889"/>
      <c r="G131" s="858"/>
      <c r="H131" s="889"/>
      <c r="I131" s="886"/>
      <c r="J131" s="884"/>
      <c r="K131" s="730" t="str">
        <f ca="1">HYPERLINK(MID(CELL("filename"),SEARCH("[",CELL("filename")),SEARCH("]",CELL("filename"))-SEARCH("[",CELL("filename"))+1)&amp;"'Concepts'!" &amp; ADDRESS(MATCH("Card details theft",Concepts!$A:$A,0),1,,,),"Card details theft")</f>
        <v>Card details theft</v>
      </c>
      <c r="L131" s="158"/>
      <c r="M131" s="731"/>
    </row>
    <row r="132" spans="1:13" s="155" customFormat="1" thickBot="1" x14ac:dyDescent="0.3">
      <c r="A132" s="886"/>
      <c r="B132" s="884"/>
      <c r="C132" s="893"/>
      <c r="D132" s="889"/>
      <c r="E132" s="886"/>
      <c r="F132" s="889"/>
      <c r="G132" s="858"/>
      <c r="H132" s="889"/>
      <c r="I132" s="887"/>
      <c r="J132" s="832"/>
      <c r="K132" s="732" t="str">
        <f ca="1">HYPERLINK(MID(CELL("filename"),SEARCH("[",CELL("filename")),SEARCH("]",CELL("filename"))-SEARCH("[",CELL("filename"))+1)&amp;"'Concepts'!" &amp; ADDRESS(MATCH("Unauthorised e-money account transaction",Concepts!$A:$A,0),1,,,),"Unauthorised e-money account transaction")</f>
        <v>Unauthorised e-money account transaction</v>
      </c>
      <c r="L132" s="158"/>
      <c r="M132" s="731"/>
    </row>
    <row r="133" spans="1:13" s="155" customFormat="1" ht="11.5" x14ac:dyDescent="0.25">
      <c r="A133" s="886"/>
      <c r="B133" s="884"/>
      <c r="C133" s="893"/>
      <c r="D133" s="889"/>
      <c r="E133" s="886"/>
      <c r="F133" s="889"/>
      <c r="G133" s="858"/>
      <c r="H133" s="889"/>
      <c r="I133"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33" s="734"/>
      <c r="K133" s="735"/>
      <c r="L133" s="158"/>
      <c r="M133" s="731"/>
    </row>
    <row r="134" spans="1:13" s="155" customFormat="1" thickBot="1" x14ac:dyDescent="0.3">
      <c r="A134" s="886"/>
      <c r="B134" s="884"/>
      <c r="C134" s="893"/>
      <c r="D134" s="889"/>
      <c r="E134" s="886"/>
      <c r="F134" s="889"/>
      <c r="G134" s="859"/>
      <c r="H134" s="890"/>
      <c r="I134" s="736" t="str">
        <f ca="1">HYPERLINK(MID(CELL("filename"),SEARCH("[",CELL("filename")),SEARCH("]",CELL("filename"))-SEARCH("[",CELL("filename"))+1)&amp;"'Concepts'!" &amp; ADDRESS(MATCH("Manipulation of the payer",Concepts!$A:$A,0),1,,,),"Manipulation of the payer to make an e-money payment")</f>
        <v>Manipulation of the payer to make an e-money payment</v>
      </c>
      <c r="J134" s="737"/>
      <c r="K134" s="738"/>
      <c r="L134" s="158"/>
      <c r="M134" s="158"/>
    </row>
    <row r="135" spans="1:13" s="155" customFormat="1" thickBot="1" x14ac:dyDescent="0.3">
      <c r="A135" s="886"/>
      <c r="B135" s="884"/>
      <c r="C135" s="893"/>
      <c r="D135" s="889"/>
      <c r="E135" s="886"/>
      <c r="F135" s="889"/>
      <c r="G135" s="88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135" s="889" t="s">
        <v>1880</v>
      </c>
      <c r="I135" s="879" t="s">
        <v>240</v>
      </c>
      <c r="J135" s="880"/>
      <c r="K135" s="880"/>
      <c r="L135" s="158"/>
      <c r="M135" s="158"/>
    </row>
    <row r="136" spans="1:13" s="155" customFormat="1" ht="14.5" customHeight="1" x14ac:dyDescent="0.25">
      <c r="A136" s="886"/>
      <c r="B136" s="884"/>
      <c r="C136" s="893"/>
      <c r="D136" s="896"/>
      <c r="E136" s="886"/>
      <c r="F136" s="889"/>
      <c r="G136" s="886"/>
      <c r="H136" s="889"/>
      <c r="I136" s="885" t="str">
        <f ca="1">HYPERLINK(MID(CELL("filename"),SEARCH("[",CELL("filename")),SEARCH("]",CELL("filename"))-SEARCH("[",CELL("filename"))+1)&amp;"'Concepts'!" &amp; ADDRESS(MATCH("Issuance of a payment order by the fraudster",Concepts!$A:$A,0),1,,,),"Issuance of a payment order by the fraudster")</f>
        <v>Issuance of a payment order by the fraudster</v>
      </c>
      <c r="J136" s="831" t="s">
        <v>239</v>
      </c>
      <c r="K136" s="729" t="str">
        <f ca="1">HYPERLINK(MID(CELL("filename"),SEARCH("[",CELL("filename")),SEARCH("]",CELL("filename"))-SEARCH("[",CELL("filename"))+1)&amp;"'Concepts'!" &amp; ADDRESS(MATCH("Lost or stolen e-money card",Concepts!$A:$A,0),1,,,),"Lost or stolen e-money card")</f>
        <v>Lost or stolen e-money card</v>
      </c>
      <c r="L136" s="167"/>
      <c r="M136" s="158"/>
    </row>
    <row r="137" spans="1:13" s="155" customFormat="1" ht="11.5" x14ac:dyDescent="0.25">
      <c r="A137" s="886"/>
      <c r="B137" s="884"/>
      <c r="C137" s="893"/>
      <c r="D137" s="896"/>
      <c r="E137" s="886"/>
      <c r="F137" s="889"/>
      <c r="G137" s="886"/>
      <c r="H137" s="889"/>
      <c r="I137" s="886"/>
      <c r="J137" s="884"/>
      <c r="K137" s="730" t="str">
        <f ca="1">HYPERLINK(MID(CELL("filename"),SEARCH("[",CELL("filename")),SEARCH("]",CELL("filename"))-SEARCH("[",CELL("filename"))+1)&amp;"'Concepts'!" &amp; ADDRESS(MATCH("E-money card not received",Concepts!$A:$A,0),1,,,),"E-money card not received")</f>
        <v>E-money card not received</v>
      </c>
      <c r="L137" s="162"/>
      <c r="M137" s="731"/>
    </row>
    <row r="138" spans="1:13" s="155" customFormat="1" ht="11.5" x14ac:dyDescent="0.25">
      <c r="A138" s="886"/>
      <c r="B138" s="884"/>
      <c r="C138" s="893"/>
      <c r="D138" s="896"/>
      <c r="E138" s="886"/>
      <c r="F138" s="889"/>
      <c r="G138" s="886"/>
      <c r="H138" s="889"/>
      <c r="I138" s="886"/>
      <c r="J138" s="884"/>
      <c r="K138" s="730" t="str">
        <f ca="1">HYPERLINK(MID(CELL("filename"),SEARCH("[",CELL("filename")),SEARCH("]",CELL("filename"))-SEARCH("[",CELL("filename"))+1)&amp;"'Concepts'!" &amp; ADDRESS(MATCH("Counterfeit e-money card",Concepts!$A:$A,0),1,,,),"Counterfeit e-money card")</f>
        <v>Counterfeit e-money card</v>
      </c>
      <c r="L138" s="162"/>
      <c r="M138" s="731"/>
    </row>
    <row r="139" spans="1:13" s="155" customFormat="1" ht="11.5" x14ac:dyDescent="0.25">
      <c r="A139" s="886"/>
      <c r="B139" s="884"/>
      <c r="C139" s="893"/>
      <c r="D139" s="896"/>
      <c r="E139" s="886"/>
      <c r="F139" s="889"/>
      <c r="G139" s="886"/>
      <c r="H139" s="889"/>
      <c r="I139" s="886"/>
      <c r="J139" s="884"/>
      <c r="K139" s="730" t="str">
        <f ca="1">HYPERLINK(MID(CELL("filename"),SEARCH("[",CELL("filename")),SEARCH("]",CELL("filename"))-SEARCH("[",CELL("filename"))+1)&amp;"'Concepts'!" &amp; ADDRESS(MATCH("Card details theft",Concepts!$A:$A,0),1,,,),"Card details theft")</f>
        <v>Card details theft</v>
      </c>
      <c r="L139" s="162"/>
      <c r="M139" s="731"/>
    </row>
    <row r="140" spans="1:13" s="155" customFormat="1" thickBot="1" x14ac:dyDescent="0.3">
      <c r="A140" s="886"/>
      <c r="B140" s="884"/>
      <c r="C140" s="893"/>
      <c r="D140" s="896"/>
      <c r="E140" s="886"/>
      <c r="F140" s="889"/>
      <c r="G140" s="886"/>
      <c r="H140" s="889"/>
      <c r="I140" s="887"/>
      <c r="J140" s="832"/>
      <c r="K140" s="732" t="str">
        <f ca="1">HYPERLINK(MID(CELL("filename"),SEARCH("[",CELL("filename")),SEARCH("]",CELL("filename"))-SEARCH("[",CELL("filename"))+1)&amp;"'Concepts'!" &amp; ADDRESS(MATCH("Unauthorised e-money account transaction",Concepts!$A:$A,0),1,,,),"Unauthorised e-money account transaction")</f>
        <v>Unauthorised e-money account transaction</v>
      </c>
      <c r="L140" s="162"/>
      <c r="M140" s="731"/>
    </row>
    <row r="141" spans="1:13" s="155" customFormat="1" ht="11.5" x14ac:dyDescent="0.25">
      <c r="A141" s="886"/>
      <c r="B141" s="884"/>
      <c r="C141" s="893"/>
      <c r="D141" s="896"/>
      <c r="E141" s="886"/>
      <c r="F141" s="889"/>
      <c r="G141" s="886"/>
      <c r="H141" s="889"/>
      <c r="I141"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41" s="158"/>
      <c r="K141" s="158"/>
      <c r="L141" s="158"/>
      <c r="M141" s="158"/>
    </row>
    <row r="142" spans="1:13" s="155" customFormat="1" thickBot="1" x14ac:dyDescent="0.3">
      <c r="A142" s="886"/>
      <c r="B142" s="884"/>
      <c r="C142" s="893"/>
      <c r="D142" s="896"/>
      <c r="E142" s="886"/>
      <c r="F142" s="889"/>
      <c r="G142" s="886"/>
      <c r="H142" s="890"/>
      <c r="I142" s="736" t="str">
        <f ca="1">HYPERLINK(MID(CELL("filename"),SEARCH("[",CELL("filename")),SEARCH("]",CELL("filename"))-SEARCH("[",CELL("filename"))+1)&amp;"'Concepts'!" &amp; ADDRESS(MATCH("Manipulation of the payer",Concepts!$A:$A,0),1,,,),"Manipulation of the payer to make an e-money payment")</f>
        <v>Manipulation of the payer to make an e-money payment</v>
      </c>
      <c r="J142" s="158"/>
      <c r="K142" s="158"/>
      <c r="L142" s="158"/>
      <c r="M142" s="158"/>
    </row>
    <row r="143" spans="1:13" s="155" customFormat="1" ht="11.5" x14ac:dyDescent="0.25">
      <c r="A143" s="886"/>
      <c r="B143" s="884"/>
      <c r="C143" s="893"/>
      <c r="D143" s="896"/>
      <c r="E143" s="886"/>
      <c r="F143" s="889"/>
      <c r="G143" s="886"/>
      <c r="H143" s="922" t="s">
        <v>239</v>
      </c>
      <c r="I143" s="674" t="str">
        <f ca="1">HYPERLINK(MID(CELL("filename"),SEARCH("[",CELL("filename")),SEARCH("]",CELL("filename"))-SEARCH("[",CELL("filename"))+1)&amp;"'Concepts'!" &amp; ADDRESS(MATCH("Low value",Concepts!$A:$A,0),1,,,),"Low value")</f>
        <v>Low value</v>
      </c>
      <c r="J143" s="158"/>
      <c r="K143" s="158"/>
      <c r="L143" s="158"/>
      <c r="M143" s="158"/>
    </row>
    <row r="144" spans="1:13" s="155" customFormat="1" ht="11.5" x14ac:dyDescent="0.25">
      <c r="A144" s="886"/>
      <c r="B144" s="884"/>
      <c r="C144" s="893"/>
      <c r="D144" s="896"/>
      <c r="E144" s="886"/>
      <c r="F144" s="889"/>
      <c r="G144" s="886"/>
      <c r="H144" s="923"/>
      <c r="I144" s="678" t="str">
        <f ca="1">HYPERLINK(MID(CELL("filename"),SEARCH("[",CELL("filename")),SEARCH("]",CELL("filename"))-SEARCH("[",CELL("filename"))+1)&amp;"'Concepts'!" &amp; ADDRESS(MATCH("Trusted beneficiaries",Concepts!$A:$A,0),1,,,),"Trusted beneficiaries")</f>
        <v>Trusted beneficiaries</v>
      </c>
      <c r="J144" s="158"/>
      <c r="K144" s="158"/>
      <c r="L144" s="158"/>
      <c r="M144" s="158"/>
    </row>
    <row r="145" spans="1:13" s="155" customFormat="1" ht="11.5" x14ac:dyDescent="0.25">
      <c r="A145" s="886"/>
      <c r="B145" s="884"/>
      <c r="C145" s="893"/>
      <c r="D145" s="896"/>
      <c r="E145" s="886"/>
      <c r="F145" s="889"/>
      <c r="G145" s="886"/>
      <c r="H145" s="923"/>
      <c r="I145" s="678" t="str">
        <f ca="1">HYPERLINK(MID(CELL("filename"),SEARCH("[",CELL("filename")),SEARCH("]",CELL("filename"))-SEARCH("[",CELL("filename"))+1)&amp;"'Concepts'!" &amp; ADDRESS(MATCH("Recurring transaction",Concepts!$A:$A,0),1,,,),"Recurring transaction")</f>
        <v>Recurring transaction</v>
      </c>
      <c r="J145" s="158"/>
      <c r="K145" s="158"/>
      <c r="L145" s="158"/>
      <c r="M145" s="158"/>
    </row>
    <row r="146" spans="1:13" s="155" customFormat="1" ht="11.5" x14ac:dyDescent="0.25">
      <c r="A146" s="886"/>
      <c r="B146" s="884"/>
      <c r="C146" s="893"/>
      <c r="D146" s="896"/>
      <c r="E146" s="886"/>
      <c r="F146" s="889"/>
      <c r="G146" s="886"/>
      <c r="H146" s="923"/>
      <c r="I146" s="678" t="str">
        <f ca="1">HYPERLINK(MID(CELL("filename"),SEARCH("[",CELL("filename")),SEARCH("]",CELL("filename"))-SEARCH("[",CELL("filename"))+1)&amp;"'Concepts'!" &amp; ADDRESS(MATCH("Payment to self",Concepts!$A:$A,0),1,,,),"Payment to self")</f>
        <v>Payment to self</v>
      </c>
      <c r="J146" s="158"/>
      <c r="K146" s="158"/>
      <c r="L146" s="158"/>
      <c r="M146" s="158"/>
    </row>
    <row r="147" spans="1:13" s="155" customFormat="1" ht="11.5" x14ac:dyDescent="0.25">
      <c r="A147" s="886"/>
      <c r="B147" s="884"/>
      <c r="C147" s="893"/>
      <c r="D147" s="896"/>
      <c r="E147" s="886"/>
      <c r="F147" s="889"/>
      <c r="G147" s="886"/>
      <c r="H147" s="923"/>
      <c r="I147" s="678" t="str">
        <f ca="1">HYPERLINK(MID(CELL("filename"),SEARCH("[",CELL("filename")),SEARCH("]",CELL("filename"))-SEARCH("[",CELL("filename"))+1)&amp;"'Concepts'!" &amp; ADDRESS(MATCH("Secure corporate payment processes and protocols",Concepts!$A:$A,0),1,,,),"Secure corporate payment processes and protocols")</f>
        <v>Secure corporate payment processes and protocols</v>
      </c>
      <c r="J147" s="158"/>
      <c r="K147" s="158"/>
      <c r="L147" s="158"/>
      <c r="M147" s="158"/>
    </row>
    <row r="148" spans="1:13" s="155" customFormat="1" ht="11.5" x14ac:dyDescent="0.25">
      <c r="A148" s="886"/>
      <c r="B148" s="884"/>
      <c r="C148" s="893"/>
      <c r="D148" s="896"/>
      <c r="E148" s="886"/>
      <c r="F148" s="889"/>
      <c r="G148" s="886"/>
      <c r="H148" s="923"/>
      <c r="I148" s="678" t="str">
        <f ca="1">HYPERLINK(MID(CELL("filename"),SEARCH("[",CELL("filename")),SEARCH("]",CELL("filename"))-SEARCH("[",CELL("filename"))+1)&amp;"'Concepts'!" &amp; ADDRESS(MATCH("Transaction Risk Analysis (TRA)",Concepts!$A:$A,0),1,,,),"Transaction Risk Analysis")</f>
        <v>Transaction Risk Analysis</v>
      </c>
      <c r="J148" s="158"/>
      <c r="K148" s="158"/>
      <c r="L148" s="158"/>
      <c r="M148" s="158"/>
    </row>
    <row r="149" spans="1:13" s="155" customFormat="1" ht="11.5" x14ac:dyDescent="0.25">
      <c r="A149" s="886"/>
      <c r="B149" s="884"/>
      <c r="C149" s="893"/>
      <c r="D149" s="896"/>
      <c r="E149" s="886"/>
      <c r="F149" s="889"/>
      <c r="G149" s="886"/>
      <c r="H149" s="923"/>
      <c r="I149" s="678" t="str">
        <f ca="1">HYPERLINK(MID(CELL("filename"),SEARCH("[",CELL("filename")),SEARCH("]",CELL("filename"))-SEARCH("[",CELL("filename"))+1)&amp;"'Concepts'!" &amp; ADDRESS(MATCH("Merchant initiated transaction (MIT)",Concepts!$A:$A,0),1,,,),"Merchant initiated transaction (MIT)")</f>
        <v>Merchant initiated transaction (MIT)</v>
      </c>
      <c r="J149" s="158"/>
      <c r="K149" s="158"/>
      <c r="L149" s="158"/>
      <c r="M149" s="158"/>
    </row>
    <row r="150" spans="1:13" s="155" customFormat="1" thickBot="1" x14ac:dyDescent="0.3">
      <c r="A150" s="886"/>
      <c r="B150" s="884"/>
      <c r="C150" s="893"/>
      <c r="D150" s="896"/>
      <c r="E150" s="887"/>
      <c r="F150" s="890"/>
      <c r="G150" s="887"/>
      <c r="H150" s="924"/>
      <c r="I150" s="186" t="str">
        <f ca="1">HYPERLINK(MID(CELL("filename"),SEARCH("[",CELL("filename")),SEARCH("]",CELL("filename"))-SEARCH("[",CELL("filename"))+1)&amp;"'Concepts'!" &amp; ADDRESS(MATCH("Other (reason for non-SCA)",Concepts!$A:$A,0),1,,,),"Other")</f>
        <v>Other</v>
      </c>
      <c r="J150" s="158"/>
      <c r="K150" s="158"/>
      <c r="L150" s="158"/>
      <c r="M150" s="158"/>
    </row>
    <row r="151" spans="1:13" s="155" customFormat="1" thickBot="1" x14ac:dyDescent="0.3">
      <c r="A151" s="886"/>
      <c r="B151" s="884"/>
      <c r="C151" s="893"/>
      <c r="D151" s="896"/>
      <c r="E151" s="885" t="str">
        <f ca="1">HYPERLINK(MID(CELL("filename"),SEARCH("[",CELL("filename")),SEARCH("]",CELL("filename"))-SEARCH("[",CELL("filename"))+1)&amp;"'Concepts'!" &amp; ADDRESS(MATCH("Non-remote payment transaction",Concepts!$A:$A,0),1,,,),"Initiated via non-remote payment channel")</f>
        <v>Initiated via non-remote payment channel</v>
      </c>
      <c r="F151" s="888" t="s">
        <v>239</v>
      </c>
      <c r="G151" s="85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151" s="888" t="s">
        <v>1879</v>
      </c>
      <c r="I151" s="879" t="s">
        <v>240</v>
      </c>
      <c r="J151" s="880"/>
      <c r="K151" s="880"/>
      <c r="L151" s="158"/>
      <c r="M151" s="158"/>
    </row>
    <row r="152" spans="1:13" s="155" customFormat="1" ht="15" customHeight="1" x14ac:dyDescent="0.25">
      <c r="A152" s="886"/>
      <c r="B152" s="884"/>
      <c r="C152" s="893"/>
      <c r="D152" s="896"/>
      <c r="E152" s="886"/>
      <c r="F152" s="889"/>
      <c r="G152" s="858"/>
      <c r="H152" s="889"/>
      <c r="I152" s="881" t="str">
        <f ca="1">HYPERLINK(MID(CELL("filename"),SEARCH("[",CELL("filename")),SEARCH("]",CELL("filename"))-SEARCH("[",CELL("filename"))+1)&amp;"'Concepts'!" &amp; ADDRESS(MATCH("Issuance of a payment order by the fraudster",Concepts!$A:$A,0),1,,,),"Issuance of a payment order by the fraudster")</f>
        <v>Issuance of a payment order by the fraudster</v>
      </c>
      <c r="J152" s="831" t="s">
        <v>239</v>
      </c>
      <c r="K152" s="729" t="str">
        <f ca="1">HYPERLINK(MID(CELL("filename"),SEARCH("[",CELL("filename")),SEARCH("]",CELL("filename"))-SEARCH("[",CELL("filename"))+1)&amp;"'Concepts'!" &amp; ADDRESS(MATCH("Lost or stolen e-money card",Concepts!$A:$A,0),1,,,),"Lost or stolen e-money card")</f>
        <v>Lost or stolen e-money card</v>
      </c>
      <c r="L152" s="158"/>
      <c r="M152" s="158"/>
    </row>
    <row r="153" spans="1:13" s="155" customFormat="1" ht="11.5" x14ac:dyDescent="0.25">
      <c r="A153" s="886"/>
      <c r="B153" s="884"/>
      <c r="C153" s="893"/>
      <c r="D153" s="896"/>
      <c r="E153" s="886"/>
      <c r="F153" s="889"/>
      <c r="G153" s="858"/>
      <c r="H153" s="889"/>
      <c r="I153" s="882"/>
      <c r="J153" s="884"/>
      <c r="K153" s="730" t="str">
        <f ca="1">HYPERLINK(MID(CELL("filename"),SEARCH("[",CELL("filename")),SEARCH("]",CELL("filename"))-SEARCH("[",CELL("filename"))+1)&amp;"'Concepts'!" &amp; ADDRESS(MATCH("E-money card not received",Concepts!$A:$A,0),1,,,),"E-money card not received")</f>
        <v>E-money card not received</v>
      </c>
      <c r="L153" s="158"/>
      <c r="M153" s="158"/>
    </row>
    <row r="154" spans="1:13" s="155" customFormat="1" ht="11.5" x14ac:dyDescent="0.25">
      <c r="A154" s="886"/>
      <c r="B154" s="884"/>
      <c r="C154" s="893"/>
      <c r="D154" s="896"/>
      <c r="E154" s="886"/>
      <c r="F154" s="889"/>
      <c r="G154" s="858"/>
      <c r="H154" s="889"/>
      <c r="I154" s="882"/>
      <c r="J154" s="884"/>
      <c r="K154" s="730" t="str">
        <f ca="1">HYPERLINK(MID(CELL("filename"),SEARCH("[",CELL("filename")),SEARCH("]",CELL("filename"))-SEARCH("[",CELL("filename"))+1)&amp;"'Concepts'!" &amp; ADDRESS(MATCH("Counterfeit e-money card",Concepts!$A:$A,0),1,,,),"Counterfeit e-money card")</f>
        <v>Counterfeit e-money card</v>
      </c>
      <c r="L154" s="158"/>
      <c r="M154" s="158"/>
    </row>
    <row r="155" spans="1:13" s="155" customFormat="1" thickBot="1" x14ac:dyDescent="0.3">
      <c r="A155" s="886"/>
      <c r="B155" s="884"/>
      <c r="C155" s="893"/>
      <c r="D155" s="896"/>
      <c r="E155" s="886"/>
      <c r="F155" s="889"/>
      <c r="G155" s="858"/>
      <c r="H155" s="889"/>
      <c r="I155" s="883"/>
      <c r="J155" s="832"/>
      <c r="K155" s="732" t="str">
        <f ca="1">HYPERLINK(MID(CELL("filename"),SEARCH("[",CELL("filename")),SEARCH("]",CELL("filename"))-SEARCH("[",CELL("filename"))+1)&amp;"'Concepts'!" &amp; ADDRESS(MATCH("Unauthorised e-money account transaction",Concepts!$A:$A,0),1,,,),"Unauthorised e-money account transaction")</f>
        <v>Unauthorised e-money account transaction</v>
      </c>
      <c r="L155" s="158"/>
      <c r="M155" s="158"/>
    </row>
    <row r="156" spans="1:13" s="155" customFormat="1" ht="11.5" x14ac:dyDescent="0.25">
      <c r="A156" s="886"/>
      <c r="B156" s="884"/>
      <c r="C156" s="893"/>
      <c r="D156" s="896"/>
      <c r="E156" s="886"/>
      <c r="F156" s="889"/>
      <c r="G156" s="858"/>
      <c r="H156" s="889"/>
      <c r="I156"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56" s="158"/>
      <c r="K156" s="158"/>
      <c r="L156" s="158"/>
      <c r="M156" s="158"/>
    </row>
    <row r="157" spans="1:13" s="155" customFormat="1" thickBot="1" x14ac:dyDescent="0.3">
      <c r="A157" s="886"/>
      <c r="B157" s="884"/>
      <c r="C157" s="893"/>
      <c r="D157" s="896"/>
      <c r="E157" s="886"/>
      <c r="F157" s="889"/>
      <c r="G157" s="859"/>
      <c r="H157" s="890"/>
      <c r="I157" s="736" t="str">
        <f ca="1">HYPERLINK(MID(CELL("filename"),SEARCH("[",CELL("filename")),SEARCH("]",CELL("filename"))-SEARCH("[",CELL("filename"))+1)&amp;"'Concepts'!" &amp; ADDRESS(MATCH("Manipulation of the payer",Concepts!$A:$A,0),1,,,),"Manipulation of the payer to make an e-money payment")</f>
        <v>Manipulation of the payer to make an e-money payment</v>
      </c>
      <c r="J157" s="158"/>
      <c r="K157" s="158"/>
      <c r="L157" s="158"/>
      <c r="M157" s="158"/>
    </row>
    <row r="158" spans="1:13" s="155" customFormat="1" thickBot="1" x14ac:dyDescent="0.3">
      <c r="A158" s="886"/>
      <c r="B158" s="884"/>
      <c r="C158" s="893"/>
      <c r="D158" s="896"/>
      <c r="E158" s="886"/>
      <c r="F158" s="889"/>
      <c r="G158" s="88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158" s="888" t="s">
        <v>1880</v>
      </c>
      <c r="I158" s="879" t="s">
        <v>240</v>
      </c>
      <c r="J158" s="880"/>
      <c r="K158" s="880"/>
      <c r="L158" s="158"/>
      <c r="M158" s="158"/>
    </row>
    <row r="159" spans="1:13" s="155" customFormat="1" ht="14.5" customHeight="1" x14ac:dyDescent="0.25">
      <c r="A159" s="886"/>
      <c r="B159" s="884"/>
      <c r="C159" s="893"/>
      <c r="D159" s="896"/>
      <c r="E159" s="886"/>
      <c r="F159" s="889"/>
      <c r="G159" s="886"/>
      <c r="H159" s="889"/>
      <c r="I159" s="881" t="str">
        <f ca="1">HYPERLINK(MID(CELL("filename"),SEARCH("[",CELL("filename")),SEARCH("]",CELL("filename"))-SEARCH("[",CELL("filename"))+1)&amp;"'Concepts'!" &amp; ADDRESS(MATCH("Issuance of a payment order by the fraudster",Concepts!$A:$A,0),1,,,),"Issuance of a payment order by the fraudster")</f>
        <v>Issuance of a payment order by the fraudster</v>
      </c>
      <c r="J159" s="831" t="s">
        <v>239</v>
      </c>
      <c r="K159" s="729" t="str">
        <f ca="1">HYPERLINK(MID(CELL("filename"),SEARCH("[",CELL("filename")),SEARCH("]",CELL("filename"))-SEARCH("[",CELL("filename"))+1)&amp;"'Concepts'!" &amp; ADDRESS(MATCH("Lost or stolen e-money card",Concepts!$A:$A,0),1,,,),"Lost or stolen e-money card")</f>
        <v>Lost or stolen e-money card</v>
      </c>
      <c r="L159" s="739"/>
      <c r="M159" s="158"/>
    </row>
    <row r="160" spans="1:13" s="155" customFormat="1" ht="11.5" x14ac:dyDescent="0.25">
      <c r="A160" s="886"/>
      <c r="B160" s="884"/>
      <c r="C160" s="893"/>
      <c r="D160" s="896"/>
      <c r="E160" s="886"/>
      <c r="F160" s="889"/>
      <c r="G160" s="886"/>
      <c r="H160" s="889"/>
      <c r="I160" s="882"/>
      <c r="J160" s="884"/>
      <c r="K160" s="730" t="str">
        <f ca="1">HYPERLINK(MID(CELL("filename"),SEARCH("[",CELL("filename")),SEARCH("]",CELL("filename"))-SEARCH("[",CELL("filename"))+1)&amp;"'Concepts'!" &amp; ADDRESS(MATCH("E-money card not received",Concepts!$A:$A,0),1,,,),"E-money card not received")</f>
        <v>E-money card not received</v>
      </c>
      <c r="L160" s="739"/>
      <c r="M160" s="158"/>
    </row>
    <row r="161" spans="1:14" s="155" customFormat="1" ht="11.5" x14ac:dyDescent="0.25">
      <c r="A161" s="886"/>
      <c r="B161" s="884"/>
      <c r="C161" s="893"/>
      <c r="D161" s="896"/>
      <c r="E161" s="886"/>
      <c r="F161" s="889"/>
      <c r="G161" s="886"/>
      <c r="H161" s="889"/>
      <c r="I161" s="882"/>
      <c r="J161" s="884"/>
      <c r="K161" s="730" t="str">
        <f ca="1">HYPERLINK(MID(CELL("filename"),SEARCH("[",CELL("filename")),SEARCH("]",CELL("filename"))-SEARCH("[",CELL("filename"))+1)&amp;"'Concepts'!" &amp; ADDRESS(MATCH("Counterfeit e-money card",Concepts!$A:$A,0),1,,,),"Counterfeit e-money card")</f>
        <v>Counterfeit e-money card</v>
      </c>
      <c r="L161" s="739"/>
      <c r="M161" s="158"/>
    </row>
    <row r="162" spans="1:14" s="155" customFormat="1" thickBot="1" x14ac:dyDescent="0.3">
      <c r="A162" s="886"/>
      <c r="B162" s="884"/>
      <c r="C162" s="893"/>
      <c r="D162" s="896"/>
      <c r="E162" s="886"/>
      <c r="F162" s="889"/>
      <c r="G162" s="886"/>
      <c r="H162" s="889"/>
      <c r="I162" s="883"/>
      <c r="J162" s="832"/>
      <c r="K162" s="732" t="str">
        <f ca="1">HYPERLINK(MID(CELL("filename"),SEARCH("[",CELL("filename")),SEARCH("]",CELL("filename"))-SEARCH("[",CELL("filename"))+1)&amp;"'Concepts'!" &amp; ADDRESS(MATCH("Unauthorised e-money account transaction",Concepts!$A:$A,0),1,,,),"Unauthorised e-money account transaction")</f>
        <v>Unauthorised e-money account transaction</v>
      </c>
      <c r="L162" s="739"/>
      <c r="M162" s="158"/>
    </row>
    <row r="163" spans="1:14" s="155" customFormat="1" ht="11.5" x14ac:dyDescent="0.25">
      <c r="A163" s="886"/>
      <c r="B163" s="884"/>
      <c r="C163" s="893"/>
      <c r="D163" s="896"/>
      <c r="E163" s="886"/>
      <c r="F163" s="889"/>
      <c r="G163" s="886"/>
      <c r="H163" s="889"/>
      <c r="I163"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63" s="158"/>
      <c r="K163" s="158"/>
      <c r="L163" s="158"/>
      <c r="M163" s="158"/>
    </row>
    <row r="164" spans="1:14" s="155" customFormat="1" thickBot="1" x14ac:dyDescent="0.3">
      <c r="A164" s="886"/>
      <c r="B164" s="884"/>
      <c r="C164" s="893"/>
      <c r="D164" s="896"/>
      <c r="E164" s="886"/>
      <c r="F164" s="889"/>
      <c r="G164" s="886"/>
      <c r="H164" s="890"/>
      <c r="I164" s="736" t="str">
        <f ca="1">HYPERLINK(MID(CELL("filename"),SEARCH("[",CELL("filename")),SEARCH("]",CELL("filename"))-SEARCH("[",CELL("filename"))+1)&amp;"'Concepts'!" &amp; ADDRESS(MATCH("Manipulation of the payer",Concepts!$A:$A,0),1,,,),"Manipulation of the payer to make an e-money payment")</f>
        <v>Manipulation of the payer to make an e-money payment</v>
      </c>
      <c r="J164" s="158"/>
      <c r="K164" s="158"/>
      <c r="L164" s="158"/>
      <c r="M164" s="158"/>
    </row>
    <row r="165" spans="1:14" s="155" customFormat="1" ht="11.5" x14ac:dyDescent="0.25">
      <c r="A165" s="886"/>
      <c r="B165" s="884"/>
      <c r="C165" s="893"/>
      <c r="D165" s="896"/>
      <c r="E165" s="886"/>
      <c r="F165" s="889"/>
      <c r="G165" s="886"/>
      <c r="H165" s="888" t="s">
        <v>239</v>
      </c>
      <c r="I165" s="674" t="str">
        <f ca="1">HYPERLINK(MID(CELL("filename"),SEARCH("[",CELL("filename")),SEARCH("]",CELL("filename"))-SEARCH("[",CELL("filename"))+1)&amp;"'Concepts'!" &amp; ADDRESS(MATCH("Trusted beneficiaries",Concepts!$A:$A,0),1,,,),"Trusted beneficiaries")</f>
        <v>Trusted beneficiaries</v>
      </c>
      <c r="J165" s="158"/>
      <c r="K165" s="158"/>
      <c r="L165" s="158"/>
      <c r="M165" s="158"/>
    </row>
    <row r="166" spans="1:14" s="155" customFormat="1" ht="11.5" x14ac:dyDescent="0.25">
      <c r="A166" s="886"/>
      <c r="B166" s="884"/>
      <c r="C166" s="893"/>
      <c r="D166" s="896"/>
      <c r="E166" s="886"/>
      <c r="F166" s="889"/>
      <c r="G166" s="886"/>
      <c r="H166" s="889"/>
      <c r="I166" s="678" t="str">
        <f ca="1">HYPERLINK(MID(CELL("filename"),SEARCH("[",CELL("filename")),SEARCH("]",CELL("filename"))-SEARCH("[",CELL("filename"))+1)&amp;"'Concepts'!" &amp; ADDRESS(MATCH("Recurring transaction",Concepts!$A:$A,0),1,,,),"Recurring transaction")</f>
        <v>Recurring transaction</v>
      </c>
      <c r="J166" s="158"/>
      <c r="K166" s="158"/>
      <c r="L166" s="158"/>
      <c r="M166" s="158"/>
    </row>
    <row r="167" spans="1:14" s="155" customFormat="1" ht="11.5" x14ac:dyDescent="0.25">
      <c r="A167" s="886"/>
      <c r="B167" s="884"/>
      <c r="C167" s="893"/>
      <c r="D167" s="896"/>
      <c r="E167" s="886"/>
      <c r="F167" s="889"/>
      <c r="G167" s="886"/>
      <c r="H167" s="889"/>
      <c r="I167" s="678" t="str">
        <f ca="1">HYPERLINK(MID(CELL("filename"),SEARCH("[",CELL("filename")),SEARCH("]",CELL("filename"))-SEARCH("[",CELL("filename"))+1)&amp;"'Concepts'!" &amp; ADDRESS(MATCH("Contactless low value",Concepts!$A:$A,0),1,,,),"Contactless low value")</f>
        <v>Contactless low value</v>
      </c>
      <c r="J167" s="158"/>
      <c r="K167" s="731"/>
      <c r="L167" s="158"/>
      <c r="M167" s="158"/>
    </row>
    <row r="168" spans="1:14" s="155" customFormat="1" ht="11.5" x14ac:dyDescent="0.25">
      <c r="A168" s="886"/>
      <c r="B168" s="884"/>
      <c r="C168" s="893"/>
      <c r="D168" s="896"/>
      <c r="E168" s="886"/>
      <c r="F168" s="889"/>
      <c r="G168" s="886"/>
      <c r="H168" s="889"/>
      <c r="I168" s="678"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168" s="158"/>
      <c r="K168" s="158"/>
      <c r="L168" s="158"/>
      <c r="M168" s="158"/>
    </row>
    <row r="169" spans="1:14" s="155" customFormat="1" thickBot="1" x14ac:dyDescent="0.3">
      <c r="A169" s="886"/>
      <c r="B169" s="884"/>
      <c r="C169" s="893"/>
      <c r="D169" s="897"/>
      <c r="E169" s="887"/>
      <c r="F169" s="890"/>
      <c r="G169" s="887"/>
      <c r="H169" s="890"/>
      <c r="I169" s="186" t="str">
        <f ca="1">HYPERLINK(MID(CELL("filename"),SEARCH("[",CELL("filename")),SEARCH("]",CELL("filename"))-SEARCH("[",CELL("filename"))+1)&amp;"'Concepts'!" &amp; ADDRESS(MATCH("Other (reason for non-SCA)",Concepts!$A:$A,0),1,,,),"Other")</f>
        <v>Other</v>
      </c>
      <c r="J169" s="158"/>
      <c r="K169" s="158"/>
      <c r="L169" s="158"/>
      <c r="M169" s="158"/>
    </row>
    <row r="170" spans="1:14" s="155" customFormat="1" thickBot="1" x14ac:dyDescent="0.3">
      <c r="A170" s="886"/>
      <c r="B170" s="884"/>
      <c r="C170" s="893"/>
      <c r="D170" s="894" t="s">
        <v>1545</v>
      </c>
      <c r="E170" s="895"/>
      <c r="F170" s="158"/>
      <c r="G170" s="158"/>
      <c r="H170" s="158"/>
      <c r="I170" s="158"/>
      <c r="J170" s="158"/>
      <c r="K170" s="158"/>
      <c r="L170" s="158"/>
      <c r="M170" s="158"/>
    </row>
    <row r="171" spans="1:14" s="155" customFormat="1" ht="11.5" x14ac:dyDescent="0.25">
      <c r="A171" s="886"/>
      <c r="B171" s="884"/>
      <c r="C171" s="893"/>
      <c r="D171" s="852" t="s">
        <v>1623</v>
      </c>
      <c r="E171" s="674" t="str">
        <f ca="1">HYPERLINK(MID(CELL("filename"),SEARCH("[",CELL("filename")),SEARCH("]",CELL("filename"))-SEARCH("[",CELL("filename"))+1)&amp;"'Concepts'!" &amp; ADDRESS(MATCH("Reporting PSP",Concepts!$A:$A,0),1,,,),"The reporting PSP")</f>
        <v>The reporting PSP</v>
      </c>
      <c r="F171" s="158"/>
      <c r="G171" s="158"/>
      <c r="H171" s="158"/>
      <c r="I171" s="158"/>
      <c r="J171" s="158"/>
      <c r="K171" s="158"/>
      <c r="L171" s="158"/>
      <c r="M171" s="158"/>
    </row>
    <row r="172" spans="1:14" s="155" customFormat="1" ht="11.5" x14ac:dyDescent="0.25">
      <c r="A172" s="886"/>
      <c r="B172" s="884"/>
      <c r="C172" s="893"/>
      <c r="D172" s="854"/>
      <c r="E172" s="678" t="str">
        <f ca="1">HYPERLINK(MID(CELL("filename"),SEARCH("[",CELL("filename")),SEARCH("]",CELL("filename"))-SEARCH("[",CELL("filename"))+1)&amp;"'Concepts'!" &amp; ADDRESS(MATCH("PSU of the reporting PSP",Concepts!$A:$A,0),1,,,),"The PSU of the reporting PSP")</f>
        <v>The PSU of the reporting PSP</v>
      </c>
      <c r="F172" s="158"/>
      <c r="G172" s="158"/>
      <c r="H172" s="158"/>
      <c r="I172" s="158"/>
      <c r="J172" s="158"/>
      <c r="K172" s="158"/>
      <c r="L172" s="158"/>
      <c r="M172" s="158"/>
    </row>
    <row r="173" spans="1:14" s="155" customFormat="1" thickBot="1" x14ac:dyDescent="0.3">
      <c r="A173" s="886"/>
      <c r="B173" s="884"/>
      <c r="C173" s="892"/>
      <c r="D173" s="853"/>
      <c r="E173" s="678" t="str">
        <f ca="1">HYPERLINK(MID(CELL("filename"),SEARCH("[",CELL("filename")),SEARCH("]",CELL("filename"))-SEARCH("[",CELL("filename"))+1)&amp;"'Concepts'!" &amp; ADDRESS(MATCH("Other (liability bearer)",Concepts!$A:$A,0),1,,,),"Other")</f>
        <v>Other</v>
      </c>
      <c r="F173" s="158"/>
      <c r="G173" s="158"/>
      <c r="H173" s="158"/>
      <c r="I173" s="158"/>
      <c r="J173" s="158"/>
      <c r="K173" s="158"/>
      <c r="L173" s="158"/>
      <c r="M173" s="158"/>
    </row>
    <row r="174" spans="1:14" s="593" customFormat="1" x14ac:dyDescent="0.3">
      <c r="A174" s="886"/>
      <c r="B174" s="884"/>
      <c r="C174" s="891" t="str">
        <f ca="1">HYPERLINK(MID(CELL("filename"),SEARCH("[",CELL("filename")),SEARCH("]",CELL("filename"))-SEARCH("[",CELL("filename"))+1)&amp;"'Concepts'!" &amp; ADDRESS(MATCH("Cheques",Concepts!$A:$A,0),1,,,),"Cheques [sent]")</f>
        <v>Cheques [sent]</v>
      </c>
      <c r="D174" s="888" t="s">
        <v>239</v>
      </c>
      <c r="E174" s="674" t="str">
        <f ca="1">HYPERLINK(MID(CELL("filename"),SEARCH("[",CELL("filename")),SEARCH("]",CELL("filename"))-SEARCH("[",CELL("filename"))+1)&amp;"'Concepts'!" &amp; ADDRESS(MATCH("Cheques",Concepts!$A:$A,0),1,,,),"Cheques [sent] Q1")</f>
        <v>Cheques [sent] Q1</v>
      </c>
      <c r="F174" s="196"/>
      <c r="G174" s="171"/>
      <c r="H174" s="196"/>
      <c r="I174" s="171"/>
      <c r="J174" s="163"/>
      <c r="K174" s="171"/>
      <c r="L174" s="196"/>
      <c r="M174" s="196"/>
      <c r="N174" s="592"/>
    </row>
    <row r="175" spans="1:14" s="593" customFormat="1" ht="12.5" thickBot="1" x14ac:dyDescent="0.35">
      <c r="A175" s="886"/>
      <c r="B175" s="884"/>
      <c r="C175" s="892"/>
      <c r="D175" s="890"/>
      <c r="E175" s="186" t="str">
        <f ca="1">HYPERLINK(MID(CELL("filename"),SEARCH("[",CELL("filename")),SEARCH("]",CELL("filename"))-SEARCH("[",CELL("filename"))+1)&amp;"'Concepts'!" &amp; ADDRESS(MATCH("Cheques",Concepts!$A:$A,0),1,,,),"Cheques [sent] Q2")</f>
        <v>Cheques [sent] Q2</v>
      </c>
      <c r="F175" s="196"/>
      <c r="G175" s="171"/>
      <c r="H175" s="196"/>
      <c r="I175" s="171"/>
      <c r="J175" s="163"/>
      <c r="K175" s="171"/>
      <c r="L175" s="196"/>
      <c r="M175" s="196"/>
      <c r="N175" s="592"/>
    </row>
    <row r="176" spans="1:14" s="593" customFormat="1" x14ac:dyDescent="0.3">
      <c r="A176" s="886"/>
      <c r="B176" s="884"/>
      <c r="C176" s="707" t="str">
        <f ca="1">HYPERLINK(MID(CELL("filename"),SEARCH("[",CELL("filename")),SEARCH("]",CELL("filename"))-SEARCH("[",CELL("filename"))+1)&amp;"'Concepts'!" &amp; ADDRESS(MATCH("Money remittances",Concepts!$A:$A,0),1,,,),"Money remittances [sent]")</f>
        <v>Money remittances [sent]</v>
      </c>
      <c r="D176" s="196"/>
      <c r="E176" s="171"/>
      <c r="F176" s="196"/>
      <c r="G176" s="171"/>
      <c r="H176" s="196"/>
      <c r="I176" s="171"/>
      <c r="J176" s="163"/>
      <c r="K176" s="171"/>
      <c r="L176" s="196"/>
      <c r="M176" s="196"/>
      <c r="N176" s="592"/>
    </row>
    <row r="177" spans="1:14" s="593" customFormat="1" ht="12.5" thickBot="1" x14ac:dyDescent="0.35">
      <c r="A177" s="887"/>
      <c r="B177" s="832"/>
      <c r="C177" s="740" t="str">
        <f ca="1">HYPERLINK(MID(CELL("filename"),SEARCH("[",CELL("filename")),SEARCH("]",CELL("filename"))-SEARCH("[",CELL("filename"))+1)&amp;"'Concepts'!" &amp; ADDRESS(MATCH("Other payment services",Concepts!$A:$A,0),1,,,),"Other payment services [sent]")</f>
        <v>Other payment services [sent]</v>
      </c>
      <c r="D177" s="196"/>
      <c r="E177" s="171"/>
      <c r="F177" s="196"/>
      <c r="G177" s="171"/>
      <c r="H177" s="196"/>
      <c r="I177" s="171"/>
      <c r="J177" s="163"/>
      <c r="K177" s="171"/>
      <c r="L177" s="196"/>
      <c r="M177" s="196"/>
      <c r="N177" s="592"/>
    </row>
    <row r="178" spans="1:14" s="593" customFormat="1" x14ac:dyDescent="0.3">
      <c r="D178" s="592"/>
      <c r="F178" s="592"/>
      <c r="H178" s="592"/>
      <c r="J178" s="157"/>
      <c r="L178" s="592"/>
      <c r="M178" s="592"/>
      <c r="N178" s="592"/>
    </row>
    <row r="179" spans="1:14" s="593" customFormat="1" ht="12.5" thickBot="1" x14ac:dyDescent="0.35">
      <c r="A179" s="742"/>
      <c r="B179" s="742"/>
      <c r="C179" s="742"/>
      <c r="D179" s="743"/>
      <c r="E179" s="742"/>
      <c r="F179" s="592"/>
      <c r="H179" s="592"/>
      <c r="J179" s="157"/>
      <c r="L179" s="592"/>
      <c r="M179" s="592"/>
      <c r="N179" s="592"/>
    </row>
    <row r="180" spans="1:14" s="593" customFormat="1" ht="26.15" customHeight="1" thickBot="1" x14ac:dyDescent="0.35">
      <c r="A180" s="885" t="str">
        <f ca="1">HYPERLINK(MID(CELL("filename"),SEARCH("[",CELL("filename")),SEARCH("]",CELL("filename"))-SEARCH("[",CELL("filename"))+1)&amp;"'Concepts'!" &amp; ADDRESS(MATCH("Payment initiation service",Concepts!$A:$A,0),1,,,),"Payment initiation services")</f>
        <v>Payment initiation services</v>
      </c>
      <c r="B180" s="831" t="s">
        <v>239</v>
      </c>
      <c r="C180" s="792" t="str">
        <f ca="1">HYPERLINK(MID(CELL("filename"),SEARCH("[",CELL("filename")),SEARCH("]",CELL("filename"))-SEARCH("[",CELL("filename"))+1)&amp;"'Concepts'!" &amp; ADDRESS(MATCH("Remote payment transaction",Concepts!$A:$A,0),1,,,),"initiated via remote payment channel")</f>
        <v>initiated via remote payment channel</v>
      </c>
      <c r="D180" s="852" t="s">
        <v>189</v>
      </c>
      <c r="E180" s="674"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F180" s="592"/>
      <c r="H180" s="592"/>
      <c r="J180" s="157"/>
      <c r="L180" s="592"/>
      <c r="M180" s="592"/>
      <c r="N180" s="592"/>
    </row>
    <row r="181" spans="1:14" s="593" customFormat="1" ht="27" customHeight="1" thickBot="1" x14ac:dyDescent="0.35">
      <c r="A181" s="886"/>
      <c r="B181" s="884"/>
      <c r="C181" s="189" t="str">
        <f ca="1">HYPERLINK(MID(CELL("filename"),SEARCH("[",CELL("filename")),SEARCH("]",CELL("filename"))-SEARCH("[",CELL("filename"))+1)&amp;"'Concepts'!" &amp; ADDRESS(MATCH("Non-remote payment transaction",Concepts!$A:$A,0),1,,,),"Initiated via non-remote payment channel")</f>
        <v>Initiated via non-remote payment channel</v>
      </c>
      <c r="D181" s="853"/>
      <c r="E181" s="186"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F181" s="592"/>
      <c r="H181" s="592"/>
      <c r="J181" s="157"/>
      <c r="L181" s="592"/>
      <c r="M181" s="592"/>
      <c r="N181" s="592"/>
    </row>
    <row r="182" spans="1:14" s="593" customFormat="1" x14ac:dyDescent="0.25">
      <c r="A182" s="886"/>
      <c r="B182" s="831" t="s">
        <v>239</v>
      </c>
      <c r="C182" s="678" t="str">
        <f ca="1">HYPERLINK(MID(CELL("filename"),SEARCH("[",CELL("filename")),SEARCH("]",CELL("filename"))-SEARCH("[",CELL("filename"))+1)&amp;"'Concepts'!" &amp; ADDRESS(MATCH("Credit transfer",Concepts!$A:$A,0),1,,,),"Credit transfers")</f>
        <v>Credit transfers</v>
      </c>
      <c r="D182" s="745"/>
      <c r="E182" s="745"/>
      <c r="F182" s="592"/>
      <c r="H182" s="592"/>
      <c r="J182" s="157"/>
      <c r="L182" s="592"/>
      <c r="M182" s="592"/>
      <c r="N182" s="592"/>
    </row>
    <row r="183" spans="1:14" s="593" customFormat="1" ht="12.5" thickBot="1" x14ac:dyDescent="0.3">
      <c r="A183" s="887"/>
      <c r="B183" s="832"/>
      <c r="C183" s="186" t="str">
        <f ca="1">HYPERLINK(MID(CELL("filename"),SEARCH("[",CELL("filename")),SEARCH("]",CELL("filename"))-SEARCH("[",CELL("filename"))+1)&amp;"'Concepts'!" &amp; ADDRESS(MATCH("Other (than credit transfers)",Concepts!$A:$A,0),1,,,),"Other")</f>
        <v>Other</v>
      </c>
      <c r="D183" s="745"/>
      <c r="E183" s="745"/>
      <c r="F183" s="592"/>
      <c r="H183" s="592"/>
      <c r="J183" s="157"/>
      <c r="L183" s="592"/>
      <c r="M183" s="592"/>
      <c r="N183" s="592"/>
    </row>
    <row r="184" spans="1:14" s="593" customFormat="1" x14ac:dyDescent="0.25">
      <c r="A184" s="746"/>
      <c r="B184" s="746"/>
      <c r="C184" s="746"/>
      <c r="D184" s="746"/>
      <c r="E184" s="746"/>
      <c r="F184" s="592"/>
      <c r="H184" s="592"/>
      <c r="J184" s="157"/>
      <c r="L184" s="592"/>
      <c r="M184" s="592"/>
      <c r="N184" s="592"/>
    </row>
    <row r="185" spans="1:14" s="593" customFormat="1" ht="12.5" thickBot="1" x14ac:dyDescent="0.3">
      <c r="A185" s="746"/>
      <c r="B185" s="746"/>
      <c r="C185" s="746"/>
      <c r="D185" s="746"/>
      <c r="E185" s="746"/>
      <c r="F185" s="592"/>
      <c r="H185" s="592"/>
      <c r="J185" s="157"/>
      <c r="L185" s="592"/>
      <c r="M185" s="592"/>
      <c r="N185" s="592"/>
    </row>
    <row r="186" spans="1:14" s="593" customFormat="1" x14ac:dyDescent="0.25">
      <c r="A186" s="885" t="str">
        <f ca="1">HYPERLINK(MID(CELL("filename"),SEARCH("[",CELL("filename")),SEARCH("]",CELL("filename"))-SEARCH("[",CELL("filename"))+1)&amp;"'Concepts'!" &amp; ADDRESS(MATCH("Other services not included in Directive (EU) 2015/2366",Concepts!$A:$A,0),1,,,),"Other services (not included in Directive (EU) 2015/2366)")</f>
        <v>Other services (not included in Directive (EU) 2015/2366)</v>
      </c>
      <c r="B186" s="831" t="s">
        <v>1515</v>
      </c>
      <c r="C186" s="674" t="str">
        <f ca="1">HYPERLINK(MID(CELL("filename"),SEARCH("[",CELL("filename")),SEARCH("]",CELL("filename"))-SEARCH("[",CELL("filename"))+1)&amp;"'Concepts'!" &amp; ADDRESS(MATCH("Credits to the accounts by simple book entry",Concepts!$A:$A,0),1,,,),"Credits to the accounts by simple book entry")</f>
        <v>Credits to the accounts by simple book entry</v>
      </c>
      <c r="D186" s="746"/>
      <c r="E186" s="746"/>
      <c r="F186" s="592"/>
      <c r="H186" s="592"/>
      <c r="J186" s="157"/>
      <c r="L186" s="592"/>
      <c r="M186" s="592"/>
      <c r="N186" s="592"/>
    </row>
    <row r="187" spans="1:14" s="593" customFormat="1" x14ac:dyDescent="0.25">
      <c r="A187" s="886"/>
      <c r="B187" s="884"/>
      <c r="C187" s="678" t="str">
        <f ca="1">HYPERLINK(MID(CELL("filename"),SEARCH("[",CELL("filename")),SEARCH("]",CELL("filename"))-SEARCH("[",CELL("filename"))+1)&amp;"'Concepts'!" &amp; ADDRESS(MATCH("Debits from the accounts by simple book entry",Concepts!$A:$A,0),1,,,),"Debits from the accounts by simple book entry")</f>
        <v>Debits from the accounts by simple book entry</v>
      </c>
      <c r="D187" s="746"/>
      <c r="E187" s="746"/>
      <c r="F187" s="592"/>
      <c r="H187" s="592"/>
      <c r="J187" s="157"/>
      <c r="L187" s="592"/>
      <c r="M187" s="592"/>
      <c r="N187" s="592"/>
    </row>
    <row r="188" spans="1:14" s="593" customFormat="1" ht="12.5" thickBot="1" x14ac:dyDescent="0.3">
      <c r="A188" s="887"/>
      <c r="B188" s="832"/>
      <c r="C188" s="186" t="str">
        <f ca="1">HYPERLINK(MID(CELL("filename"),SEARCH("[",CELL("filename")),SEARCH("]",CELL("filename"))-SEARCH("[",CELL("filename"))+1)&amp;"'Concepts'!" &amp; ADDRESS(MATCH("Other (than credits to and debits from the accounts by simple book entry)",Concepts!$A:$A,0),1,,,),"Other")</f>
        <v>Other</v>
      </c>
      <c r="D188" s="747"/>
      <c r="E188" s="746"/>
      <c r="F188" s="592"/>
      <c r="H188" s="592"/>
      <c r="J188" s="157"/>
      <c r="L188" s="592"/>
      <c r="M188" s="592"/>
      <c r="N188" s="592"/>
    </row>
  </sheetData>
  <sheetProtection algorithmName="SHA-512" hashValue="zDOXYGwPLozexNbk95Im7yu0mnQo1KErx2zPaFnye+sZqR0TQw4JIpQa3xd6fag3PKIkv2hoRGMCcw1ANMCbrg==" saltValue="dOSmUIUAk5AdTWL7+l42eA==" spinCount="100000" sheet="1" objects="1" scenarios="1"/>
  <mergeCells count="135">
    <mergeCell ref="F61:F62"/>
    <mergeCell ref="E61:E104"/>
    <mergeCell ref="K20:K21"/>
    <mergeCell ref="H31:H33"/>
    <mergeCell ref="J31:J33"/>
    <mergeCell ref="L31:L33"/>
    <mergeCell ref="K32:K33"/>
    <mergeCell ref="H49:I49"/>
    <mergeCell ref="J83:J84"/>
    <mergeCell ref="J87:J89"/>
    <mergeCell ref="J90:J96"/>
    <mergeCell ref="K90:K93"/>
    <mergeCell ref="L90:L96"/>
    <mergeCell ref="I51:I52"/>
    <mergeCell ref="H22:I22"/>
    <mergeCell ref="H23:H28"/>
    <mergeCell ref="J19:J21"/>
    <mergeCell ref="L19:L21"/>
    <mergeCell ref="I68:I70"/>
    <mergeCell ref="B10:B177"/>
    <mergeCell ref="C10:C45"/>
    <mergeCell ref="D10:D11"/>
    <mergeCell ref="D12:D40"/>
    <mergeCell ref="E13:E39"/>
    <mergeCell ref="F13:F16"/>
    <mergeCell ref="G14:G16"/>
    <mergeCell ref="H14:H16"/>
    <mergeCell ref="F17:F39"/>
    <mergeCell ref="G17:G28"/>
    <mergeCell ref="H17:H18"/>
    <mergeCell ref="H19:H21"/>
    <mergeCell ref="D42:E42"/>
    <mergeCell ref="D43:D45"/>
    <mergeCell ref="C46:C56"/>
    <mergeCell ref="D46:D47"/>
    <mergeCell ref="E109:E111"/>
    <mergeCell ref="E112:E114"/>
    <mergeCell ref="D48:D49"/>
    <mergeCell ref="G29:G39"/>
    <mergeCell ref="H29:H30"/>
    <mergeCell ref="D53:E53"/>
    <mergeCell ref="D54:D56"/>
    <mergeCell ref="C57:C108"/>
    <mergeCell ref="D50:D52"/>
    <mergeCell ref="F50:F52"/>
    <mergeCell ref="H50:H52"/>
    <mergeCell ref="E51:E52"/>
    <mergeCell ref="H34:I34"/>
    <mergeCell ref="H35:H39"/>
    <mergeCell ref="M71:M74"/>
    <mergeCell ref="N71:N74"/>
    <mergeCell ref="K74:K76"/>
    <mergeCell ref="H63:H64"/>
    <mergeCell ref="J63:J64"/>
    <mergeCell ref="H65:H67"/>
    <mergeCell ref="H68:H76"/>
    <mergeCell ref="J68:J70"/>
    <mergeCell ref="J71:J76"/>
    <mergeCell ref="K71:K73"/>
    <mergeCell ref="L71:L76"/>
    <mergeCell ref="I71:I73"/>
    <mergeCell ref="I74:I76"/>
    <mergeCell ref="D57:D58"/>
    <mergeCell ref="D59:D104"/>
    <mergeCell ref="E59:E60"/>
    <mergeCell ref="F59:F60"/>
    <mergeCell ref="M90:M94"/>
    <mergeCell ref="I128:I132"/>
    <mergeCell ref="J128:J132"/>
    <mergeCell ref="G135:G150"/>
    <mergeCell ref="H135:H142"/>
    <mergeCell ref="I135:K135"/>
    <mergeCell ref="I136:I140"/>
    <mergeCell ref="J136:J140"/>
    <mergeCell ref="H143:H150"/>
    <mergeCell ref="C109:C121"/>
    <mergeCell ref="D109:D117"/>
    <mergeCell ref="F109:F111"/>
    <mergeCell ref="F112:F117"/>
    <mergeCell ref="G112:I112"/>
    <mergeCell ref="G113:G116"/>
    <mergeCell ref="H113:H116"/>
    <mergeCell ref="D118:E118"/>
    <mergeCell ref="D119:D121"/>
    <mergeCell ref="E115:E117"/>
    <mergeCell ref="N90:N94"/>
    <mergeCell ref="K94:K96"/>
    <mergeCell ref="I87:I89"/>
    <mergeCell ref="I90:I92"/>
    <mergeCell ref="H97:H104"/>
    <mergeCell ref="D105:E105"/>
    <mergeCell ref="D106:D108"/>
    <mergeCell ref="F125:F127"/>
    <mergeCell ref="I127:K127"/>
    <mergeCell ref="I93:I96"/>
    <mergeCell ref="F63:F104"/>
    <mergeCell ref="G63:G82"/>
    <mergeCell ref="H77:H82"/>
    <mergeCell ref="G83:G104"/>
    <mergeCell ref="H83:H84"/>
    <mergeCell ref="H85:H86"/>
    <mergeCell ref="H87:H96"/>
    <mergeCell ref="E151:E169"/>
    <mergeCell ref="F151:F169"/>
    <mergeCell ref="G151:G157"/>
    <mergeCell ref="H151:H157"/>
    <mergeCell ref="A180:A183"/>
    <mergeCell ref="B180:B181"/>
    <mergeCell ref="D180:D181"/>
    <mergeCell ref="B182:B183"/>
    <mergeCell ref="A186:A188"/>
    <mergeCell ref="B186:B188"/>
    <mergeCell ref="D171:D173"/>
    <mergeCell ref="C174:C175"/>
    <mergeCell ref="D174:D175"/>
    <mergeCell ref="C122:C173"/>
    <mergeCell ref="D122:D123"/>
    <mergeCell ref="D124:D127"/>
    <mergeCell ref="E125:E127"/>
    <mergeCell ref="D170:E170"/>
    <mergeCell ref="D128:D169"/>
    <mergeCell ref="E128:E150"/>
    <mergeCell ref="F128:F150"/>
    <mergeCell ref="G128:G134"/>
    <mergeCell ref="H128:H134"/>
    <mergeCell ref="A10:A177"/>
    <mergeCell ref="I151:K151"/>
    <mergeCell ref="I152:I155"/>
    <mergeCell ref="J152:J155"/>
    <mergeCell ref="G158:G169"/>
    <mergeCell ref="H158:H164"/>
    <mergeCell ref="I158:K158"/>
    <mergeCell ref="I159:I162"/>
    <mergeCell ref="J159:J162"/>
    <mergeCell ref="H165:H169"/>
  </mergeCells>
  <hyperlinks>
    <hyperlink ref="A1" location="INDEX!A1" display="Back to INDEX" xr:uid="{00000000-0004-0000-08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A1:Q53"/>
  <sheetViews>
    <sheetView showGridLines="0" zoomScaleNormal="100" workbookViewId="0"/>
  </sheetViews>
  <sheetFormatPr defaultColWidth="10.296875" defaultRowHeight="12" x14ac:dyDescent="0.3"/>
  <cols>
    <col min="1" max="1" width="26.19921875" style="162" customWidth="1"/>
    <col min="2" max="2" width="11.296875" style="163" customWidth="1"/>
    <col min="3" max="3" width="56.796875" style="162" customWidth="1"/>
    <col min="4" max="4" width="11.19921875" style="163" customWidth="1"/>
    <col min="5" max="5" width="56.796875" style="162" customWidth="1"/>
    <col min="6" max="6" width="12" style="163" customWidth="1"/>
    <col min="7" max="7" width="56.796875" style="162" customWidth="1"/>
    <col min="8" max="8" width="14" style="163" customWidth="1"/>
    <col min="9" max="9" width="55" style="162" bestFit="1" customWidth="1"/>
    <col min="10" max="10" width="9.69921875" style="163" customWidth="1"/>
    <col min="11" max="11" width="38.796875" style="162" customWidth="1"/>
    <col min="12" max="12" width="10.296875" style="162"/>
    <col min="13" max="13" width="56.796875" style="162" customWidth="1"/>
    <col min="14" max="14" width="7.19921875" style="162" bestFit="1" customWidth="1"/>
    <col min="15" max="15" width="31.69921875" style="162" customWidth="1"/>
    <col min="16" max="16" width="27.296875" style="162" customWidth="1"/>
    <col min="17" max="16384" width="10.296875" style="162"/>
  </cols>
  <sheetData>
    <row r="1" spans="1:15" ht="13" x14ac:dyDescent="0.3">
      <c r="A1" s="575" t="s">
        <v>1780</v>
      </c>
    </row>
    <row r="2" spans="1:15" s="158" customFormat="1" ht="15.5" x14ac:dyDescent="0.25">
      <c r="A2" s="42" t="s">
        <v>1535</v>
      </c>
      <c r="C2" s="162"/>
      <c r="D2" s="154"/>
      <c r="E2" s="154"/>
    </row>
    <row r="3" spans="1:15" s="158" customFormat="1" ht="14.15" customHeight="1" x14ac:dyDescent="0.25">
      <c r="A3" s="167" t="s">
        <v>1552</v>
      </c>
      <c r="C3" s="162"/>
      <c r="D3" s="154"/>
      <c r="E3" s="154"/>
    </row>
    <row r="4" spans="1:15" s="158" customFormat="1" ht="14.15" customHeight="1" x14ac:dyDescent="0.25">
      <c r="A4" s="167" t="s">
        <v>1562</v>
      </c>
      <c r="C4" s="162"/>
      <c r="D4" s="154"/>
      <c r="E4" s="154"/>
    </row>
    <row r="5" spans="1:15" s="158" customFormat="1" ht="14.15" customHeight="1" x14ac:dyDescent="0.25">
      <c r="A5" s="167" t="s">
        <v>1553</v>
      </c>
      <c r="C5" s="162"/>
      <c r="D5" s="154"/>
      <c r="E5" s="154"/>
    </row>
    <row r="6" spans="1:15" s="158" customFormat="1" ht="14.15" customHeight="1" x14ac:dyDescent="0.25">
      <c r="A6" s="580" t="s">
        <v>1697</v>
      </c>
      <c r="B6" s="549"/>
      <c r="C6" s="581"/>
      <c r="D6" s="582"/>
      <c r="E6" s="582"/>
      <c r="F6" s="549"/>
    </row>
    <row r="7" spans="1:15" s="549" customFormat="1" ht="14.15" customHeight="1" x14ac:dyDescent="0.25">
      <c r="A7" s="580"/>
      <c r="C7" s="581"/>
      <c r="D7" s="582"/>
      <c r="E7" s="582"/>
    </row>
    <row r="8" spans="1:15" s="158" customFormat="1" thickBot="1" x14ac:dyDescent="0.3">
      <c r="A8" s="206" t="s">
        <v>1685</v>
      </c>
      <c r="C8" s="574" t="s">
        <v>1686</v>
      </c>
      <c r="D8" s="574"/>
      <c r="E8" s="574" t="s">
        <v>1687</v>
      </c>
      <c r="F8" s="574"/>
      <c r="G8" s="574" t="s">
        <v>1688</v>
      </c>
      <c r="H8" s="574"/>
      <c r="I8" s="574" t="s">
        <v>1689</v>
      </c>
      <c r="K8" s="574" t="s">
        <v>1690</v>
      </c>
      <c r="L8" s="574"/>
      <c r="M8" s="574" t="s">
        <v>1691</v>
      </c>
      <c r="N8" s="574"/>
      <c r="O8" s="574" t="s">
        <v>1692</v>
      </c>
    </row>
    <row r="9" spans="1:15" ht="12.5" thickBot="1" x14ac:dyDescent="0.35">
      <c r="A9" s="885" t="str">
        <f ca="1">HYPERLINK(MID(CELL("filename"),SEARCH("[",CELL("filename")),SEARCH("]",CELL("filename"))-SEARCH("[",CELL("filename"))+1)&amp;"'Concepts'!" &amp; ADDRESS(MATCH("Total payment transactions involving non-MFIs",Concepts!$A:$A,0),1,,,),"Total payment transactions involving non-MFIs [received]")</f>
        <v>Total payment transactions involving non-MFIs [received]</v>
      </c>
      <c r="B9" s="831" t="s">
        <v>239</v>
      </c>
      <c r="C9" s="673" t="str">
        <f ca="1">HYPERLINK(MID(CELL("filename"),SEARCH("[",CELL("filename")),SEARCH("]",CELL("filename"))-SEARCH("[",CELL("filename"))+1)&amp;"'Concepts'!" &amp; ADDRESS(MATCH("Credit transfer",Concepts!$A:$A,0),1,,,),"Credit transfers [received]")</f>
        <v>Credit transfers [received]</v>
      </c>
    </row>
    <row r="10" spans="1:15" ht="12.5" thickBot="1" x14ac:dyDescent="0.35">
      <c r="A10" s="886"/>
      <c r="B10" s="884"/>
      <c r="C10" s="673" t="str">
        <f ca="1">HYPERLINK(MID(CELL("filename"),SEARCH("[",CELL("filename")),SEARCH("]",CELL("filename"))-SEARCH("[",CELL("filename"))+1)&amp;"'Concepts'!" &amp; ADDRESS(MATCH("Direct debit",Concepts!$A:$A,0),1,,,),"Direct debits [received]")</f>
        <v>Direct debits [received]</v>
      </c>
    </row>
    <row r="11" spans="1:15" x14ac:dyDescent="0.3">
      <c r="A11" s="886"/>
      <c r="B11" s="884"/>
      <c r="C11" s="885"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aquired by resident PSP (except cards with an e-money function only) [received]")</f>
        <v>Card-based payment transactions aquired by resident PSP (except cards with an e-money function only) [received]</v>
      </c>
      <c r="D11" s="906" t="s">
        <v>239</v>
      </c>
      <c r="E11" s="891" t="str">
        <f ca="1">HYPERLINK(MID(CELL("filename"),SEARCH("[",CELL("filename")),SEARCH("]",CELL("filename"))-SEARCH("[",CELL("filename"))+1)&amp;"'Concepts'!" &amp; ADDRESS(MATCH("Initiated non-electronically",Concepts!$A:$A,0),1,,,),"Initiated non-electronically")</f>
        <v>Initiated non-electronically</v>
      </c>
      <c r="F11" s="906" t="s">
        <v>239</v>
      </c>
      <c r="G11" s="674" t="str">
        <f ca="1">HYPERLINK(MID(CELL("filename"),SEARCH("[",CELL("filename")),SEARCH("]",CELL("filename"))-SEARCH("[",CELL("filename"))+1)&amp;"'Concepts'!" &amp; ADDRESS(MATCH("Non-remote payment transaction",Concepts!$A:$A,0),1,,,),"Initiated via non-remote payment channel")</f>
        <v>Initiated via non-remote payment channel</v>
      </c>
      <c r="H11" s="172"/>
      <c r="I11" s="169"/>
      <c r="J11" s="197"/>
      <c r="K11" s="169"/>
      <c r="L11" s="198"/>
      <c r="M11" s="198"/>
      <c r="N11" s="169"/>
      <c r="O11" s="169"/>
    </row>
    <row r="12" spans="1:15" ht="12.5" thickBot="1" x14ac:dyDescent="0.35">
      <c r="A12" s="886"/>
      <c r="B12" s="884"/>
      <c r="C12" s="904"/>
      <c r="D12" s="907"/>
      <c r="E12" s="946"/>
      <c r="F12" s="908"/>
      <c r="G12" s="186" t="str">
        <f ca="1">HYPERLINK(MID(CELL("filename"),SEARCH("[",CELL("filename")),SEARCH("]",CELL("filename"))-SEARCH("[",CELL("filename"))+1)&amp;"'Concepts'!" &amp; ADDRESS(MATCH("Remote payment transaction",Concepts!$A:$A,0),1,,,),"Initiated via remote payment channel")</f>
        <v>Initiated via remote payment channel</v>
      </c>
      <c r="H12" s="172"/>
      <c r="I12" s="169"/>
      <c r="J12" s="197"/>
      <c r="K12" s="169"/>
      <c r="L12" s="198"/>
      <c r="M12" s="198"/>
      <c r="N12" s="169"/>
      <c r="O12" s="169"/>
    </row>
    <row r="13" spans="1:15" x14ac:dyDescent="0.25">
      <c r="A13" s="886"/>
      <c r="B13" s="884"/>
      <c r="C13" s="904"/>
      <c r="D13" s="907"/>
      <c r="E13" s="885" t="str">
        <f ca="1">HYPERLINK(MID(CELL("filename"),SEARCH("[",CELL("filename")),SEARCH("]",CELL("filename"))-SEARCH("[",CELL("filename"))+1)&amp;"'Concepts'!" &amp; ADDRESS(MATCH("Initiated electronically",Concepts!$A:$A,0),1,,,),"Initiated electronically")</f>
        <v>Initiated electronically</v>
      </c>
      <c r="F13" s="906" t="s">
        <v>239</v>
      </c>
      <c r="G13" s="885" t="str">
        <f ca="1">HYPERLINK(MID(CELL("filename"),SEARCH("[",CELL("filename")),SEARCH("]",CELL("filename"))-SEARCH("[",CELL("filename"))+1)&amp;"'Concepts'!" &amp; ADDRESS(MATCH("Non-remote payment transaction",Concepts!$A:$A,0),1,,,),"via non-remote payment channel")</f>
        <v>via non-remote payment channel</v>
      </c>
      <c r="H13" s="921" t="s">
        <v>239</v>
      </c>
      <c r="I13" s="564" t="str">
        <f ca="1">HYPERLINK(MID(CELL("filename"),SEARCH("[",CELL("filename")),SEARCH("]",CELL("filename"))-SEARCH("[",CELL("filename"))+1)&amp;"'Concepts'!" &amp; ADDRESS(MATCH("Initiated at a physical EFTPOS",Concepts!$A:$A,0),1,,,),"Initiated at a physical EFTPOS")</f>
        <v>Initiated at a physical EFTPOS</v>
      </c>
      <c r="J13" s="205"/>
      <c r="K13" s="169"/>
      <c r="L13" s="197"/>
      <c r="M13" s="169"/>
      <c r="N13" s="168"/>
      <c r="O13" s="169"/>
    </row>
    <row r="14" spans="1:15" x14ac:dyDescent="0.3">
      <c r="A14" s="886"/>
      <c r="B14" s="884"/>
      <c r="C14" s="904"/>
      <c r="D14" s="907"/>
      <c r="E14" s="904"/>
      <c r="F14" s="907"/>
      <c r="G14" s="904"/>
      <c r="H14" s="915"/>
      <c r="I14" s="565" t="str">
        <f ca="1">HYPERLINK(MID(CELL("filename"),SEARCH("[",CELL("filename")),SEARCH("]",CELL("filename"))-SEARCH("[",CELL("filename"))+1)&amp;"'Concepts'!" &amp; ADDRESS(MATCH("Initiated at an ATM",Concepts!$A:$A,0),1,,,),"Initiated at an ATM")</f>
        <v>Initiated at an ATM</v>
      </c>
      <c r="J14" s="197"/>
      <c r="K14" s="169"/>
      <c r="L14" s="198"/>
      <c r="M14" s="198"/>
      <c r="N14" s="169"/>
      <c r="O14" s="169"/>
    </row>
    <row r="15" spans="1:15" ht="12.5" thickBot="1" x14ac:dyDescent="0.35">
      <c r="A15" s="886"/>
      <c r="B15" s="884"/>
      <c r="C15" s="904"/>
      <c r="D15" s="907"/>
      <c r="E15" s="904"/>
      <c r="F15" s="907"/>
      <c r="G15" s="904"/>
      <c r="H15" s="916"/>
      <c r="I15" s="186" t="str">
        <f ca="1">HYPERLINK(MID(CELL("filename"),SEARCH("[",CELL("filename")),SEARCH("]",CELL("filename"))-SEARCH("[",CELL("filename"))+1)&amp;"'Concepts'!" &amp; ADDRESS(MATCH("Other (initiation channel)",Concepts!$A:$A,0),1,,,),"Other")</f>
        <v>Other</v>
      </c>
      <c r="J15" s="197"/>
      <c r="K15" s="169"/>
      <c r="L15" s="198"/>
      <c r="M15" s="198"/>
      <c r="N15" s="169"/>
      <c r="O15" s="169"/>
    </row>
    <row r="16" spans="1:15" ht="15" customHeight="1" x14ac:dyDescent="0.3">
      <c r="A16" s="886"/>
      <c r="B16" s="884"/>
      <c r="C16" s="904"/>
      <c r="D16" s="907"/>
      <c r="E16" s="904"/>
      <c r="F16" s="907"/>
      <c r="G16" s="904"/>
      <c r="H16" s="921" t="s">
        <v>239</v>
      </c>
      <c r="I16" s="905" t="str">
        <f ca="1">HYPERLINK(MID(CELL("filename"),SEARCH("[",CELL("filename")),SEARCH("]",CELL("filename"))-SEARCH("[",CELL("filename"))+1)&amp;"'Concepts'!" &amp; ADDRESS(MATCH("PCS VISA",Concepts!$A:$A,0),1,,,),"Card-based payment instruments issued under PCS VISA")</f>
        <v>Card-based payment instruments issued under PCS VISA</v>
      </c>
      <c r="J16" s="936" t="s">
        <v>239</v>
      </c>
      <c r="K16" s="564" t="str">
        <f ca="1">HYPERLINK(MID(CELL("filename"),SEARCH("[",CELL("filename")),SEARCH("]",CELL("filename"))-SEARCH("[",CELL("filename"))+1)&amp;"'Concepts'!" &amp; ADDRESS(MATCH("Debit card",Concepts!$A:$A,0),1,,,),"with a debit card")</f>
        <v>with a debit card</v>
      </c>
      <c r="L16" s="198"/>
      <c r="M16" s="198"/>
      <c r="N16" s="169"/>
      <c r="O16" s="169"/>
    </row>
    <row r="17" spans="1:17" x14ac:dyDescent="0.3">
      <c r="A17" s="886"/>
      <c r="B17" s="884"/>
      <c r="C17" s="904"/>
      <c r="D17" s="907"/>
      <c r="E17" s="904"/>
      <c r="F17" s="907"/>
      <c r="G17" s="904"/>
      <c r="H17" s="915"/>
      <c r="I17" s="904"/>
      <c r="J17" s="937"/>
      <c r="K17" s="565" t="str">
        <f ca="1">HYPERLINK(MID(CELL("filename"),SEARCH("[",CELL("filename")),SEARCH("]",CELL("filename"))-SEARCH("[",CELL("filename"))+1)&amp;"'Concepts'!" &amp; ADDRESS(MATCH("Delayed debit card",Concepts!$A:$A,0),1,,,),"with a delayed debit card")</f>
        <v>with a delayed debit card</v>
      </c>
      <c r="L17" s="198"/>
      <c r="M17" s="198"/>
      <c r="N17" s="169"/>
      <c r="O17" s="169"/>
      <c r="Q17" s="206"/>
    </row>
    <row r="18" spans="1:17" thickBot="1" x14ac:dyDescent="0.35">
      <c r="A18" s="886"/>
      <c r="B18" s="884"/>
      <c r="C18" s="904"/>
      <c r="D18" s="907"/>
      <c r="E18" s="904"/>
      <c r="F18" s="907"/>
      <c r="G18" s="904"/>
      <c r="H18" s="915"/>
      <c r="I18" s="904"/>
      <c r="J18" s="938"/>
      <c r="K18" s="186" t="str">
        <f ca="1">HYPERLINK(MID(CELL("filename"),SEARCH("[",CELL("filename")),SEARCH("]",CELL("filename"))-SEARCH("[",CELL("filename"))+1)&amp;"'Concepts'!" &amp; ADDRESS(MATCH("Credit card",Concepts!$A:$A,0),1,,,),"with a credit card")</f>
        <v>with a credit card</v>
      </c>
      <c r="L18" s="959" t="s">
        <v>240</v>
      </c>
      <c r="M18" s="960"/>
      <c r="N18" s="960"/>
      <c r="O18" s="960"/>
      <c r="Q18" s="206"/>
    </row>
    <row r="19" spans="1:17" ht="11.5" x14ac:dyDescent="0.3">
      <c r="A19" s="886"/>
      <c r="B19" s="884"/>
      <c r="C19" s="904"/>
      <c r="D19" s="907"/>
      <c r="E19" s="904"/>
      <c r="F19" s="907"/>
      <c r="G19" s="904"/>
      <c r="H19" s="915"/>
      <c r="I19" s="905" t="str">
        <f ca="1">HYPERLINK(MID(CELL("filename"),SEARCH("[",CELL("filename")),SEARCH("]",CELL("filename"))-SEARCH("[",CELL("filename"))+1)&amp;"'Concepts'!" &amp; ADDRESS(MATCH("PCS MASTERCARD",Concepts!$A:$A,0),1,,,),"Card-based payment instruments issued under PCS MASTERCARD")</f>
        <v>Card-based payment instruments issued under PCS MASTERCARD</v>
      </c>
      <c r="J19" s="936" t="s">
        <v>239</v>
      </c>
      <c r="K19" s="85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L19" s="941" t="s">
        <v>1554</v>
      </c>
      <c r="M19" s="885" t="str">
        <f ca="1">HYPERLINK(MID(CELL("filename"),SEARCH("[",CELL("filename")),SEARCH("]",CELL("filename"))-SEARCH("[",CELL("filename"))+1)&amp;"'Concepts'!" &amp; ADDRESS(MATCH("Issuance of a payment order by the fraudster",Concepts!$A:$A,0),1,,,),"Issuance of a payment order by the fraudster")</f>
        <v>Issuance of a payment order by the fraudster</v>
      </c>
      <c r="N19" s="961" t="s">
        <v>239</v>
      </c>
      <c r="O19" s="201" t="str">
        <f ca="1">HYPERLINK(MID(CELL("filename"),SEARCH("[",CELL("filename")),SEARCH("]",CELL("filename"))-SEARCH("[",CELL("filename"))+1)&amp;"'Concepts'!" &amp; ADDRESS(MATCH("Lost or Stolen card",Concepts!$A:$A,0),1,,,),"Lost or Stolen card")</f>
        <v>Lost or Stolen card</v>
      </c>
    </row>
    <row r="20" spans="1:17" ht="11.5" x14ac:dyDescent="0.3">
      <c r="A20" s="886"/>
      <c r="B20" s="884"/>
      <c r="C20" s="904"/>
      <c r="D20" s="907"/>
      <c r="E20" s="904"/>
      <c r="F20" s="907"/>
      <c r="G20" s="904"/>
      <c r="H20" s="915"/>
      <c r="I20" s="904"/>
      <c r="J20" s="939"/>
      <c r="K20" s="902"/>
      <c r="L20" s="942"/>
      <c r="M20" s="929"/>
      <c r="N20" s="962"/>
      <c r="O20" s="202" t="str">
        <f ca="1">HYPERLINK(MID(CELL("filename"),SEARCH("[",CELL("filename")),SEARCH("]",CELL("filename"))-SEARCH("[",CELL("filename"))+1)&amp;"'Concepts'!" &amp; ADDRESS(MATCH("Card Not Received ",Concepts!$A:$A,0),1,,,),"Card Not Received ")</f>
        <v xml:space="preserve">Card Not Received </v>
      </c>
    </row>
    <row r="21" spans="1:17" ht="11.5" x14ac:dyDescent="0.3">
      <c r="A21" s="886"/>
      <c r="B21" s="884"/>
      <c r="C21" s="904"/>
      <c r="D21" s="907"/>
      <c r="E21" s="904"/>
      <c r="F21" s="907"/>
      <c r="G21" s="904"/>
      <c r="H21" s="915"/>
      <c r="I21" s="904"/>
      <c r="J21" s="939"/>
      <c r="K21" s="902"/>
      <c r="L21" s="942"/>
      <c r="M21" s="929"/>
      <c r="N21" s="962"/>
      <c r="O21" s="202" t="str">
        <f ca="1">HYPERLINK(MID(CELL("filename"),SEARCH("[",CELL("filename")),SEARCH("]",CELL("filename"))-SEARCH("[",CELL("filename"))+1)&amp;"'Concepts'!" &amp; ADDRESS(MATCH("Counterfeit card ",Concepts!$A:$A,0),1,,,),"Counterfeit card ")</f>
        <v xml:space="preserve">Counterfeit card </v>
      </c>
    </row>
    <row r="22" spans="1:17" thickBot="1" x14ac:dyDescent="0.35">
      <c r="A22" s="886"/>
      <c r="B22" s="884"/>
      <c r="C22" s="904"/>
      <c r="D22" s="907"/>
      <c r="E22" s="904"/>
      <c r="F22" s="907"/>
      <c r="G22" s="904"/>
      <c r="H22" s="915"/>
      <c r="I22" s="905" t="str">
        <f ca="1">HYPERLINK(MID(CELL("filename"),SEARCH("[",CELL("filename")),SEARCH("]",CELL("filename"))-SEARCH("[",CELL("filename"))+1)&amp;"'Concepts'!" &amp; ADDRESS(MATCH("Other PCS",Concepts!$A:$A,0),1,,,),"Card-based payment instruments issued under other PCS")</f>
        <v>Card-based payment instruments issued under other PCS</v>
      </c>
      <c r="J22" s="939"/>
      <c r="K22" s="901"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L22" s="942"/>
      <c r="M22" s="930"/>
      <c r="N22" s="963"/>
      <c r="O22" s="186" t="str">
        <f ca="1">HYPERLINK(MID(CELL("filename"),SEARCH("[",CELL("filename")),SEARCH("]",CELL("filename"))-SEARCH("[",CELL("filename"))+1)&amp;"'Concepts'!" &amp; ADDRESS(MATCH("Other (fraud type)",Concepts!$A:$A,0),1,,,),"Other")</f>
        <v>Other</v>
      </c>
    </row>
    <row r="23" spans="1:17" ht="11.5" x14ac:dyDescent="0.3">
      <c r="A23" s="886"/>
      <c r="B23" s="884"/>
      <c r="C23" s="904"/>
      <c r="D23" s="907"/>
      <c r="E23" s="904"/>
      <c r="F23" s="907"/>
      <c r="G23" s="904"/>
      <c r="H23" s="915"/>
      <c r="I23" s="904"/>
      <c r="J23" s="939"/>
      <c r="K23" s="902"/>
      <c r="L23" s="942"/>
      <c r="M23" s="20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N23" s="169"/>
      <c r="O23" s="169"/>
    </row>
    <row r="24" spans="1:17" thickBot="1" x14ac:dyDescent="0.35">
      <c r="A24" s="886"/>
      <c r="B24" s="884"/>
      <c r="C24" s="904"/>
      <c r="D24" s="907"/>
      <c r="E24" s="904"/>
      <c r="F24" s="907"/>
      <c r="G24" s="904"/>
      <c r="H24" s="915"/>
      <c r="I24" s="920"/>
      <c r="J24" s="940"/>
      <c r="K24" s="903"/>
      <c r="L24" s="943"/>
      <c r="M24" s="204" t="str">
        <f ca="1">HYPERLINK(MID(CELL("filename"),SEARCH("[",CELL("filename")),SEARCH("]",CELL("filename"))-SEARCH("[",CELL("filename"))+1)&amp;"'Concepts'!" &amp; ADDRESS(MATCH("Manipulation of the payer",Concepts!$A:$A,0),1,,,),"Manipulation of the payer to make a card payment")</f>
        <v>Manipulation of the payer to make a card payment</v>
      </c>
      <c r="N24" s="169"/>
      <c r="O24" s="169"/>
    </row>
    <row r="25" spans="1:17" ht="12.5" thickBot="1" x14ac:dyDescent="0.3">
      <c r="A25" s="886"/>
      <c r="B25" s="884"/>
      <c r="C25" s="904"/>
      <c r="D25" s="907"/>
      <c r="E25" s="904"/>
      <c r="F25" s="907"/>
      <c r="G25" s="904"/>
      <c r="H25" s="906" t="s">
        <v>1551</v>
      </c>
      <c r="I25" s="199" t="s">
        <v>249</v>
      </c>
      <c r="J25" s="168"/>
      <c r="K25" s="168"/>
      <c r="L25" s="198"/>
      <c r="M25" s="169"/>
      <c r="N25" s="169"/>
      <c r="O25" s="169"/>
    </row>
    <row r="26" spans="1:17" x14ac:dyDescent="0.3">
      <c r="A26" s="886"/>
      <c r="B26" s="884"/>
      <c r="C26" s="904"/>
      <c r="D26" s="907"/>
      <c r="E26" s="904"/>
      <c r="F26" s="907"/>
      <c r="G26" s="904"/>
      <c r="H26" s="907"/>
      <c r="I26" s="565" t="str">
        <f ca="1">HYPERLINK(MID(CELL("filename"),SEARCH("[",CELL("filename")),SEARCH("]",CELL("filename"))-SEARCH("[",CELL("filename"))+1)&amp;"'Concepts'!" &amp; ADDRESS(MATCH("Recurring transaction",Concepts!$A:$A,0),1,,,),"Recurring transaction")</f>
        <v>Recurring transaction</v>
      </c>
      <c r="J26" s="197"/>
      <c r="K26" s="169"/>
      <c r="L26" s="197"/>
      <c r="M26" s="169"/>
      <c r="N26" s="169"/>
      <c r="O26" s="169"/>
    </row>
    <row r="27" spans="1:17" x14ac:dyDescent="0.3">
      <c r="A27" s="886"/>
      <c r="B27" s="884"/>
      <c r="C27" s="904"/>
      <c r="D27" s="907"/>
      <c r="E27" s="904"/>
      <c r="F27" s="907"/>
      <c r="G27" s="904"/>
      <c r="H27" s="907"/>
      <c r="I27" s="565" t="str">
        <f ca="1">HYPERLINK(MID(CELL("filename"),SEARCH("[",CELL("filename")),SEARCH("]",CELL("filename"))-SEARCH("[",CELL("filename"))+1)&amp;"'Concepts'!" &amp; ADDRESS(MATCH("Contactless low value",Concepts!$A:$A,0),1,,,),"Contactless low value")</f>
        <v>Contactless low value</v>
      </c>
      <c r="J27" s="197"/>
      <c r="K27" s="169"/>
      <c r="L27" s="198"/>
      <c r="M27" s="169"/>
      <c r="N27" s="169"/>
      <c r="O27" s="169"/>
    </row>
    <row r="28" spans="1:17" x14ac:dyDescent="0.3">
      <c r="A28" s="886"/>
      <c r="B28" s="884"/>
      <c r="C28" s="904"/>
      <c r="D28" s="907"/>
      <c r="E28" s="904"/>
      <c r="F28" s="907"/>
      <c r="G28" s="904"/>
      <c r="H28" s="907"/>
      <c r="I28" s="565"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28" s="197"/>
      <c r="K28" s="169"/>
      <c r="L28" s="198"/>
      <c r="M28" s="169"/>
      <c r="N28" s="169"/>
      <c r="O28" s="169"/>
    </row>
    <row r="29" spans="1:17" ht="12.5" thickBot="1" x14ac:dyDescent="0.35">
      <c r="A29" s="886"/>
      <c r="B29" s="884"/>
      <c r="C29" s="904"/>
      <c r="D29" s="907"/>
      <c r="E29" s="904"/>
      <c r="F29" s="907"/>
      <c r="G29" s="920"/>
      <c r="H29" s="908"/>
      <c r="I29" s="565" t="str">
        <f ca="1">HYPERLINK(MID(CELL("filename"),SEARCH("[",CELL("filename")),SEARCH("]",CELL("filename"))-SEARCH("[",CELL("filename"))+1)&amp;"'Concepts'!" &amp; ADDRESS(MATCH("Other (reason for non-SCA)",Concepts!$A:$A,0),1,,,),"Other")</f>
        <v>Other</v>
      </c>
      <c r="J29" s="197"/>
      <c r="K29" s="169"/>
      <c r="L29" s="198"/>
      <c r="M29" s="169"/>
      <c r="N29" s="169"/>
      <c r="O29" s="169"/>
    </row>
    <row r="30" spans="1:17" ht="15" customHeight="1" x14ac:dyDescent="0.3">
      <c r="A30" s="886"/>
      <c r="B30" s="884"/>
      <c r="C30" s="904"/>
      <c r="D30" s="907"/>
      <c r="E30" s="904"/>
      <c r="F30" s="907"/>
      <c r="G30" s="885" t="str">
        <f ca="1">HYPERLINK(MID(CELL("filename"),SEARCH("[",CELL("filename")),SEARCH("]",CELL("filename"))-SEARCH("[",CELL("filename"))+1)&amp;"'Concepts'!" &amp; ADDRESS(MATCH("Remote payment transaction",Concepts!$A:$A,0),1,,,),"via remote payment channel")</f>
        <v>via remote payment channel</v>
      </c>
      <c r="H30" s="921" t="s">
        <v>239</v>
      </c>
      <c r="I30" s="885" t="str">
        <f ca="1">HYPERLINK(MID(CELL("filename"),SEARCH("[",CELL("filename")),SEARCH("]",CELL("filename"))-SEARCH("[",CELL("filename"))+1)&amp;"'Concepts'!" &amp; ADDRESS(MATCH("PCS VISA",Concepts!$A:$A,0),1,,,),"Card-based payment instruments issued under PCS VISA")</f>
        <v>Card-based payment instruments issued under PCS VISA</v>
      </c>
      <c r="J30" s="936" t="s">
        <v>239</v>
      </c>
      <c r="K30" s="564" t="str">
        <f ca="1">HYPERLINK(MID(CELL("filename"),SEARCH("[",CELL("filename")),SEARCH("]",CELL("filename"))-SEARCH("[",CELL("filename"))+1)&amp;"'Concepts'!" &amp; ADDRESS(MATCH("Debit card",Concepts!$A:$A,0),1,,,),"with a debit card")</f>
        <v>with a debit card</v>
      </c>
      <c r="L30" s="198"/>
      <c r="M30" s="169"/>
      <c r="N30" s="169"/>
      <c r="O30" s="169"/>
    </row>
    <row r="31" spans="1:17" x14ac:dyDescent="0.3">
      <c r="A31" s="886"/>
      <c r="B31" s="884"/>
      <c r="C31" s="904"/>
      <c r="D31" s="907"/>
      <c r="E31" s="904"/>
      <c r="F31" s="907"/>
      <c r="G31" s="904"/>
      <c r="H31" s="915"/>
      <c r="I31" s="904"/>
      <c r="J31" s="937"/>
      <c r="K31" s="565" t="str">
        <f ca="1">HYPERLINK(MID(CELL("filename"),SEARCH("[",CELL("filename")),SEARCH("]",CELL("filename"))-SEARCH("[",CELL("filename"))+1)&amp;"'Concepts'!" &amp; ADDRESS(MATCH("Delayed debit card",Concepts!$A:$A,0),1,,,),"with a delayed debit card")</f>
        <v>with a delayed debit card</v>
      </c>
      <c r="L31" s="198"/>
      <c r="M31" s="169"/>
      <c r="N31" s="169"/>
      <c r="O31" s="169"/>
    </row>
    <row r="32" spans="1:17" thickBot="1" x14ac:dyDescent="0.35">
      <c r="A32" s="886"/>
      <c r="B32" s="884"/>
      <c r="C32" s="904"/>
      <c r="D32" s="907"/>
      <c r="E32" s="904"/>
      <c r="F32" s="907"/>
      <c r="G32" s="904"/>
      <c r="H32" s="915"/>
      <c r="I32" s="904"/>
      <c r="J32" s="938"/>
      <c r="K32" s="186" t="str">
        <f ca="1">HYPERLINK(MID(CELL("filename"),SEARCH("[",CELL("filename")),SEARCH("]",CELL("filename"))-SEARCH("[",CELL("filename"))+1)&amp;"'Concepts'!" &amp; ADDRESS(MATCH("Credit card",Concepts!$A:$A,0),1,,,),"with a credit card")</f>
        <v>with a credit card</v>
      </c>
      <c r="L32" s="959" t="s">
        <v>240</v>
      </c>
      <c r="M32" s="960"/>
      <c r="N32" s="960"/>
      <c r="O32" s="960"/>
    </row>
    <row r="33" spans="1:15" ht="11.5" x14ac:dyDescent="0.3">
      <c r="A33" s="886"/>
      <c r="B33" s="884"/>
      <c r="C33" s="904"/>
      <c r="D33" s="907"/>
      <c r="E33" s="904"/>
      <c r="F33" s="907"/>
      <c r="G33" s="904"/>
      <c r="H33" s="915"/>
      <c r="I33" s="905" t="str">
        <f ca="1">HYPERLINK(MID(CELL("filename"),SEARCH("[",CELL("filename")),SEARCH("]",CELL("filename"))-SEARCH("[",CELL("filename"))+1)&amp;"'Concepts'!" &amp; ADDRESS(MATCH("PCS MASTERCARD",Concepts!$A:$A,0),1,,,),"Card-based payment instruments issued under PCS MASTERCARD")</f>
        <v>Card-based payment instruments issued under PCS MASTERCARD</v>
      </c>
      <c r="J33" s="906" t="s">
        <v>239</v>
      </c>
      <c r="K33" s="85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L33" s="944" t="s">
        <v>1554</v>
      </c>
      <c r="M33" s="885" t="str">
        <f ca="1">HYPERLINK(MID(CELL("filename"),SEARCH("[",CELL("filename")),SEARCH("]",CELL("filename"))-SEARCH("[",CELL("filename"))+1)&amp;"'Concepts'!" &amp; ADDRESS(MATCH("Issuance of a payment order by the fraudster",Concepts!$A:$A,0),1,,,),"Issuance of a payment order by the fraudster")</f>
        <v>Issuance of a payment order by the fraudster</v>
      </c>
      <c r="N33" s="906" t="s">
        <v>239</v>
      </c>
      <c r="O33" s="201" t="str">
        <f ca="1">HYPERLINK(MID(CELL("filename"),SEARCH("[",CELL("filename")),SEARCH("]",CELL("filename"))-SEARCH("[",CELL("filename"))+1)&amp;"'Concepts'!" &amp; ADDRESS(MATCH("Lost or Stolen card",Concepts!$A:$A,0),1,,,),"Lost or Stolen card")</f>
        <v>Lost or Stolen card</v>
      </c>
    </row>
    <row r="34" spans="1:15" ht="11.5" x14ac:dyDescent="0.3">
      <c r="A34" s="886"/>
      <c r="B34" s="884"/>
      <c r="C34" s="904"/>
      <c r="D34" s="907"/>
      <c r="E34" s="904"/>
      <c r="F34" s="907"/>
      <c r="G34" s="904"/>
      <c r="H34" s="915"/>
      <c r="I34" s="904"/>
      <c r="J34" s="907"/>
      <c r="K34" s="902"/>
      <c r="L34" s="958"/>
      <c r="M34" s="947"/>
      <c r="N34" s="907"/>
      <c r="O34" s="202" t="str">
        <f ca="1">HYPERLINK(MID(CELL("filename"),SEARCH("[",CELL("filename")),SEARCH("]",CELL("filename"))-SEARCH("[",CELL("filename"))+1)&amp;"'Concepts'!" &amp; ADDRESS(MATCH("Card Not Received ",Concepts!$A:$A,0),1,,,),"Card Not Received ")</f>
        <v xml:space="preserve">Card Not Received </v>
      </c>
    </row>
    <row r="35" spans="1:15" ht="11.5" x14ac:dyDescent="0.3">
      <c r="A35" s="886"/>
      <c r="B35" s="884"/>
      <c r="C35" s="904"/>
      <c r="D35" s="907"/>
      <c r="E35" s="904"/>
      <c r="F35" s="907"/>
      <c r="G35" s="904"/>
      <c r="H35" s="915"/>
      <c r="I35" s="904"/>
      <c r="J35" s="907"/>
      <c r="K35" s="902"/>
      <c r="L35" s="958"/>
      <c r="M35" s="947"/>
      <c r="N35" s="907"/>
      <c r="O35" s="202" t="str">
        <f ca="1">HYPERLINK(MID(CELL("filename"),SEARCH("[",CELL("filename")),SEARCH("]",CELL("filename"))-SEARCH("[",CELL("filename"))+1)&amp;"'Concepts'!" &amp; ADDRESS(MATCH("Counterfeit card ",Concepts!$A:$A,0),1,,,),"Counterfeit card ")</f>
        <v xml:space="preserve">Counterfeit card </v>
      </c>
    </row>
    <row r="36" spans="1:15" ht="11.5" x14ac:dyDescent="0.3">
      <c r="A36" s="886"/>
      <c r="B36" s="884"/>
      <c r="C36" s="904"/>
      <c r="D36" s="907"/>
      <c r="E36" s="904"/>
      <c r="F36" s="907"/>
      <c r="G36" s="904"/>
      <c r="H36" s="915"/>
      <c r="I36" s="905" t="str">
        <f ca="1">HYPERLINK(MID(CELL("filename"),SEARCH("[",CELL("filename")),SEARCH("]",CELL("filename"))-SEARCH("[",CELL("filename"))+1)&amp;"'Concepts'!" &amp; ADDRESS(MATCH("Other PCS",Concepts!$A:$A,0),1,,,),"Card-based payment instruments issued under other PCS")</f>
        <v>Card-based payment instruments issued under other PCS</v>
      </c>
      <c r="J36" s="907"/>
      <c r="K36" s="902"/>
      <c r="L36" s="958"/>
      <c r="M36" s="947"/>
      <c r="N36" s="907"/>
      <c r="O36" s="202" t="str">
        <f ca="1">HYPERLINK(MID(CELL("filename"),SEARCH("[",CELL("filename")),SEARCH("]",CELL("filename"))-SEARCH("[",CELL("filename"))+1)&amp;"'Concepts'!" &amp; ADDRESS(MATCH("Card details theft",Concepts!$A:$A,0),1,,,),"Card details theft")</f>
        <v>Card details theft</v>
      </c>
    </row>
    <row r="37" spans="1:15" thickBot="1" x14ac:dyDescent="0.35">
      <c r="A37" s="886"/>
      <c r="B37" s="884"/>
      <c r="C37" s="904"/>
      <c r="D37" s="907"/>
      <c r="E37" s="904"/>
      <c r="F37" s="907"/>
      <c r="G37" s="904"/>
      <c r="H37" s="915"/>
      <c r="I37" s="904"/>
      <c r="J37" s="907"/>
      <c r="K37" s="901"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L37" s="958"/>
      <c r="M37" s="948"/>
      <c r="N37" s="908"/>
      <c r="O37" s="186" t="str">
        <f ca="1">HYPERLINK(MID(CELL("filename"),SEARCH("[",CELL("filename")),SEARCH("]",CELL("filename"))-SEARCH("[",CELL("filename"))+1)&amp;"'Concepts'!" &amp; ADDRESS(MATCH("Other (fraud type)",Concepts!$A:$A,0),1,,,),"Other")</f>
        <v>Other</v>
      </c>
    </row>
    <row r="38" spans="1:15" ht="11.5" x14ac:dyDescent="0.25">
      <c r="A38" s="886"/>
      <c r="B38" s="884"/>
      <c r="C38" s="904"/>
      <c r="D38" s="907"/>
      <c r="E38" s="904"/>
      <c r="F38" s="907"/>
      <c r="G38" s="904"/>
      <c r="H38" s="915"/>
      <c r="I38" s="904"/>
      <c r="J38" s="907"/>
      <c r="K38" s="902"/>
      <c r="L38" s="958"/>
      <c r="M38" s="20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N38" s="170"/>
      <c r="O38" s="168"/>
    </row>
    <row r="39" spans="1:15" thickBot="1" x14ac:dyDescent="0.35">
      <c r="A39" s="886"/>
      <c r="B39" s="884"/>
      <c r="C39" s="904"/>
      <c r="D39" s="907"/>
      <c r="E39" s="904"/>
      <c r="F39" s="907"/>
      <c r="G39" s="904"/>
      <c r="H39" s="915"/>
      <c r="I39" s="920"/>
      <c r="J39" s="908"/>
      <c r="K39" s="903"/>
      <c r="L39" s="945"/>
      <c r="M39" s="204" t="str">
        <f ca="1">HYPERLINK(MID(CELL("filename"),SEARCH("[",CELL("filename")),SEARCH("]",CELL("filename"))-SEARCH("[",CELL("filename"))+1)&amp;"'Concepts'!" &amp; ADDRESS(MATCH("Manipulation of the payer",Concepts!$A:$A,0),1,,,),"Manipulation of the payer to make a card payment")</f>
        <v>Manipulation of the payer to make a card payment</v>
      </c>
      <c r="N39" s="169"/>
      <c r="O39" s="169"/>
    </row>
    <row r="40" spans="1:15" ht="12.5" thickBot="1" x14ac:dyDescent="0.3">
      <c r="A40" s="886"/>
      <c r="B40" s="884"/>
      <c r="C40" s="904"/>
      <c r="D40" s="907"/>
      <c r="E40" s="904"/>
      <c r="F40" s="907"/>
      <c r="G40" s="904"/>
      <c r="H40" s="964" t="s">
        <v>1560</v>
      </c>
      <c r="I40" s="566" t="s">
        <v>249</v>
      </c>
      <c r="J40" s="197"/>
      <c r="K40" s="169"/>
      <c r="L40" s="168"/>
      <c r="M40" s="198"/>
      <c r="N40" s="169"/>
      <c r="O40" s="169"/>
    </row>
    <row r="41" spans="1:15" x14ac:dyDescent="0.3">
      <c r="A41" s="886"/>
      <c r="B41" s="884"/>
      <c r="C41" s="904"/>
      <c r="D41" s="907"/>
      <c r="E41" s="904"/>
      <c r="F41" s="907"/>
      <c r="G41" s="904"/>
      <c r="H41" s="965"/>
      <c r="I41" s="564" t="str">
        <f ca="1">HYPERLINK(MID(CELL("filename"),SEARCH("[",CELL("filename")),SEARCH("]",CELL("filename"))-SEARCH("[",CELL("filename"))+1)&amp;"'Concepts'!" &amp; ADDRESS(MATCH("Recurring transaction",Concepts!$A:$A,0),1,,,),"Recurring transaction")</f>
        <v>Recurring transaction</v>
      </c>
      <c r="J41" s="197"/>
      <c r="K41" s="169"/>
      <c r="L41" s="198"/>
      <c r="M41" s="169"/>
      <c r="N41" s="169"/>
      <c r="O41" s="169"/>
    </row>
    <row r="42" spans="1:15" x14ac:dyDescent="0.3">
      <c r="A42" s="886"/>
      <c r="B42" s="884"/>
      <c r="C42" s="904"/>
      <c r="D42" s="907"/>
      <c r="E42" s="904"/>
      <c r="F42" s="907"/>
      <c r="G42" s="904"/>
      <c r="H42" s="965"/>
      <c r="I42" s="565" t="str">
        <f ca="1">HYPERLINK(MID(CELL("filename"),SEARCH("[",CELL("filename")),SEARCH("]",CELL("filename"))-SEARCH("[",CELL("filename"))+1)&amp;"'Concepts'!" &amp; ADDRESS(MATCH("Low value",Concepts!$A:$A,0),1,,,),"Low value")</f>
        <v>Low value</v>
      </c>
      <c r="J42" s="197"/>
      <c r="K42" s="169"/>
      <c r="L42" s="198"/>
      <c r="M42" s="198"/>
      <c r="N42" s="169"/>
      <c r="O42" s="169"/>
    </row>
    <row r="43" spans="1:15" s="165" customFormat="1" x14ac:dyDescent="0.3">
      <c r="A43" s="886"/>
      <c r="B43" s="884"/>
      <c r="C43" s="904"/>
      <c r="D43" s="907"/>
      <c r="E43" s="904"/>
      <c r="F43" s="907"/>
      <c r="G43" s="904"/>
      <c r="H43" s="965"/>
      <c r="I43" s="590" t="str">
        <f ca="1">HYPERLINK(MID(CELL("filename"),SEARCH("[",CELL("filename")),SEARCH("]",CELL("filename"))-SEARCH("[",CELL("filename"))+1)&amp;"'Concepts'!" &amp; ADDRESS(MATCH("Transaction Risk Analysis (TRA)",Concepts!$A:$A,0),1,,,),"Transaction Risk Analysis")</f>
        <v>Transaction Risk Analysis</v>
      </c>
      <c r="J43" s="597"/>
      <c r="K43" s="596"/>
      <c r="L43" s="598"/>
      <c r="M43" s="598"/>
      <c r="N43" s="596"/>
      <c r="O43" s="596"/>
    </row>
    <row r="44" spans="1:15" x14ac:dyDescent="0.3">
      <c r="A44" s="886"/>
      <c r="B44" s="884"/>
      <c r="C44" s="904"/>
      <c r="D44" s="907"/>
      <c r="E44" s="904"/>
      <c r="F44" s="907"/>
      <c r="G44" s="904"/>
      <c r="H44" s="965"/>
      <c r="I44" s="565" t="str">
        <f ca="1">HYPERLINK(MID(CELL("filename"),SEARCH("[",CELL("filename")),SEARCH("]",CELL("filename"))-SEARCH("[",CELL("filename"))+1)&amp;"'Concepts'!" &amp; ADDRESS(MATCH("Merchant initiated transaction (MIT)",Concepts!$A:$A,0),1,,,),"Merchant initiated transaction (MIT)")</f>
        <v>Merchant initiated transaction (MIT)</v>
      </c>
      <c r="J44" s="197"/>
      <c r="K44" s="169"/>
      <c r="L44" s="198"/>
      <c r="M44" s="198"/>
      <c r="N44" s="169"/>
      <c r="O44" s="169"/>
    </row>
    <row r="45" spans="1:15" ht="12.5" thickBot="1" x14ac:dyDescent="0.3">
      <c r="A45" s="886"/>
      <c r="B45" s="884"/>
      <c r="C45" s="904"/>
      <c r="D45" s="908"/>
      <c r="E45" s="920"/>
      <c r="F45" s="908"/>
      <c r="G45" s="920"/>
      <c r="H45" s="966"/>
      <c r="I45" s="186" t="str">
        <f ca="1">HYPERLINK(MID(CELL("filename"),SEARCH("[",CELL("filename")),SEARCH("]",CELL("filename"))-SEARCH("[",CELL("filename"))+1)&amp;"'Concepts'!" &amp; ADDRESS(MATCH("Other (reason for non-SCA)",Concepts!$A:$A,0),1,,,),"Other")</f>
        <v>Other</v>
      </c>
      <c r="J45" s="197"/>
      <c r="K45" s="168"/>
      <c r="L45" s="198"/>
      <c r="M45" s="198"/>
      <c r="N45" s="169"/>
      <c r="O45" s="169"/>
    </row>
    <row r="46" spans="1:15" thickBot="1" x14ac:dyDescent="0.3">
      <c r="A46" s="886"/>
      <c r="B46" s="884"/>
      <c r="C46" s="904"/>
      <c r="D46" s="909" t="s">
        <v>1545</v>
      </c>
      <c r="E46" s="910"/>
      <c r="F46" s="168"/>
      <c r="G46" s="168"/>
      <c r="H46" s="168"/>
      <c r="I46" s="168"/>
      <c r="J46" s="168"/>
      <c r="K46" s="168"/>
      <c r="L46" s="168"/>
      <c r="M46" s="168"/>
      <c r="N46" s="168"/>
      <c r="O46" s="168"/>
    </row>
    <row r="47" spans="1:15" ht="11.5" x14ac:dyDescent="0.25">
      <c r="A47" s="886"/>
      <c r="B47" s="884"/>
      <c r="C47" s="904"/>
      <c r="D47" s="852" t="s">
        <v>1623</v>
      </c>
      <c r="E47" s="674" t="str">
        <f ca="1">HYPERLINK(MID(CELL("filename"),SEARCH("[",CELL("filename")),SEARCH("]",CELL("filename"))-SEARCH("[",CELL("filename"))+1)&amp;"'Concepts'!" &amp; ADDRESS(MATCH("Reporting PSP",Concepts!$A:$A,0),1,,,),"The reporting PSP")</f>
        <v>The reporting PSP</v>
      </c>
      <c r="F47" s="168"/>
      <c r="G47" s="168"/>
      <c r="H47" s="168"/>
      <c r="I47" s="168"/>
      <c r="J47" s="168"/>
      <c r="K47" s="168"/>
      <c r="L47" s="168"/>
      <c r="M47" s="168"/>
      <c r="N47" s="168"/>
      <c r="O47" s="168"/>
    </row>
    <row r="48" spans="1:15" ht="11.5" x14ac:dyDescent="0.25">
      <c r="A48" s="886"/>
      <c r="B48" s="884"/>
      <c r="C48" s="904"/>
      <c r="D48" s="854"/>
      <c r="E48" s="678" t="str">
        <f ca="1">HYPERLINK(MID(CELL("filename"),SEARCH("[",CELL("filename")),SEARCH("]",CELL("filename"))-SEARCH("[",CELL("filename"))+1)&amp;"'Concepts'!" &amp; ADDRESS(MATCH("PSU of the reporting PSP",Concepts!$A:$A,0),1,,,),"The PSU of the reporting PSP")</f>
        <v>The PSU of the reporting PSP</v>
      </c>
      <c r="F48" s="168"/>
      <c r="G48" s="168"/>
      <c r="H48" s="168"/>
      <c r="I48" s="168"/>
      <c r="J48" s="168"/>
      <c r="K48" s="168"/>
      <c r="L48" s="168"/>
      <c r="M48" s="168"/>
      <c r="N48" s="168"/>
      <c r="O48" s="168"/>
    </row>
    <row r="49" spans="1:15" thickBot="1" x14ac:dyDescent="0.3">
      <c r="A49" s="886"/>
      <c r="B49" s="884"/>
      <c r="C49" s="920"/>
      <c r="D49" s="853"/>
      <c r="E49" s="186" t="str">
        <f ca="1">HYPERLINK(MID(CELL("filename"),SEARCH("[",CELL("filename")),SEARCH("]",CELL("filename"))-SEARCH("[",CELL("filename"))+1)&amp;"'Concepts'!" &amp; ADDRESS(MATCH("Other (liability bearer)",Concepts!$A:$A,0),1,,,),"Other")</f>
        <v>Other</v>
      </c>
      <c r="F49" s="168"/>
      <c r="G49" s="168"/>
      <c r="H49" s="168"/>
      <c r="I49" s="168"/>
      <c r="J49" s="168"/>
      <c r="K49" s="168"/>
      <c r="L49" s="168"/>
      <c r="M49" s="168"/>
      <c r="N49" s="168"/>
      <c r="O49" s="168"/>
    </row>
    <row r="50" spans="1:15" ht="12.5" thickBot="1" x14ac:dyDescent="0.35">
      <c r="A50" s="886"/>
      <c r="B50" s="884"/>
      <c r="C50" s="563" t="str">
        <f ca="1">HYPERLINK(MID(CELL("filename"),SEARCH("[",CELL("filename")),SEARCH("]",CELL("filename"))-SEARCH("[",CELL("filename"))+1)&amp;"'Concepts'!" &amp; ADDRESS(MATCH("E-money payment transactions",Concepts!$A:$A,0),1,,,),"E-money payment transactions [received]")</f>
        <v>E-money payment transactions [received]</v>
      </c>
    </row>
    <row r="51" spans="1:15" ht="12.5" thickBot="1" x14ac:dyDescent="0.35">
      <c r="A51" s="886"/>
      <c r="B51" s="884"/>
      <c r="C51" s="563" t="str">
        <f ca="1">HYPERLINK(MID(CELL("filename"),SEARCH("[",CELL("filename")),SEARCH("]",CELL("filename"))-SEARCH("[",CELL("filename"))+1)&amp;"'Concepts'!" &amp; ADDRESS(MATCH("Cheques",Concepts!$A:$A,0),1,,,),"Cheques [received]")</f>
        <v>Cheques [received]</v>
      </c>
    </row>
    <row r="52" spans="1:15" ht="12.5" thickBot="1" x14ac:dyDescent="0.35">
      <c r="A52" s="886"/>
      <c r="B52" s="884"/>
      <c r="C52" s="563" t="str">
        <f ca="1">HYPERLINK(MID(CELL("filename"),SEARCH("[",CELL("filename")),SEARCH("]",CELL("filename"))-SEARCH("[",CELL("filename"))+1)&amp;"'Concepts'!" &amp; ADDRESS(MATCH("Money remittances",Concepts!$A:$A,0),1,,,),"Money remittance [received]")</f>
        <v>Money remittance [received]</v>
      </c>
    </row>
    <row r="53" spans="1:15" ht="12.5" thickBot="1" x14ac:dyDescent="0.35">
      <c r="A53" s="887"/>
      <c r="B53" s="832"/>
      <c r="C53" s="179" t="str">
        <f ca="1">HYPERLINK(MID(CELL("filename"),SEARCH("[",CELL("filename")),SEARCH("]",CELL("filename"))-SEARCH("[",CELL("filename"))+1)&amp;"'Concepts'!" &amp; ADDRESS(MATCH("Other payment services",Concepts!$A:$A,0),1,,,),"Other payment services [received]")</f>
        <v>Other payment services [received]</v>
      </c>
    </row>
  </sheetData>
  <sheetProtection algorithmName="SHA-512" hashValue="rqRP8UtlE31ZlGF4QfBgj5B/y4Lw617+SXPdrPZbw8DnhELesNK61wFaJt9c4SW+xsSfoBKKkidLAEoJ7iWnWQ==" saltValue="zBVeuXDvLnIK0VxzwCo2pw==" spinCount="100000" sheet="1" objects="1" scenarios="1"/>
  <mergeCells count="39">
    <mergeCell ref="G13:G29"/>
    <mergeCell ref="H13:H15"/>
    <mergeCell ref="H16:H24"/>
    <mergeCell ref="H40:H45"/>
    <mergeCell ref="I16:I18"/>
    <mergeCell ref="I19:I21"/>
    <mergeCell ref="I22:I24"/>
    <mergeCell ref="H25:H29"/>
    <mergeCell ref="G30:G45"/>
    <mergeCell ref="H30:H39"/>
    <mergeCell ref="A9:A53"/>
    <mergeCell ref="B9:B53"/>
    <mergeCell ref="C11:C49"/>
    <mergeCell ref="D11:D45"/>
    <mergeCell ref="D46:E46"/>
    <mergeCell ref="D47:D49"/>
    <mergeCell ref="E11:E12"/>
    <mergeCell ref="E13:E45"/>
    <mergeCell ref="F11:F12"/>
    <mergeCell ref="F13:F45"/>
    <mergeCell ref="L18:O18"/>
    <mergeCell ref="J19:J24"/>
    <mergeCell ref="L19:L24"/>
    <mergeCell ref="M19:M22"/>
    <mergeCell ref="N19:N22"/>
    <mergeCell ref="K22:K24"/>
    <mergeCell ref="K19:K21"/>
    <mergeCell ref="J16:J18"/>
    <mergeCell ref="I30:I32"/>
    <mergeCell ref="I33:I35"/>
    <mergeCell ref="I36:I39"/>
    <mergeCell ref="L32:O32"/>
    <mergeCell ref="J33:J39"/>
    <mergeCell ref="K33:K36"/>
    <mergeCell ref="L33:L39"/>
    <mergeCell ref="M33:M37"/>
    <mergeCell ref="N33:N37"/>
    <mergeCell ref="K37:K39"/>
    <mergeCell ref="J30:J32"/>
  </mergeCells>
  <hyperlinks>
    <hyperlink ref="A1" location="INDEX!A1" display="Back to INDEX" xr:uid="{00000000-0004-0000-09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vt:i4>
      </vt:variant>
    </vt:vector>
  </HeadingPairs>
  <TitlesOfParts>
    <vt:vector size="29" baseType="lpstr">
      <vt:lpstr>INDEX</vt:lpstr>
      <vt:lpstr>Introduction</vt:lpstr>
      <vt:lpstr>Useful links</vt:lpstr>
      <vt:lpstr>Abbreviations</vt:lpstr>
      <vt:lpstr>Introduction - Hierarchies</vt:lpstr>
      <vt:lpstr>H 1 and A</vt:lpstr>
      <vt:lpstr>H 2 and 3</vt:lpstr>
      <vt:lpstr>H 4a-5a and 9 (sent)</vt:lpstr>
      <vt:lpstr>H 4a-5a (received)</vt:lpstr>
      <vt:lpstr>H 4b and 5b</vt:lpstr>
      <vt:lpstr>H 6</vt:lpstr>
      <vt:lpstr>H 7,B, 8 and C</vt:lpstr>
      <vt:lpstr>H D</vt:lpstr>
      <vt:lpstr>Concepts</vt:lpstr>
      <vt:lpstr>FAQ</vt:lpstr>
      <vt:lpstr>Introduction - Tables</vt:lpstr>
      <vt:lpstr>T 1 and A</vt:lpstr>
      <vt:lpstr>T 2 and 3</vt:lpstr>
      <vt:lpstr>T 4a and 5a</vt:lpstr>
      <vt:lpstr>T 4b and 5b</vt:lpstr>
      <vt:lpstr>T 6</vt:lpstr>
      <vt:lpstr>T 7, B, 8 and C </vt:lpstr>
      <vt:lpstr>T 9</vt:lpstr>
      <vt:lpstr>T D</vt:lpstr>
      <vt:lpstr>Introduction - Validation check</vt:lpstr>
      <vt:lpstr>Validation checks</vt:lpstr>
      <vt:lpstr>Introduction!_ftn2</vt:lpstr>
      <vt:lpstr>Introduction!_ftnref2</vt:lpstr>
      <vt:lpstr>Introduction!_Hlt33246799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2022-03-16T14:07:43Z</dcterms:created>
  <dcterms:modified xsi:type="dcterms:W3CDTF">2022-04-26T15:15:59Z</dcterms:modified>
</cp:coreProperties>
</file>